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jan/daten/kfz-meister/Organisation/Zeitmanagement/"/>
    </mc:Choice>
  </mc:AlternateContent>
  <xr:revisionPtr revIDLastSave="0" documentId="13_ncr:1_{83F7DDF2-BE08-3446-9EA7-F2452D1EF948}" xr6:coauthVersionLast="47" xr6:coauthVersionMax="47" xr10:uidLastSave="{00000000-0000-0000-0000-000000000000}"/>
  <bookViews>
    <workbookView xWindow="2140" yWindow="700" windowWidth="23300" windowHeight="19420" activeTab="4" xr2:uid="{00000000-000D-0000-FFFF-FFFF00000000}"/>
  </bookViews>
  <sheets>
    <sheet name="Zeiterfassung" sheetId="5" r:id="rId1"/>
    <sheet name="Termine-Aprath" sheetId="14" r:id="rId2"/>
    <sheet name="Bereitschaft" sheetId="16" r:id="rId3"/>
    <sheet name="SF" sheetId="15" r:id="rId4"/>
    <sheet name="Jahreskalender" sheetId="13" r:id="rId5"/>
    <sheet name="Urlaub" sheetId="11" r:id="rId6"/>
    <sheet name="Feiertage" sheetId="7" r:id="rId7"/>
    <sheet name="Steuerung" sheetId="8" r:id="rId8"/>
  </sheets>
  <definedNames>
    <definedName name="anzahlArbeitstage">'Termine-Aprath'!$O$8</definedName>
    <definedName name="bereitschaftWochen">'Termine-Aprath'!$O$7</definedName>
    <definedName name="F.1WeihTag">Feiertage!$C$23</definedName>
    <definedName name="F.2WeihTag">Feiertage!$C$24</definedName>
    <definedName name="F.a">Feiertage!$C$6</definedName>
    <definedName name="F.Allerheiligen">Feiertage!$C$22</definedName>
    <definedName name="F.b">Feiertage!$C$7</definedName>
    <definedName name="F.c">Feiertage!$C$8</definedName>
    <definedName name="F.ChristiHimmelfahrt">Feiertage!$C$15</definedName>
    <definedName name="F.d">Feiertage!$C$9</definedName>
    <definedName name="F.e">Feiertage!$C$10</definedName>
    <definedName name="F.f">Feiertage!$C$11</definedName>
    <definedName name="F.Feiertage">Feiertage!$C$12:$C$24</definedName>
    <definedName name="F.Fronleichnam">Feiertage!$C$18</definedName>
    <definedName name="F.Karfreitag">Feiertage!$C$13</definedName>
    <definedName name="F.Neujahr">Feiertage!$C$19</definedName>
    <definedName name="F.Ostermontag">Feiertage!$C$14</definedName>
    <definedName name="F.Ostersonntag">Feiertage!$C$12</definedName>
    <definedName name="F.Pfingstmontag">Feiertage!$C$17</definedName>
    <definedName name="F.Pfingstsonntag">Feiertage!$C$16</definedName>
    <definedName name="F.TagArbeit">Feiertage!$C$20</definedName>
    <definedName name="F.TagEinheit">Feiertage!$C$21</definedName>
    <definedName name="L.Feiertag">Steuerung!$F$49</definedName>
    <definedName name="L.Heute">Steuerung!$B$49</definedName>
    <definedName name="L.Jahr">Zeiterfassung!$E$5</definedName>
    <definedName name="L.Monat">Zeiterfassung!$B$5</definedName>
    <definedName name="L.Monate">Steuerung!$B$5:$B$16</definedName>
    <definedName name="L.RufTagesSchichtKrank">Steuerung!$B$19:$B$24</definedName>
    <definedName name="L.SaSo">Steuerung!$D$49</definedName>
    <definedName name="L.ueber10h">Steuerung!$J$49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3" l="1"/>
  <c r="H44" i="13"/>
  <c r="F13" i="7"/>
  <c r="G13" i="7"/>
  <c r="H13" i="7"/>
  <c r="F14" i="7"/>
  <c r="G14" i="7"/>
  <c r="H14" i="7"/>
  <c r="F15" i="7"/>
  <c r="G15" i="7"/>
  <c r="H15" i="7"/>
  <c r="E15" i="7"/>
  <c r="E14" i="7"/>
  <c r="E13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E24" i="7"/>
  <c r="E23" i="7"/>
  <c r="E22" i="7"/>
  <c r="E21" i="7"/>
  <c r="E20" i="7"/>
  <c r="E19" i="7"/>
  <c r="E18" i="7"/>
  <c r="E17" i="7"/>
  <c r="E16" i="7"/>
  <c r="C5" i="16" l="1"/>
  <c r="C6" i="16" s="1"/>
  <c r="B5" i="16"/>
  <c r="O4" i="16"/>
  <c r="C7" i="16" l="1"/>
  <c r="E6" i="16"/>
  <c r="B6" i="16"/>
  <c r="E5" i="16"/>
  <c r="C8" i="16" l="1"/>
  <c r="B7" i="16"/>
  <c r="E7" i="16"/>
  <c r="C9" i="16" l="1"/>
  <c r="E8" i="16"/>
  <c r="B8" i="16"/>
  <c r="C10" i="16" l="1"/>
  <c r="E9" i="16"/>
  <c r="B9" i="16"/>
  <c r="B10" i="16" l="1"/>
  <c r="C11" i="16"/>
  <c r="E10" i="16"/>
  <c r="C12" i="16" l="1"/>
  <c r="B11" i="16"/>
  <c r="E11" i="16"/>
  <c r="E12" i="16" l="1"/>
  <c r="C13" i="16"/>
  <c r="B12" i="16"/>
  <c r="B13" i="16" l="1"/>
  <c r="C14" i="16"/>
  <c r="E13" i="16"/>
  <c r="C15" i="16" l="1"/>
  <c r="E14" i="16"/>
  <c r="B14" i="16"/>
  <c r="B15" i="16" l="1"/>
  <c r="C16" i="16"/>
  <c r="E15" i="16"/>
  <c r="E16" i="16" l="1"/>
  <c r="C17" i="16"/>
  <c r="B16" i="16"/>
  <c r="E17" i="16" l="1"/>
  <c r="C18" i="16"/>
  <c r="B17" i="16"/>
  <c r="B18" i="16" l="1"/>
  <c r="C19" i="16"/>
  <c r="E18" i="16"/>
  <c r="B19" i="16" l="1"/>
  <c r="C20" i="16"/>
  <c r="E19" i="16"/>
  <c r="E20" i="16" l="1"/>
  <c r="B20" i="16"/>
  <c r="C21" i="16"/>
  <c r="B21" i="16" l="1"/>
  <c r="E21" i="16"/>
  <c r="C22" i="16"/>
  <c r="C23" i="16" l="1"/>
  <c r="E22" i="16"/>
  <c r="B22" i="16"/>
  <c r="C24" i="16" l="1"/>
  <c r="B23" i="16"/>
  <c r="E23" i="16"/>
  <c r="E24" i="16" l="1"/>
  <c r="B24" i="16"/>
  <c r="C25" i="16"/>
  <c r="C26" i="16" l="1"/>
  <c r="E25" i="16"/>
  <c r="B25" i="16"/>
  <c r="B26" i="16" l="1"/>
  <c r="C27" i="16"/>
  <c r="E26" i="16"/>
  <c r="C28" i="16" l="1"/>
  <c r="E27" i="16"/>
  <c r="B27" i="16"/>
  <c r="E28" i="16" l="1"/>
  <c r="B28" i="16"/>
  <c r="C29" i="16"/>
  <c r="E29" i="16" l="1"/>
  <c r="B29" i="16"/>
  <c r="C30" i="16"/>
  <c r="C31" i="16" l="1"/>
  <c r="E30" i="16"/>
  <c r="B30" i="16"/>
  <c r="C32" i="16" l="1"/>
  <c r="E31" i="16"/>
  <c r="B31" i="16"/>
  <c r="C33" i="16" l="1"/>
  <c r="E32" i="16"/>
  <c r="B32" i="16"/>
  <c r="E33" i="16" l="1"/>
  <c r="C34" i="16"/>
  <c r="B33" i="16"/>
  <c r="B34" i="16" l="1"/>
  <c r="E34" i="16"/>
  <c r="H25" i="5" l="1"/>
  <c r="H26" i="5"/>
  <c r="I26" i="5" s="1"/>
  <c r="H27" i="5"/>
  <c r="H28" i="5"/>
  <c r="H29" i="5"/>
  <c r="H30" i="5"/>
  <c r="I30" i="5" l="1"/>
  <c r="I29" i="5"/>
  <c r="I28" i="5"/>
  <c r="I27" i="5"/>
  <c r="I25" i="5"/>
  <c r="P4" i="14"/>
  <c r="C5" i="14" l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l="1"/>
  <c r="B33" i="14"/>
  <c r="E33" i="14"/>
  <c r="E5" i="14"/>
  <c r="E6" i="14"/>
  <c r="B5" i="14"/>
  <c r="E34" i="14" l="1"/>
  <c r="B34" i="14"/>
  <c r="E7" i="14"/>
  <c r="B6" i="14"/>
  <c r="H10" i="5"/>
  <c r="H11" i="5"/>
  <c r="H12" i="5"/>
  <c r="H13" i="5"/>
  <c r="H14" i="5"/>
  <c r="H15" i="5"/>
  <c r="H16" i="5"/>
  <c r="H17" i="5"/>
  <c r="H18" i="5"/>
  <c r="H19" i="5"/>
  <c r="H20" i="5"/>
  <c r="V20" i="5" s="1"/>
  <c r="H21" i="5"/>
  <c r="H22" i="5"/>
  <c r="H23" i="5"/>
  <c r="H24" i="5"/>
  <c r="H31" i="5"/>
  <c r="H32" i="5"/>
  <c r="H33" i="5"/>
  <c r="H34" i="5"/>
  <c r="V34" i="5" s="1"/>
  <c r="H35" i="5"/>
  <c r="H36" i="5"/>
  <c r="H37" i="5"/>
  <c r="H38" i="5"/>
  <c r="H39" i="5"/>
  <c r="I11" i="5"/>
  <c r="I19" i="5"/>
  <c r="L10" i="5"/>
  <c r="L11" i="5"/>
  <c r="M11" i="5" s="1"/>
  <c r="L12" i="5"/>
  <c r="L13" i="5"/>
  <c r="L14" i="5"/>
  <c r="L15" i="5"/>
  <c r="M15" i="5" s="1"/>
  <c r="L16" i="5"/>
  <c r="M16" i="5" s="1"/>
  <c r="L17" i="5"/>
  <c r="M17" i="5" s="1"/>
  <c r="L18" i="5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L26" i="5"/>
  <c r="L27" i="5"/>
  <c r="L28" i="5"/>
  <c r="L29" i="5"/>
  <c r="L30" i="5"/>
  <c r="L31" i="5"/>
  <c r="M31" i="5" s="1"/>
  <c r="L32" i="5"/>
  <c r="M32" i="5" s="1"/>
  <c r="L33" i="5"/>
  <c r="M33" i="5" s="1"/>
  <c r="L34" i="5"/>
  <c r="L35" i="5"/>
  <c r="M35" i="5" s="1"/>
  <c r="L36" i="5"/>
  <c r="M36" i="5" s="1"/>
  <c r="L37" i="5"/>
  <c r="M37" i="5" s="1"/>
  <c r="L38" i="5"/>
  <c r="M38" i="5" s="1"/>
  <c r="L39" i="5"/>
  <c r="M39" i="5" s="1"/>
  <c r="M10" i="5"/>
  <c r="M13" i="5"/>
  <c r="M14" i="5"/>
  <c r="M18" i="5"/>
  <c r="M34" i="5"/>
  <c r="P10" i="5"/>
  <c r="Q10" i="5" s="1"/>
  <c r="P11" i="5"/>
  <c r="Q11" i="5" s="1"/>
  <c r="P12" i="5"/>
  <c r="Q12" i="5" s="1"/>
  <c r="P13" i="5"/>
  <c r="P14" i="5"/>
  <c r="P15" i="5"/>
  <c r="Q15" i="5" s="1"/>
  <c r="P16" i="5"/>
  <c r="Q16" i="5" s="1"/>
  <c r="P17" i="5"/>
  <c r="Q17" i="5" s="1"/>
  <c r="P18" i="5"/>
  <c r="Q18" i="5" s="1"/>
  <c r="P19" i="5"/>
  <c r="P20" i="5"/>
  <c r="Q20" i="5" s="1"/>
  <c r="P21" i="5"/>
  <c r="Q21" i="5" s="1"/>
  <c r="P22" i="5"/>
  <c r="Q22" i="5" s="1"/>
  <c r="P23" i="5"/>
  <c r="Q23" i="5" s="1"/>
  <c r="P24" i="5"/>
  <c r="Q24" i="5" s="1"/>
  <c r="P25" i="5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Q14" i="5"/>
  <c r="Q19" i="5"/>
  <c r="Q25" i="5"/>
  <c r="T10" i="5"/>
  <c r="U10" i="5" s="1"/>
  <c r="T11" i="5"/>
  <c r="U11" i="5" s="1"/>
  <c r="T12" i="5"/>
  <c r="U12" i="5" s="1"/>
  <c r="T13" i="5"/>
  <c r="U13" i="5" s="1"/>
  <c r="T14" i="5"/>
  <c r="U14" i="5" s="1"/>
  <c r="T15" i="5"/>
  <c r="U15" i="5" s="1"/>
  <c r="T16" i="5"/>
  <c r="U16" i="5" s="1"/>
  <c r="T17" i="5"/>
  <c r="U17" i="5" s="1"/>
  <c r="T18" i="5"/>
  <c r="U18" i="5" s="1"/>
  <c r="T19" i="5"/>
  <c r="T20" i="5"/>
  <c r="T21" i="5"/>
  <c r="U21" i="5" s="1"/>
  <c r="T22" i="5"/>
  <c r="U22" i="5" s="1"/>
  <c r="T23" i="5"/>
  <c r="U23" i="5" s="1"/>
  <c r="T24" i="5"/>
  <c r="U24" i="5" s="1"/>
  <c r="T25" i="5"/>
  <c r="U25" i="5" s="1"/>
  <c r="T26" i="5"/>
  <c r="T27" i="5"/>
  <c r="U27" i="5" s="1"/>
  <c r="T28" i="5"/>
  <c r="U28" i="5" s="1"/>
  <c r="T29" i="5"/>
  <c r="T30" i="5"/>
  <c r="U30" i="5" s="1"/>
  <c r="T31" i="5"/>
  <c r="U31" i="5" s="1"/>
  <c r="T32" i="5"/>
  <c r="U32" i="5" s="1"/>
  <c r="T33" i="5"/>
  <c r="U33" i="5" s="1"/>
  <c r="T34" i="5"/>
  <c r="U34" i="5" s="1"/>
  <c r="T35" i="5"/>
  <c r="U35" i="5" s="1"/>
  <c r="T36" i="5"/>
  <c r="T37" i="5"/>
  <c r="U37" i="5" s="1"/>
  <c r="T38" i="5"/>
  <c r="U38" i="5" s="1"/>
  <c r="T39" i="5"/>
  <c r="U39" i="5" s="1"/>
  <c r="U19" i="5"/>
  <c r="U20" i="5"/>
  <c r="U26" i="5"/>
  <c r="U29" i="5"/>
  <c r="U36" i="5"/>
  <c r="T9" i="5"/>
  <c r="U9" i="5" s="1"/>
  <c r="L9" i="5"/>
  <c r="M9" i="5" s="1"/>
  <c r="P9" i="5"/>
  <c r="Q9" i="5" s="1"/>
  <c r="M25" i="5" l="1"/>
  <c r="V25" i="5"/>
  <c r="V37" i="5"/>
  <c r="V26" i="5"/>
  <c r="W26" i="5" s="1"/>
  <c r="V35" i="5"/>
  <c r="I13" i="5"/>
  <c r="V13" i="5"/>
  <c r="W13" i="5" s="1"/>
  <c r="V11" i="5"/>
  <c r="V19" i="5"/>
  <c r="I32" i="5"/>
  <c r="V32" i="5"/>
  <c r="I18" i="5"/>
  <c r="V18" i="5"/>
  <c r="I10" i="5"/>
  <c r="V10" i="5"/>
  <c r="W10" i="5" s="1"/>
  <c r="V30" i="5"/>
  <c r="V39" i="5"/>
  <c r="I31" i="5"/>
  <c r="V31" i="5"/>
  <c r="I17" i="5"/>
  <c r="V17" i="5"/>
  <c r="I12" i="5"/>
  <c r="V12" i="5"/>
  <c r="W12" i="5" s="1"/>
  <c r="V29" i="5"/>
  <c r="W29" i="5" s="1"/>
  <c r="V38" i="5"/>
  <c r="I16" i="5"/>
  <c r="V16" i="5"/>
  <c r="I15" i="5"/>
  <c r="V15" i="5"/>
  <c r="I20" i="5"/>
  <c r="M28" i="5"/>
  <c r="V28" i="5"/>
  <c r="W28" i="5" s="1"/>
  <c r="M27" i="5"/>
  <c r="V27" i="5"/>
  <c r="I36" i="5"/>
  <c r="V36" i="5"/>
  <c r="I14" i="5"/>
  <c r="V14" i="5"/>
  <c r="I24" i="5"/>
  <c r="V24" i="5"/>
  <c r="W24" i="5" s="1"/>
  <c r="I23" i="5"/>
  <c r="V23" i="5"/>
  <c r="W23" i="5" s="1"/>
  <c r="I22" i="5"/>
  <c r="V22" i="5"/>
  <c r="W22" i="5" s="1"/>
  <c r="V21" i="5"/>
  <c r="W21" i="5" s="1"/>
  <c r="I33" i="5"/>
  <c r="V33" i="5"/>
  <c r="W33" i="5" s="1"/>
  <c r="W30" i="5"/>
  <c r="W20" i="5"/>
  <c r="I21" i="5"/>
  <c r="W34" i="5"/>
  <c r="M26" i="5"/>
  <c r="M30" i="5"/>
  <c r="M29" i="5"/>
  <c r="W27" i="5"/>
  <c r="W31" i="5"/>
  <c r="I34" i="5"/>
  <c r="W25" i="5"/>
  <c r="W32" i="5"/>
  <c r="W38" i="5"/>
  <c r="W37" i="5"/>
  <c r="E8" i="14"/>
  <c r="B7" i="14"/>
  <c r="W39" i="5"/>
  <c r="I38" i="5"/>
  <c r="I37" i="5"/>
  <c r="W36" i="5"/>
  <c r="W35" i="5"/>
  <c r="I35" i="5"/>
  <c r="I39" i="5"/>
  <c r="W19" i="5"/>
  <c r="W14" i="5"/>
  <c r="W18" i="5"/>
  <c r="W16" i="5"/>
  <c r="W17" i="5"/>
  <c r="W15" i="5"/>
  <c r="Q13" i="5"/>
  <c r="W11" i="5"/>
  <c r="M12" i="5"/>
  <c r="C6" i="13"/>
  <c r="B5" i="13"/>
  <c r="E5" i="13"/>
  <c r="H5" i="13"/>
  <c r="K5" i="13"/>
  <c r="N5" i="13"/>
  <c r="Q5" i="13"/>
  <c r="T5" i="13"/>
  <c r="W5" i="13"/>
  <c r="Z5" i="13"/>
  <c r="AC5" i="13"/>
  <c r="AF5" i="13"/>
  <c r="AI5" i="13"/>
  <c r="F6" i="13"/>
  <c r="I6" i="13"/>
  <c r="L6" i="13"/>
  <c r="O6" i="13"/>
  <c r="R6" i="13"/>
  <c r="U6" i="13"/>
  <c r="X6" i="13"/>
  <c r="AA6" i="13"/>
  <c r="AD6" i="13"/>
  <c r="AG6" i="13"/>
  <c r="AJ6" i="13"/>
  <c r="AJ36" i="13"/>
  <c r="AD36" i="13"/>
  <c r="X36" i="13"/>
  <c r="U36" i="13"/>
  <c r="O36" i="13"/>
  <c r="I36" i="13"/>
  <c r="C36" i="13"/>
  <c r="AJ35" i="13"/>
  <c r="AG35" i="13"/>
  <c r="AD35" i="13"/>
  <c r="AA35" i="13"/>
  <c r="X35" i="13"/>
  <c r="U35" i="13"/>
  <c r="R35" i="13"/>
  <c r="O35" i="13"/>
  <c r="L35" i="13"/>
  <c r="I35" i="13"/>
  <c r="C35" i="13"/>
  <c r="AJ34" i="13"/>
  <c r="AG34" i="13"/>
  <c r="AD34" i="13"/>
  <c r="AA34" i="13"/>
  <c r="X34" i="13"/>
  <c r="U34" i="13"/>
  <c r="R34" i="13"/>
  <c r="O34" i="13"/>
  <c r="L34" i="13"/>
  <c r="I34" i="13"/>
  <c r="E34" i="13"/>
  <c r="F34" i="13" s="1"/>
  <c r="C34" i="13"/>
  <c r="AJ33" i="13"/>
  <c r="AG33" i="13"/>
  <c r="AD33" i="13"/>
  <c r="AA33" i="13"/>
  <c r="X33" i="13"/>
  <c r="U33" i="13"/>
  <c r="R33" i="13"/>
  <c r="O33" i="13"/>
  <c r="L33" i="13"/>
  <c r="I33" i="13"/>
  <c r="F33" i="13"/>
  <c r="C33" i="13"/>
  <c r="AJ32" i="13"/>
  <c r="AG32" i="13"/>
  <c r="AD32" i="13"/>
  <c r="AA32" i="13"/>
  <c r="X32" i="13"/>
  <c r="U32" i="13"/>
  <c r="R32" i="13"/>
  <c r="O32" i="13"/>
  <c r="L32" i="13"/>
  <c r="I32" i="13"/>
  <c r="F32" i="13"/>
  <c r="C32" i="13"/>
  <c r="AJ31" i="13"/>
  <c r="AG31" i="13"/>
  <c r="AD31" i="13"/>
  <c r="AA31" i="13"/>
  <c r="X31" i="13"/>
  <c r="U31" i="13"/>
  <c r="R31" i="13"/>
  <c r="O31" i="13"/>
  <c r="L31" i="13"/>
  <c r="I31" i="13"/>
  <c r="F31" i="13"/>
  <c r="C31" i="13"/>
  <c r="AJ30" i="13"/>
  <c r="AG30" i="13"/>
  <c r="AD30" i="13"/>
  <c r="AA30" i="13"/>
  <c r="X30" i="13"/>
  <c r="U30" i="13"/>
  <c r="R30" i="13"/>
  <c r="O30" i="13"/>
  <c r="L30" i="13"/>
  <c r="I30" i="13"/>
  <c r="F30" i="13"/>
  <c r="C30" i="13"/>
  <c r="AJ29" i="13"/>
  <c r="AG29" i="13"/>
  <c r="AD29" i="13"/>
  <c r="AA29" i="13"/>
  <c r="X29" i="13"/>
  <c r="U29" i="13"/>
  <c r="R29" i="13"/>
  <c r="O29" i="13"/>
  <c r="L29" i="13"/>
  <c r="I29" i="13"/>
  <c r="F29" i="13"/>
  <c r="C29" i="13"/>
  <c r="AJ28" i="13"/>
  <c r="AG28" i="13"/>
  <c r="AD28" i="13"/>
  <c r="AA28" i="13"/>
  <c r="X28" i="13"/>
  <c r="U28" i="13"/>
  <c r="R28" i="13"/>
  <c r="O28" i="13"/>
  <c r="L28" i="13"/>
  <c r="I28" i="13"/>
  <c r="F28" i="13"/>
  <c r="C28" i="13"/>
  <c r="AJ27" i="13"/>
  <c r="AG27" i="13"/>
  <c r="AD27" i="13"/>
  <c r="AA27" i="13"/>
  <c r="X27" i="13"/>
  <c r="U27" i="13"/>
  <c r="R27" i="13"/>
  <c r="O27" i="13"/>
  <c r="L27" i="13"/>
  <c r="I27" i="13"/>
  <c r="F27" i="13"/>
  <c r="C27" i="13"/>
  <c r="AJ26" i="13"/>
  <c r="AG26" i="13"/>
  <c r="AD26" i="13"/>
  <c r="AA26" i="13"/>
  <c r="X26" i="13"/>
  <c r="U26" i="13"/>
  <c r="R26" i="13"/>
  <c r="O26" i="13"/>
  <c r="L26" i="13"/>
  <c r="I26" i="13"/>
  <c r="F26" i="13"/>
  <c r="C26" i="13"/>
  <c r="AJ25" i="13"/>
  <c r="AG25" i="13"/>
  <c r="AD25" i="13"/>
  <c r="AA25" i="13"/>
  <c r="X25" i="13"/>
  <c r="U25" i="13"/>
  <c r="R25" i="13"/>
  <c r="O25" i="13"/>
  <c r="L25" i="13"/>
  <c r="I25" i="13"/>
  <c r="F25" i="13"/>
  <c r="C25" i="13"/>
  <c r="AJ24" i="13"/>
  <c r="AG24" i="13"/>
  <c r="AD24" i="13"/>
  <c r="AA24" i="13"/>
  <c r="X24" i="13"/>
  <c r="U24" i="13"/>
  <c r="R24" i="13"/>
  <c r="O24" i="13"/>
  <c r="L24" i="13"/>
  <c r="I24" i="13"/>
  <c r="F24" i="13"/>
  <c r="C24" i="13"/>
  <c r="AJ23" i="13"/>
  <c r="AG23" i="13"/>
  <c r="AD23" i="13"/>
  <c r="AA23" i="13"/>
  <c r="X23" i="13"/>
  <c r="U23" i="13"/>
  <c r="R23" i="13"/>
  <c r="O23" i="13"/>
  <c r="L23" i="13"/>
  <c r="I23" i="13"/>
  <c r="F23" i="13"/>
  <c r="C23" i="13"/>
  <c r="AJ22" i="13"/>
  <c r="AG22" i="13"/>
  <c r="AD22" i="13"/>
  <c r="AA22" i="13"/>
  <c r="X22" i="13"/>
  <c r="U22" i="13"/>
  <c r="R22" i="13"/>
  <c r="O22" i="13"/>
  <c r="L22" i="13"/>
  <c r="I22" i="13"/>
  <c r="F22" i="13"/>
  <c r="C22" i="13"/>
  <c r="AJ21" i="13"/>
  <c r="AG21" i="13"/>
  <c r="AD21" i="13"/>
  <c r="AA21" i="13"/>
  <c r="X21" i="13"/>
  <c r="U21" i="13"/>
  <c r="R21" i="13"/>
  <c r="O21" i="13"/>
  <c r="L21" i="13"/>
  <c r="I21" i="13"/>
  <c r="F21" i="13"/>
  <c r="C21" i="13"/>
  <c r="AJ20" i="13"/>
  <c r="AG20" i="13"/>
  <c r="AD20" i="13"/>
  <c r="AA20" i="13"/>
  <c r="X20" i="13"/>
  <c r="U20" i="13"/>
  <c r="R20" i="13"/>
  <c r="O20" i="13"/>
  <c r="L20" i="13"/>
  <c r="I20" i="13"/>
  <c r="F20" i="13"/>
  <c r="C20" i="13"/>
  <c r="AJ19" i="13"/>
  <c r="AG19" i="13"/>
  <c r="AD19" i="13"/>
  <c r="AA19" i="13"/>
  <c r="X19" i="13"/>
  <c r="U19" i="13"/>
  <c r="R19" i="13"/>
  <c r="O19" i="13"/>
  <c r="L19" i="13"/>
  <c r="I19" i="13"/>
  <c r="F19" i="13"/>
  <c r="C19" i="13"/>
  <c r="AJ18" i="13"/>
  <c r="AG18" i="13"/>
  <c r="AD18" i="13"/>
  <c r="AA18" i="13"/>
  <c r="X18" i="13"/>
  <c r="U18" i="13"/>
  <c r="R18" i="13"/>
  <c r="O18" i="13"/>
  <c r="L18" i="13"/>
  <c r="I18" i="13"/>
  <c r="F18" i="13"/>
  <c r="C18" i="13"/>
  <c r="AJ17" i="13"/>
  <c r="AG17" i="13"/>
  <c r="AD17" i="13"/>
  <c r="AA17" i="13"/>
  <c r="X17" i="13"/>
  <c r="U17" i="13"/>
  <c r="R17" i="13"/>
  <c r="O17" i="13"/>
  <c r="L17" i="13"/>
  <c r="I17" i="13"/>
  <c r="F17" i="13"/>
  <c r="C17" i="13"/>
  <c r="AJ16" i="13"/>
  <c r="AG16" i="13"/>
  <c r="AD16" i="13"/>
  <c r="AA16" i="13"/>
  <c r="X16" i="13"/>
  <c r="U16" i="13"/>
  <c r="R16" i="13"/>
  <c r="O16" i="13"/>
  <c r="L16" i="13"/>
  <c r="I16" i="13"/>
  <c r="F16" i="13"/>
  <c r="C16" i="13"/>
  <c r="AJ15" i="13"/>
  <c r="AG15" i="13"/>
  <c r="AD15" i="13"/>
  <c r="AA15" i="13"/>
  <c r="X15" i="13"/>
  <c r="U15" i="13"/>
  <c r="R15" i="13"/>
  <c r="O15" i="13"/>
  <c r="L15" i="13"/>
  <c r="I15" i="13"/>
  <c r="F15" i="13"/>
  <c r="C15" i="13"/>
  <c r="AJ14" i="13"/>
  <c r="AG14" i="13"/>
  <c r="AD14" i="13"/>
  <c r="AA14" i="13"/>
  <c r="X14" i="13"/>
  <c r="U14" i="13"/>
  <c r="R14" i="13"/>
  <c r="O14" i="13"/>
  <c r="L14" i="13"/>
  <c r="I14" i="13"/>
  <c r="F14" i="13"/>
  <c r="C14" i="13"/>
  <c r="AJ13" i="13"/>
  <c r="AG13" i="13"/>
  <c r="AD13" i="13"/>
  <c r="AA13" i="13"/>
  <c r="X13" i="13"/>
  <c r="U13" i="13"/>
  <c r="R13" i="13"/>
  <c r="O13" i="13"/>
  <c r="L13" i="13"/>
  <c r="I13" i="13"/>
  <c r="F13" i="13"/>
  <c r="C13" i="13"/>
  <c r="AJ12" i="13"/>
  <c r="AG12" i="13"/>
  <c r="AD12" i="13"/>
  <c r="AA12" i="13"/>
  <c r="X12" i="13"/>
  <c r="U12" i="13"/>
  <c r="R12" i="13"/>
  <c r="O12" i="13"/>
  <c r="L12" i="13"/>
  <c r="I12" i="13"/>
  <c r="F12" i="13"/>
  <c r="C12" i="13"/>
  <c r="AJ11" i="13"/>
  <c r="AG11" i="13"/>
  <c r="AD11" i="13"/>
  <c r="AA11" i="13"/>
  <c r="X11" i="13"/>
  <c r="Y11" i="13" s="1"/>
  <c r="U11" i="13"/>
  <c r="R11" i="13"/>
  <c r="O11" i="13"/>
  <c r="L11" i="13"/>
  <c r="I11" i="13"/>
  <c r="F11" i="13"/>
  <c r="C11" i="13"/>
  <c r="AJ10" i="13"/>
  <c r="AG10" i="13"/>
  <c r="AD10" i="13"/>
  <c r="AA10" i="13"/>
  <c r="X10" i="13"/>
  <c r="U10" i="13"/>
  <c r="R10" i="13"/>
  <c r="O10" i="13"/>
  <c r="L10" i="13"/>
  <c r="I10" i="13"/>
  <c r="F10" i="13"/>
  <c r="C10" i="13"/>
  <c r="AJ9" i="13"/>
  <c r="AG9" i="13"/>
  <c r="AD9" i="13"/>
  <c r="AA9" i="13"/>
  <c r="X9" i="13"/>
  <c r="Y9" i="13" s="1"/>
  <c r="U9" i="13"/>
  <c r="R9" i="13"/>
  <c r="O9" i="13"/>
  <c r="L9" i="13"/>
  <c r="I9" i="13"/>
  <c r="F9" i="13"/>
  <c r="C9" i="13"/>
  <c r="AJ8" i="13"/>
  <c r="AG8" i="13"/>
  <c r="AD8" i="13"/>
  <c r="AA8" i="13"/>
  <c r="X8" i="13"/>
  <c r="U8" i="13"/>
  <c r="R8" i="13"/>
  <c r="O8" i="13"/>
  <c r="L8" i="13"/>
  <c r="I8" i="13"/>
  <c r="F8" i="13"/>
  <c r="C8" i="13"/>
  <c r="AJ7" i="13"/>
  <c r="AG7" i="13"/>
  <c r="AD7" i="13"/>
  <c r="AA7" i="13"/>
  <c r="X7" i="13"/>
  <c r="Y7" i="13" s="1"/>
  <c r="U7" i="13"/>
  <c r="R7" i="13"/>
  <c r="O7" i="13"/>
  <c r="L7" i="13"/>
  <c r="I7" i="13"/>
  <c r="F7" i="13"/>
  <c r="G7" i="13" s="1"/>
  <c r="C7" i="13"/>
  <c r="E9" i="14" l="1"/>
  <c r="B8" i="14"/>
  <c r="E10" i="14" l="1"/>
  <c r="B9" i="14"/>
  <c r="H9" i="5"/>
  <c r="V9" i="5" l="1"/>
  <c r="W9" i="5" s="1"/>
  <c r="E11" i="14"/>
  <c r="B10" i="14"/>
  <c r="V40" i="5"/>
  <c r="I9" i="5"/>
  <c r="C24" i="7"/>
  <c r="C23" i="7"/>
  <c r="G6" i="7"/>
  <c r="G10" i="7" s="1"/>
  <c r="C22" i="7"/>
  <c r="C21" i="7"/>
  <c r="C20" i="7"/>
  <c r="C19" i="7"/>
  <c r="C6" i="7"/>
  <c r="C10" i="7" s="1"/>
  <c r="H6" i="7"/>
  <c r="H10" i="7" s="1"/>
  <c r="F6" i="7"/>
  <c r="F10" i="7" s="1"/>
  <c r="E6" i="7"/>
  <c r="E10" i="7" s="1"/>
  <c r="D6" i="7"/>
  <c r="D7" i="7" s="1"/>
  <c r="E3" i="5"/>
  <c r="E12" i="14" l="1"/>
  <c r="B11" i="14"/>
  <c r="C7" i="7"/>
  <c r="C8" i="7" s="1"/>
  <c r="E7" i="7"/>
  <c r="E8" i="7" s="1"/>
  <c r="E9" i="7" s="1"/>
  <c r="E11" i="7" s="1"/>
  <c r="F7" i="7"/>
  <c r="G7" i="7"/>
  <c r="G8" i="7" s="1"/>
  <c r="G9" i="7" s="1"/>
  <c r="G11" i="7" s="1"/>
  <c r="G12" i="7" s="1"/>
  <c r="H7" i="7"/>
  <c r="D8" i="7"/>
  <c r="D9" i="7" s="1"/>
  <c r="D10" i="7"/>
  <c r="C9" i="5"/>
  <c r="B9" i="5"/>
  <c r="E13" i="14" l="1"/>
  <c r="B12" i="14"/>
  <c r="F8" i="7"/>
  <c r="F9" i="7" s="1"/>
  <c r="F11" i="7" s="1"/>
  <c r="F12" i="7" s="1"/>
  <c r="H8" i="7"/>
  <c r="H9" i="7" s="1"/>
  <c r="D11" i="7"/>
  <c r="D12" i="7" s="1"/>
  <c r="E12" i="7"/>
  <c r="C10" i="5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E14" i="14" l="1"/>
  <c r="B13" i="14"/>
  <c r="H11" i="7"/>
  <c r="H12" i="7" s="1"/>
  <c r="B10" i="5"/>
  <c r="B11" i="5" s="1"/>
  <c r="B12" i="5" s="1"/>
  <c r="E15" i="14" l="1"/>
  <c r="B14" i="14"/>
  <c r="B13" i="5"/>
  <c r="E16" i="14" l="1"/>
  <c r="B15" i="14"/>
  <c r="B14" i="5"/>
  <c r="E17" i="14" l="1"/>
  <c r="B16" i="14"/>
  <c r="B15" i="5"/>
  <c r="E18" i="14" l="1"/>
  <c r="B17" i="14"/>
  <c r="B16" i="5"/>
  <c r="E19" i="14" l="1"/>
  <c r="B18" i="14"/>
  <c r="B17" i="5"/>
  <c r="E20" i="14" l="1"/>
  <c r="B19" i="14"/>
  <c r="B18" i="5"/>
  <c r="B20" i="14" l="1"/>
  <c r="B19" i="5"/>
  <c r="E21" i="14" l="1"/>
  <c r="B21" i="14"/>
  <c r="B20" i="5"/>
  <c r="B22" i="14" l="1"/>
  <c r="E22" i="14"/>
  <c r="B21" i="5"/>
  <c r="B23" i="14" l="1"/>
  <c r="E23" i="14"/>
  <c r="B22" i="5"/>
  <c r="E24" i="14" l="1"/>
  <c r="B24" i="14"/>
  <c r="B23" i="5"/>
  <c r="B25" i="14" l="1"/>
  <c r="E25" i="14"/>
  <c r="B24" i="5"/>
  <c r="B26" i="14" l="1"/>
  <c r="E26" i="14"/>
  <c r="B25" i="5"/>
  <c r="E27" i="14" l="1"/>
  <c r="B27" i="14"/>
  <c r="B26" i="5"/>
  <c r="B28" i="14" l="1"/>
  <c r="E28" i="14"/>
  <c r="B27" i="5"/>
  <c r="B29" i="14" l="1"/>
  <c r="E29" i="14"/>
  <c r="B28" i="5"/>
  <c r="B30" i="14" l="1"/>
  <c r="E30" i="14"/>
  <c r="B29" i="5"/>
  <c r="E31" i="14" l="1"/>
  <c r="B31" i="14"/>
  <c r="B30" i="5"/>
  <c r="E32" i="14" l="1"/>
  <c r="B32" i="14"/>
  <c r="B31" i="5"/>
  <c r="B32" i="5" l="1"/>
  <c r="B33" i="5" l="1"/>
  <c r="B34" i="5" l="1"/>
  <c r="B35" i="5" l="1"/>
  <c r="B36" i="5" l="1"/>
  <c r="B37" i="5" l="1"/>
  <c r="B38" i="5" l="1"/>
  <c r="B39" i="5" l="1"/>
  <c r="C9" i="7" l="1"/>
  <c r="C11" i="7" l="1"/>
  <c r="C12" i="7" s="1"/>
  <c r="C18" i="7" l="1"/>
  <c r="C17" i="7"/>
  <c r="C16" i="7"/>
  <c r="C15" i="7"/>
  <c r="C14" i="7"/>
  <c r="C13" i="7"/>
</calcChain>
</file>

<file path=xl/sharedStrings.xml><?xml version="1.0" encoding="utf-8"?>
<sst xmlns="http://schemas.openxmlformats.org/spreadsheetml/2006/main" count="278" uniqueCount="157">
  <si>
    <t>Daten</t>
  </si>
  <si>
    <t>Steuerung</t>
  </si>
  <si>
    <t>kommt</t>
  </si>
  <si>
    <t>geht</t>
  </si>
  <si>
    <t>insgesamt</t>
  </si>
  <si>
    <t>Zeiterfassung</t>
  </si>
  <si>
    <t>Tag</t>
  </si>
  <si>
    <t>gesamt</t>
  </si>
  <si>
    <t>Rufbereitschaft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</si>
  <si>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</si>
  <si>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</si>
  <si>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</si>
  <si>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</si>
  <si>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</si>
  <si>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</si>
  <si>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</si>
  <si>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</si>
  <si>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</si>
  <si>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</si>
  <si>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</si>
  <si>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</si>
  <si>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Kontrolle</t>
  </si>
  <si>
    <t>Auswahl</t>
  </si>
  <si>
    <t>Monat</t>
  </si>
  <si>
    <t>Urlaub</t>
  </si>
  <si>
    <t>Krank</t>
  </si>
  <si>
    <t>Tagesdienst</t>
  </si>
  <si>
    <t>Schicht</t>
  </si>
  <si>
    <t>insgesamt [h]</t>
  </si>
  <si>
    <t>[h]</t>
  </si>
  <si>
    <t>Jahr</t>
  </si>
  <si>
    <t>Eingabe</t>
  </si>
  <si>
    <t>Wtag</t>
  </si>
  <si>
    <t>Ansicht / Fenster fixieren</t>
  </si>
  <si>
    <t>Entwicklertools / Einfügen / Kombinationsfeld / Zielzelle auswählen u. mit Maus breit ziehen</t>
  </si>
  <si>
    <t>re. Mausklick / Steuerelement formatieren</t>
  </si>
  <si>
    <t>Formeln / Namensmanager</t>
  </si>
  <si>
    <t>Daten / Datenüberprüfung</t>
  </si>
  <si>
    <t>L.Heute</t>
  </si>
  <si>
    <t>L.SaSo</t>
  </si>
  <si>
    <t>Formel</t>
  </si>
  <si>
    <t>Zellbereich Auswahl</t>
  </si>
  <si>
    <t>Start / bedingte Formatierung / Regeln verwalten</t>
  </si>
  <si>
    <t>Zielzelle auswählen</t>
  </si>
  <si>
    <t>Entwicklertools / Einfügen / Kontrollkästchen / Zielzelle auswählen u. mit Maus breit ziehen</t>
  </si>
  <si>
    <t>Heute</t>
  </si>
  <si>
    <t>Sa / So</t>
  </si>
  <si>
    <t>=UND(B9=HEUTE();L.Heute)</t>
  </si>
  <si>
    <t>=UND(WOCHENTAG(B9;2)&gt;5;L.SaSo)</t>
  </si>
  <si>
    <t>a</t>
  </si>
  <si>
    <t>b</t>
  </si>
  <si>
    <t>c</t>
  </si>
  <si>
    <t>d</t>
  </si>
  <si>
    <t>e</t>
  </si>
  <si>
    <t>f</t>
  </si>
  <si>
    <t>Ostersonntag</t>
  </si>
  <si>
    <t>Karfreitag</t>
  </si>
  <si>
    <t>Ostermontag</t>
  </si>
  <si>
    <t>Christi Himmelfahrt</t>
  </si>
  <si>
    <t>Pfingstsonntag</t>
  </si>
  <si>
    <t>Pfingstmontag</t>
  </si>
  <si>
    <t>Fronleichnam</t>
  </si>
  <si>
    <t>Neujahr</t>
  </si>
  <si>
    <t>Tag der Arbeit</t>
  </si>
  <si>
    <t>Tag der deutschen Einheit</t>
  </si>
  <si>
    <t>Allerheiligen</t>
  </si>
  <si>
    <t>1. Weihnachtsfeiertag</t>
  </si>
  <si>
    <t>2. Weihnachtsfeiertag</t>
  </si>
  <si>
    <t>Tages. + Ruf.</t>
  </si>
  <si>
    <t>L.Feiertag</t>
  </si>
  <si>
    <t>Feiertag</t>
  </si>
  <si>
    <t>=UND(ZÄHLENWENN(F.Feiertage;B9)&gt;0;L.Feiertag)</t>
  </si>
  <si>
    <t>Ruf. - Tages. -</t>
  </si>
  <si>
    <t>Schicht - Krank</t>
  </si>
  <si>
    <t>L.Monate</t>
  </si>
  <si>
    <t>L.RufTagesSchichtKrank</t>
  </si>
  <si>
    <t>F.Feiertage</t>
  </si>
  <si>
    <t>L.Urlaub</t>
  </si>
  <si>
    <t>Jahreskalender</t>
  </si>
  <si>
    <t>Anzahl</t>
  </si>
  <si>
    <t>h</t>
  </si>
  <si>
    <t>Wegezeit</t>
  </si>
  <si>
    <t>von</t>
  </si>
  <si>
    <t>bis</t>
  </si>
  <si>
    <t>&gt;</t>
  </si>
  <si>
    <t xml:space="preserve">L.ueber10h
</t>
  </si>
  <si>
    <t>=UND(AI9&gt;$P$4;L.ueber10h)</t>
  </si>
  <si>
    <t>Bereitschaft</t>
  </si>
  <si>
    <t>Bereitschaft (Wochen)</t>
  </si>
  <si>
    <t>Bis</t>
  </si>
  <si>
    <t>-</t>
  </si>
  <si>
    <t>KW</t>
  </si>
  <si>
    <t>Von</t>
  </si>
  <si>
    <t>Anzahl Arbeitstage</t>
  </si>
  <si>
    <t>Start</t>
  </si>
  <si>
    <t>Gleittag (G)</t>
  </si>
  <si>
    <t>Urlaub (U)</t>
  </si>
  <si>
    <t>Schichtvertretung (S)</t>
  </si>
  <si>
    <t>Lehrgang (L)</t>
  </si>
  <si>
    <t>Wettkampf (W)</t>
  </si>
  <si>
    <t>Euro6</t>
  </si>
  <si>
    <t>Block</t>
  </si>
  <si>
    <t>#</t>
  </si>
  <si>
    <t>Datum:</t>
  </si>
  <si>
    <t>Resturlaub</t>
  </si>
  <si>
    <t>Meister</t>
  </si>
  <si>
    <t>max. 30 Tage</t>
  </si>
  <si>
    <t>Prüfungen</t>
  </si>
  <si>
    <t>Achtung: inkl. -30 Min. Pause</t>
  </si>
  <si>
    <t>Tausch</t>
  </si>
  <si>
    <t>02.06.</t>
  </si>
  <si>
    <t>25.05.</t>
  </si>
  <si>
    <t>30.05.</t>
  </si>
  <si>
    <t>Ostern</t>
  </si>
  <si>
    <t>Pfingsten</t>
  </si>
  <si>
    <t>Sommer</t>
  </si>
  <si>
    <t>Herbst</t>
  </si>
  <si>
    <t>Weihnachten</t>
  </si>
  <si>
    <t>06.04.-18.04.</t>
  </si>
  <si>
    <t>29.06.-11.08.</t>
  </si>
  <si>
    <t>23.12.-06.01.</t>
  </si>
  <si>
    <t>29.03.-10.04.</t>
  </si>
  <si>
    <t>05.07.-17.08.</t>
  </si>
  <si>
    <t>11.10.-23.10.</t>
  </si>
  <si>
    <t>24.12.-08.01.</t>
  </si>
  <si>
    <t>11.04.-23.04.</t>
  </si>
  <si>
    <t xml:space="preserve">-	 </t>
  </si>
  <si>
    <t>27.06.-09.08.</t>
  </si>
  <si>
    <t>04.10.-15.10.</t>
  </si>
  <si>
    <t>03.04.-15.04.</t>
  </si>
  <si>
    <t>22.06.-04.08.</t>
  </si>
  <si>
    <t>02.10.-14.10.</t>
  </si>
  <si>
    <t>21.12.-05.01.</t>
  </si>
  <si>
    <t>SF - NRW</t>
  </si>
  <si>
    <t xml:space="preserve"> </t>
  </si>
  <si>
    <t>Meisterschule</t>
  </si>
  <si>
    <t>Prüfung</t>
  </si>
  <si>
    <t>(F)</t>
  </si>
  <si>
    <t>Schulferien</t>
  </si>
  <si>
    <t>(SF)</t>
  </si>
  <si>
    <t>(M)</t>
  </si>
  <si>
    <t>(B)</t>
  </si>
  <si>
    <t>(P)</t>
  </si>
  <si>
    <t>(U)</t>
  </si>
  <si>
    <t>(S)</t>
  </si>
  <si>
    <t>U1</t>
  </si>
  <si>
    <t>U2</t>
  </si>
  <si>
    <t>U3</t>
  </si>
  <si>
    <t>U4</t>
  </si>
  <si>
    <t>Tage</t>
  </si>
  <si>
    <t>Reserve</t>
  </si>
  <si>
    <t>‚</t>
  </si>
  <si>
    <t>Frei</t>
  </si>
  <si>
    <t>Bereitschaft möglich:</t>
  </si>
  <si>
    <t>18.4-24.4</t>
  </si>
  <si>
    <t>27.6-24.7</t>
  </si>
  <si>
    <t>Schichtvertretung: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</si>
</sst>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0"/>
    <numFmt numFmtId="165" formatCode="[h]:mm;[Red]\-[h]:mm;0&quot;:&quot;00;@"/>
    <numFmt numFmtId="166" formatCode="mmmm"/>
    <numFmt numFmtId="167" formatCode="ddd"/>
    <numFmt numFmtId="168" formatCode="dd"/>
  </numFmts>
  <fonts count="24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theme="5"/>
      <name val="Arial"/>
      <family val="2"/>
      <scheme val="minor"/>
    </font>
    <font>
      <sz val="1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  <scheme val="major"/>
    </font>
    <font>
      <sz val="10"/>
      <name val="Arial"/>
      <family val="2"/>
      <scheme val="major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sz val="11"/>
      <color theme="0"/>
      <name val="ArialMT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5" fillId="0" borderId="0" applyNumberFormat="0" applyFont="0" applyFill="0" applyBorder="0" applyProtection="0">
      <alignment horizontal="left" vertical="center" indent="1"/>
    </xf>
    <xf numFmtId="0" fontId="5" fillId="0" borderId="0" applyNumberFormat="0" applyFont="0" applyFill="0" applyBorder="0" applyProtection="0">
      <alignment horizontal="right" vertical="center" indent="1"/>
    </xf>
    <xf numFmtId="164" fontId="6" fillId="0" borderId="0" applyFill="0" applyBorder="0" applyProtection="0">
      <alignment vertical="center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9" borderId="0" applyNumberFormat="0" applyBorder="0" applyAlignment="0" applyProtection="0"/>
  </cellStyleXfs>
  <cellXfs count="147">
    <xf numFmtId="0" fontId="0" fillId="0" borderId="0" xfId="0"/>
    <xf numFmtId="0" fontId="9" fillId="0" borderId="0" xfId="0" applyFont="1" applyFill="1"/>
    <xf numFmtId="164" fontId="6" fillId="0" borderId="0" xfId="3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vertical="center"/>
    </xf>
    <xf numFmtId="0" fontId="10" fillId="0" borderId="0" xfId="0" applyFont="1"/>
    <xf numFmtId="1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left" vertical="center"/>
    </xf>
    <xf numFmtId="0" fontId="8" fillId="0" borderId="0" xfId="1" applyFont="1" applyFill="1" applyAlignment="1">
      <alignment vertical="center"/>
    </xf>
    <xf numFmtId="0" fontId="4" fillId="3" borderId="0" xfId="5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4" fillId="0" borderId="0" xfId="4" applyFill="1"/>
    <xf numFmtId="164" fontId="6" fillId="0" borderId="0" xfId="0" applyNumberFormat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4" fillId="0" borderId="0" xfId="5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Fill="1"/>
    <xf numFmtId="0" fontId="16" fillId="0" borderId="0" xfId="6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16" fillId="8" borderId="0" xfId="6" applyFont="1" applyFill="1" applyAlignment="1">
      <alignment vertical="center"/>
    </xf>
    <xf numFmtId="0" fontId="16" fillId="8" borderId="0" xfId="6" applyFont="1" applyFill="1" applyBorder="1" applyAlignment="1">
      <alignment vertical="center"/>
    </xf>
    <xf numFmtId="0" fontId="16" fillId="8" borderId="0" xfId="0" applyFont="1" applyFill="1"/>
    <xf numFmtId="0" fontId="3" fillId="8" borderId="0" xfId="0" applyFont="1" applyFill="1"/>
    <xf numFmtId="0" fontId="0" fillId="0" borderId="0" xfId="0" applyFill="1"/>
    <xf numFmtId="14" fontId="10" fillId="0" borderId="0" xfId="0" applyNumberFormat="1" applyFont="1" applyFill="1" applyAlignment="1">
      <alignment horizontal="center" vertical="center"/>
    </xf>
    <xf numFmtId="0" fontId="0" fillId="8" borderId="0" xfId="0" quotePrefix="1" applyFont="1" applyFill="1"/>
    <xf numFmtId="0" fontId="10" fillId="0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8" borderId="0" xfId="0" applyFont="1" applyFill="1"/>
    <xf numFmtId="0" fontId="0" fillId="0" borderId="0" xfId="1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4" borderId="0" xfId="7" applyFont="1" applyAlignment="1">
      <alignment horizontal="center" vertical="center"/>
    </xf>
    <xf numFmtId="0" fontId="18" fillId="6" borderId="0" xfId="9" applyFont="1" applyAlignment="1">
      <alignment vertical="center"/>
    </xf>
    <xf numFmtId="165" fontId="17" fillId="4" borderId="0" xfId="7" applyNumberFormat="1" applyFont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1" fillId="0" borderId="0" xfId="1" applyFont="1" applyFill="1" applyAlignment="1">
      <alignment vertical="center"/>
    </xf>
    <xf numFmtId="14" fontId="11" fillId="0" borderId="0" xfId="1" applyNumberFormat="1" applyFont="1" applyFill="1" applyAlignment="1">
      <alignment vertical="center"/>
    </xf>
    <xf numFmtId="0" fontId="10" fillId="0" borderId="0" xfId="0" applyFont="1" applyFill="1"/>
    <xf numFmtId="166" fontId="10" fillId="0" borderId="0" xfId="0" applyNumberFormat="1" applyFont="1"/>
    <xf numFmtId="0" fontId="14" fillId="0" borderId="0" xfId="5" applyFont="1" applyFill="1" applyAlignment="1">
      <alignment horizontal="center" vertical="center"/>
    </xf>
    <xf numFmtId="0" fontId="14" fillId="0" borderId="0" xfId="4" applyFont="1" applyFill="1"/>
    <xf numFmtId="0" fontId="14" fillId="3" borderId="0" xfId="5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7" fontId="10" fillId="0" borderId="0" xfId="0" applyNumberFormat="1" applyFont="1" applyFill="1" applyAlignment="1">
      <alignment horizontal="center" vertical="center"/>
    </xf>
    <xf numFmtId="2" fontId="14" fillId="0" borderId="1" xfId="8" applyNumberFormat="1" applyFont="1" applyFill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10" fillId="0" borderId="0" xfId="0" quotePrefix="1" applyFont="1"/>
    <xf numFmtId="165" fontId="18" fillId="6" borderId="0" xfId="9" applyNumberFormat="1" applyFont="1" applyAlignment="1">
      <alignment horizontal="center" vertical="center"/>
    </xf>
    <xf numFmtId="165" fontId="10" fillId="0" borderId="0" xfId="0" applyNumberFormat="1" applyFont="1"/>
    <xf numFmtId="165" fontId="14" fillId="0" borderId="0" xfId="0" applyNumberFormat="1" applyFont="1" applyAlignment="1">
      <alignment horizontal="center" vertical="center"/>
    </xf>
    <xf numFmtId="165" fontId="18" fillId="6" borderId="0" xfId="9" applyNumberFormat="1" applyFont="1" applyAlignment="1">
      <alignment vertical="center"/>
    </xf>
    <xf numFmtId="165" fontId="3" fillId="6" borderId="1" xfId="9" applyNumberFormat="1" applyBorder="1" applyAlignment="1">
      <alignment horizontal="center" vertical="center"/>
    </xf>
    <xf numFmtId="165" fontId="10" fillId="0" borderId="0" xfId="0" applyNumberFormat="1" applyFont="1" applyFill="1"/>
    <xf numFmtId="165" fontId="14" fillId="0" borderId="0" xfId="5" applyNumberFormat="1" applyFont="1" applyFill="1" applyAlignment="1">
      <alignment horizontal="center" vertical="center"/>
    </xf>
    <xf numFmtId="165" fontId="15" fillId="0" borderId="0" xfId="5" applyNumberFormat="1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2" fillId="11" borderId="0" xfId="12"/>
    <xf numFmtId="165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/>
    </xf>
    <xf numFmtId="0" fontId="14" fillId="3" borderId="0" xfId="5" applyNumberFormat="1" applyFont="1" applyAlignment="1">
      <alignment horizontal="center" vertical="center"/>
    </xf>
    <xf numFmtId="165" fontId="14" fillId="10" borderId="1" xfId="11" applyNumberFormat="1" applyFont="1" applyBorder="1" applyAlignment="1">
      <alignment horizontal="center" vertical="center"/>
    </xf>
    <xf numFmtId="165" fontId="4" fillId="3" borderId="1" xfId="5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5" fontId="4" fillId="3" borderId="0" xfId="5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5" applyFill="1" applyAlignment="1">
      <alignment vertical="center"/>
    </xf>
    <xf numFmtId="14" fontId="4" fillId="0" borderId="0" xfId="5" applyNumberFormat="1" applyFill="1" applyAlignment="1">
      <alignment vertical="center"/>
    </xf>
    <xf numFmtId="0" fontId="4" fillId="0" borderId="0" xfId="5" applyFill="1" applyAlignment="1">
      <alignment horizontal="left" vertical="center"/>
    </xf>
    <xf numFmtId="14" fontId="4" fillId="0" borderId="0" xfId="5" applyNumberForma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3" borderId="0" xfId="5" applyAlignment="1">
      <alignment vertical="center"/>
    </xf>
    <xf numFmtId="0" fontId="0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1" fillId="0" borderId="0" xfId="0" applyFont="1" applyAlignment="1">
      <alignment horizontal="left" vertical="center"/>
    </xf>
    <xf numFmtId="15" fontId="5" fillId="0" borderId="0" xfId="13" applyNumberFormat="1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4" fontId="21" fillId="0" borderId="6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4" fontId="21" fillId="0" borderId="0" xfId="0" applyNumberFormat="1" applyFont="1" applyBorder="1" applyAlignment="1">
      <alignment horizontal="center" vertical="center"/>
    </xf>
    <xf numFmtId="15" fontId="21" fillId="0" borderId="0" xfId="0" applyNumberFormat="1" applyFont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4" borderId="0" xfId="7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0" fillId="0" borderId="0" xfId="0" applyFont="1"/>
    <xf numFmtId="0" fontId="0" fillId="0" borderId="8" xfId="0" applyFont="1" applyBorder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1" fillId="15" borderId="0" xfId="0" applyFont="1" applyFill="1" applyAlignment="1">
      <alignment vertical="center"/>
    </xf>
    <xf numFmtId="0" fontId="21" fillId="16" borderId="0" xfId="0" applyFont="1" applyFill="1" applyAlignment="1">
      <alignment horizontal="left" vertical="center"/>
    </xf>
    <xf numFmtId="0" fontId="21" fillId="17" borderId="0" xfId="0" applyFont="1" applyFill="1" applyAlignment="1">
      <alignment horizontal="left" vertical="center"/>
    </xf>
    <xf numFmtId="0" fontId="21" fillId="14" borderId="0" xfId="0" applyFont="1" applyFill="1" applyAlignment="1">
      <alignment horizontal="left" vertical="center"/>
    </xf>
    <xf numFmtId="0" fontId="21" fillId="13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167" fontId="0" fillId="0" borderId="0" xfId="0" applyNumberFormat="1" applyFill="1" applyAlignment="1">
      <alignment vertical="center"/>
    </xf>
    <xf numFmtId="0" fontId="21" fillId="18" borderId="0" xfId="0" applyFont="1" applyFill="1" applyAlignment="1">
      <alignment horizontal="left" vertical="center"/>
    </xf>
    <xf numFmtId="0" fontId="0" fillId="17" borderId="0" xfId="0" applyFill="1" applyAlignment="1">
      <alignment vertical="center"/>
    </xf>
    <xf numFmtId="0" fontId="0" fillId="0" borderId="8" xfId="0" applyBorder="1" applyAlignment="1">
      <alignment vertical="center"/>
    </xf>
    <xf numFmtId="167" fontId="0" fillId="15" borderId="0" xfId="0" applyNumberFormat="1" applyFill="1" applyAlignment="1">
      <alignment vertical="center"/>
    </xf>
    <xf numFmtId="0" fontId="0" fillId="0" borderId="8" xfId="0" applyBorder="1" applyAlignment="1">
      <alignment horizontal="center" vertical="center"/>
    </xf>
    <xf numFmtId="0" fontId="21" fillId="20" borderId="0" xfId="0" applyFont="1" applyFill="1" applyAlignment="1">
      <alignment horizontal="left" vertical="center"/>
    </xf>
    <xf numFmtId="0" fontId="3" fillId="5" borderId="0" xfId="8" applyAlignment="1">
      <alignment vertical="center"/>
    </xf>
    <xf numFmtId="0" fontId="23" fillId="19" borderId="0" xfId="14" applyAlignment="1">
      <alignment vertical="center"/>
    </xf>
    <xf numFmtId="0" fontId="4" fillId="17" borderId="0" xfId="5" applyFill="1" applyAlignment="1">
      <alignment horizontal="left" vertical="center"/>
    </xf>
    <xf numFmtId="0" fontId="4" fillId="17" borderId="0" xfId="5" applyFill="1" applyAlignment="1">
      <alignment vertical="center"/>
    </xf>
    <xf numFmtId="14" fontId="0" fillId="0" borderId="0" xfId="0" quotePrefix="1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21" fillId="0" borderId="4" xfId="0" applyNumberFormat="1" applyFont="1" applyBorder="1" applyAlignment="1">
      <alignment horizontal="center" vertical="center"/>
    </xf>
    <xf numFmtId="14" fontId="21" fillId="0" borderId="9" xfId="0" applyNumberFormat="1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7" fillId="4" borderId="0" xfId="7" applyNumberFormat="1" applyFont="1" applyAlignment="1">
      <alignment horizontal="center" vertical="center"/>
    </xf>
    <xf numFmtId="0" fontId="21" fillId="17" borderId="0" xfId="0" applyFont="1" applyFill="1" applyAlignment="1">
      <alignment horizontal="center" vertical="center" textRotation="255"/>
    </xf>
    <xf numFmtId="0" fontId="0" fillId="17" borderId="0" xfId="0" applyFill="1" applyAlignment="1">
      <alignment horizontal="center" vertical="center" textRotation="255"/>
    </xf>
    <xf numFmtId="166" fontId="13" fillId="9" borderId="0" xfId="10" applyNumberFormat="1" applyAlignment="1">
      <alignment horizontal="center" vertical="center"/>
    </xf>
  </cellXfs>
  <cellStyles count="15">
    <cellStyle name="00" xfId="3" xr:uid="{00000000-0005-0000-0000-000000000000}"/>
    <cellStyle name="20 % - Akzent1" xfId="13" builtinId="30"/>
    <cellStyle name="20 % - Akzent3" xfId="8" builtinId="38"/>
    <cellStyle name="20 % - Akzent5" xfId="4" builtinId="46"/>
    <cellStyle name="20 % - Akzent6" xfId="5" builtinId="50"/>
    <cellStyle name="40 % - Akzent3" xfId="11" builtinId="39"/>
    <cellStyle name="60 % - Akzent3" xfId="9" builtinId="40"/>
    <cellStyle name="60 % - Akzent6" xfId="12" builtinId="52"/>
    <cellStyle name="Akzent2" xfId="10" builtinId="33"/>
    <cellStyle name="Akzent3" xfId="7" builtinId="37"/>
    <cellStyle name="Akzent5" xfId="14" builtinId="45"/>
    <cellStyle name="Erklärender Text" xfId="6" builtinId="53"/>
    <cellStyle name="Standard" xfId="0" builtinId="0"/>
    <cellStyle name="Text" xfId="1" xr:uid="{00000000-0005-0000-0000-00000C000000}"/>
    <cellStyle name="Zahl" xfId="2" xr:uid="{00000000-0005-0000-0000-00000D000000}"/>
  </cellStyles>
  <dxfs count="46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ont>
        <b/>
        <i val="0"/>
        <color theme="5"/>
      </font>
    </dxf>
    <dxf>
      <font>
        <color theme="0"/>
      </font>
      <fill>
        <patternFill>
          <bgColor theme="5"/>
        </patternFill>
      </fill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numFmt numFmtId="16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5"/>
      </font>
      <fill>
        <patternFill patternType="none">
          <bgColor auto="1"/>
        </patternFill>
      </fill>
    </dxf>
    <dxf>
      <font>
        <b/>
        <i val="0"/>
        <color theme="5"/>
      </font>
    </dxf>
    <dxf>
      <fill>
        <patternFill>
          <bgColor theme="3" tint="0.89996032593768116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5"/>
        </bottom>
        <vertical/>
        <horizontal/>
      </border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/>
        </patternFill>
      </fill>
    </dxf>
    <dxf>
      <font>
        <color auto="1"/>
      </font>
      <border diagonalUp="0" diagonalDown="0">
        <left/>
        <right/>
        <top/>
        <bottom style="thin">
          <color theme="4"/>
        </bottom>
        <vertical/>
        <horizontal/>
      </border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7"/>
        </patternFill>
      </fill>
    </dxf>
    <dxf>
      <font>
        <color auto="1"/>
      </font>
      <border diagonalUp="0" diagonalDown="0">
        <left/>
        <right/>
        <top/>
        <bottom style="thin">
          <color theme="7"/>
        </bottom>
        <vertical/>
        <horizontal/>
      </border>
    </dxf>
    <dxf>
      <fill>
        <patternFill>
          <bgColor theme="6" tint="0.79998168889431442"/>
        </patternFill>
      </fill>
    </dxf>
    <dxf>
      <font>
        <color theme="0"/>
      </font>
      <fill>
        <patternFill>
          <bgColor theme="6"/>
        </patternFill>
      </fill>
    </dxf>
    <dxf>
      <font>
        <color auto="1"/>
      </font>
      <border diagonalUp="0" diagonalDown="0">
        <left/>
        <right/>
        <top/>
        <bottom style="thin">
          <color theme="6"/>
        </bottom>
        <vertical/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</font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</font>
    </dxf>
    <dxf>
      <font>
        <b/>
        <i val="0"/>
        <color auto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auto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auto="1"/>
      </font>
      <border>
        <horizontal style="thin">
          <color theme="0" tint="-0.14999847407452621"/>
        </horizontal>
      </border>
    </dxf>
  </dxfs>
  <tableStyles count="6" defaultTableStyle="TableStyleMedium5" defaultPivotStyle="PivotStyleLight16">
    <tableStyle name="ohne Formate" pivot="0" count="0" xr9:uid="{00000000-0011-0000-FFFF-FFFF00000000}"/>
    <tableStyle name="PivotTable" table="0" count="12" xr9:uid="{00000000-0011-0000-FFFF-FFFF01000000}">
      <tableStyleElement type="wholeTable" dxfId="45"/>
      <tableStyleElement type="headerRow" dxfId="44"/>
      <tableStyleElement type="totalRow" dxfId="43"/>
      <tableStyleElement type="lastColumn" dxfId="42"/>
      <tableStyleElement type="firstRowStripe" dxfId="41"/>
      <tableStyleElement type="firstColumnStripe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  <tableStyle name="Tabellenformat_Blau" pivot="0" count="3" xr9:uid="{00000000-0011-0000-FFFF-FFFF02000000}">
      <tableStyleElement type="wholeTable" dxfId="33"/>
      <tableStyleElement type="headerRow" dxfId="32"/>
      <tableStyleElement type="firstRowStripe" dxfId="31"/>
    </tableStyle>
    <tableStyle name="Tabellenformat_Gruen" pivot="0" count="3" xr9:uid="{00000000-0011-0000-FFFF-FFFF03000000}">
      <tableStyleElement type="wholeTable" dxfId="30"/>
      <tableStyleElement type="headerRow" dxfId="29"/>
      <tableStyleElement type="firstRowStripe" dxfId="28"/>
    </tableStyle>
    <tableStyle name="Tabellenformat_Orange" pivot="0" count="3" xr9:uid="{00000000-0011-0000-FFFF-FFFF04000000}">
      <tableStyleElement type="wholeTable" dxfId="27"/>
      <tableStyleElement type="headerRow" dxfId="26"/>
      <tableStyleElement type="firstRowStripe" dxfId="25"/>
    </tableStyle>
    <tableStyle name="Tabellenformat_Rot" pivot="0" count="3" xr9:uid="{00000000-0011-0000-FFFF-FFFF05000000}">
      <tableStyleElement type="wholeTable" dxfId="24"/>
      <tableStyleElement type="headerRow" dxfId="23"/>
      <tableStyleElement type="firstRowStripe" dxfId="2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2" dropStyle="combo" dx="26" fmlaLink="$B$5" fmlaRange="L.Monate" sel="9" val="0"/>
</file>

<file path=xl/ctrlProps/ctrlProp10.xml><?xml version="1.0" encoding="utf-8"?>
<formControlPr xmlns="http://schemas.microsoft.com/office/spreadsheetml/2009/9/main" objectType="Drop" dropStyle="combo" dx="26" noThreeD="1" sel="0" val="0"/>
</file>

<file path=xl/ctrlProps/ctrlProp11.xml><?xml version="1.0" encoding="utf-8"?>
<formControlPr xmlns="http://schemas.microsoft.com/office/spreadsheetml/2009/9/main" objectType="CheckBox" checked="Checked" fmlaLink="L.Heute" lockText="1"/>
</file>

<file path=xl/ctrlProps/ctrlProp12.xml><?xml version="1.0" encoding="utf-8"?>
<formControlPr xmlns="http://schemas.microsoft.com/office/spreadsheetml/2009/9/main" objectType="CheckBox" checked="Checked" fmlaLink="L.SaSo" lockText="1"/>
</file>

<file path=xl/ctrlProps/ctrlProp13.xml><?xml version="1.0" encoding="utf-8"?>
<formControlPr xmlns="http://schemas.microsoft.com/office/spreadsheetml/2009/9/main" objectType="CheckBox" checked="Checked" fmlaLink="$F$49" lockText="1"/>
</file>

<file path=xl/ctrlProps/ctrlProp14.xml><?xml version="1.0" encoding="utf-8"?>
<formControlPr xmlns="http://schemas.microsoft.com/office/spreadsheetml/2009/9/main" objectType="CheckBox" checked="Checked" fmlaLink="$J$49" lockText="1"/>
</file>

<file path=xl/ctrlProps/ctrlProp2.xml><?xml version="1.0" encoding="utf-8"?>
<formControlPr xmlns="http://schemas.microsoft.com/office/spreadsheetml/2009/9/main" objectType="CheckBox" checked="Checked" fmlaLink="L.Heute" lockText="1"/>
</file>

<file path=xl/ctrlProps/ctrlProp3.xml><?xml version="1.0" encoding="utf-8"?>
<formControlPr xmlns="http://schemas.microsoft.com/office/spreadsheetml/2009/9/main" objectType="CheckBox" checked="Checked" fmlaLink="L.SaSo" lockText="1"/>
</file>

<file path=xl/ctrlProps/ctrlProp4.xml><?xml version="1.0" encoding="utf-8"?>
<formControlPr xmlns="http://schemas.microsoft.com/office/spreadsheetml/2009/9/main" objectType="CheckBox" checked="Checked" fmlaLink="Steuerung!$F$49" lockText="1"/>
</file>

<file path=xl/ctrlProps/ctrlProp5.xml><?xml version="1.0" encoding="utf-8"?>
<formControlPr xmlns="http://schemas.microsoft.com/office/spreadsheetml/2009/9/main" objectType="CheckBox" checked="Checked" fmlaLink="Steuerung!$J$49" lockText="1"/>
</file>

<file path=xl/ctrlProps/ctrlProp6.xml><?xml version="1.0" encoding="utf-8"?>
<formControlPr xmlns="http://schemas.microsoft.com/office/spreadsheetml/2009/9/main" objectType="CheckBox" checked="Checked" fmlaLink="L.Heute" lockText="1"/>
</file>

<file path=xl/ctrlProps/ctrlProp7.xml><?xml version="1.0" encoding="utf-8"?>
<formControlPr xmlns="http://schemas.microsoft.com/office/spreadsheetml/2009/9/main" objectType="CheckBox" checked="Checked" fmlaLink="L.SaSo" lockText="1"/>
</file>

<file path=xl/ctrlProps/ctrlProp8.xml><?xml version="1.0" encoding="utf-8"?>
<formControlPr xmlns="http://schemas.microsoft.com/office/spreadsheetml/2009/9/main" objectType="CheckBox" checked="Checked" fmlaLink="Steuerung!$F$49" lockText="1"/>
</file>

<file path=xl/ctrlProps/ctrlProp9.xml><?xml version="1.0" encoding="utf-8"?>
<formControlPr xmlns="http://schemas.microsoft.com/office/spreadsheetml/2009/9/main" objectType="Drop" dropLines="12" dropStyle="combo" dx="26" fmlaLink="$D$5" fmlaRange="L.Monate" sel="1" val="0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50800</xdr:colOff>
          <xdr:row>5</xdr:row>
          <xdr:rowOff>25400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228600</xdr:colOff>
          <xdr:row>4</xdr:row>
          <xdr:rowOff>228600</xdr:rowOff>
        </xdr:to>
        <xdr:sp macro="" textlink="">
          <xdr:nvSpPr>
            <xdr:cNvPr id="4173" name="Check Box 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228600</xdr:colOff>
          <xdr:row>4</xdr:row>
          <xdr:rowOff>228600</xdr:rowOff>
        </xdr:to>
        <xdr:sp macro="" textlink="">
          <xdr:nvSpPr>
            <xdr:cNvPr id="4175" name="Check Box 2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11</xdr:col>
          <xdr:colOff>241300</xdr:colOff>
          <xdr:row>4</xdr:row>
          <xdr:rowOff>177800</xdr:rowOff>
        </xdr:to>
        <xdr:sp macro="" textlink="">
          <xdr:nvSpPr>
            <xdr:cNvPr id="4180" name="Check Box 84" descr="Kontrollkästchen &#10;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</xdr:row>
          <xdr:rowOff>0</xdr:rowOff>
        </xdr:from>
        <xdr:to>
          <xdr:col>15</xdr:col>
          <xdr:colOff>254000</xdr:colOff>
          <xdr:row>4</xdr:row>
          <xdr:rowOff>215900</xdr:rowOff>
        </xdr:to>
        <xdr:sp macro="" textlink="">
          <xdr:nvSpPr>
            <xdr:cNvPr id="4188" name="Kontrollkästchen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63500</xdr:colOff>
          <xdr:row>2</xdr:row>
          <xdr:rowOff>0</xdr:rowOff>
        </xdr:from>
        <xdr:to>
          <xdr:col>12</xdr:col>
          <xdr:colOff>292100</xdr:colOff>
          <xdr:row>3</xdr:row>
          <xdr:rowOff>63500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101600</xdr:colOff>
          <xdr:row>2</xdr:row>
          <xdr:rowOff>0</xdr:rowOff>
        </xdr:from>
        <xdr:to>
          <xdr:col>13</xdr:col>
          <xdr:colOff>330200</xdr:colOff>
          <xdr:row>3</xdr:row>
          <xdr:rowOff>63500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406400</xdr:colOff>
          <xdr:row>2</xdr:row>
          <xdr:rowOff>0</xdr:rowOff>
        </xdr:from>
        <xdr:to>
          <xdr:col>17</xdr:col>
          <xdr:colOff>25400</xdr:colOff>
          <xdr:row>3</xdr:row>
          <xdr:rowOff>0</xdr:rowOff>
        </xdr:to>
        <xdr:sp macro="" textlink="">
          <xdr:nvSpPr>
            <xdr:cNvPr id="6147" name="Check Box 3" descr="Kontrollkästchen &#10;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850900</xdr:colOff>
          <xdr:row>5</xdr:row>
          <xdr:rowOff>25400</xdr:rowOff>
        </xdr:to>
        <xdr:sp macro="" textlink="">
          <xdr:nvSpPr>
            <xdr:cNvPr id="3073" name="Drop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7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8</xdr:row>
          <xdr:rowOff>152400</xdr:rowOff>
        </xdr:from>
        <xdr:to>
          <xdr:col>4</xdr:col>
          <xdr:colOff>711200</xdr:colOff>
          <xdr:row>9</xdr:row>
          <xdr:rowOff>63500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7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215900</xdr:colOff>
          <xdr:row>49</xdr:row>
          <xdr:rowOff>139700</xdr:rowOff>
        </xdr:from>
        <xdr:to>
          <xdr:col>1</xdr:col>
          <xdr:colOff>444500</xdr:colOff>
          <xdr:row>50</xdr:row>
          <xdr:rowOff>139700</xdr:rowOff>
        </xdr:to>
        <xdr:sp macro="" textlink="">
          <xdr:nvSpPr>
            <xdr:cNvPr id="3079" name="Check Box 1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7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49</xdr:row>
          <xdr:rowOff>139700</xdr:rowOff>
        </xdr:from>
        <xdr:to>
          <xdr:col>3</xdr:col>
          <xdr:colOff>444500</xdr:colOff>
          <xdr:row>50</xdr:row>
          <xdr:rowOff>139700</xdr:rowOff>
        </xdr:to>
        <xdr:sp macro="" textlink="">
          <xdr:nvSpPr>
            <xdr:cNvPr id="3080" name="Check Box 2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7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901700</xdr:colOff>
          <xdr:row>49</xdr:row>
          <xdr:rowOff>165100</xdr:rowOff>
        </xdr:from>
        <xdr:to>
          <xdr:col>5</xdr:col>
          <xdr:colOff>215900</xdr:colOff>
          <xdr:row>50</xdr:row>
          <xdr:rowOff>101600</xdr:rowOff>
        </xdr:to>
        <xdr:sp macro="" textlink="">
          <xdr:nvSpPr>
            <xdr:cNvPr id="3081" name="Kontrollkästchen 9" descr="Kontrollkästchen &#10;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7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396240</xdr:colOff>
      <xdr:row>60</xdr:row>
      <xdr:rowOff>129540</xdr:rowOff>
    </xdr:from>
    <xdr:to>
      <xdr:col>10</xdr:col>
      <xdr:colOff>312420</xdr:colOff>
      <xdr:row>72</xdr:row>
      <xdr:rowOff>53340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" y="14340840"/>
          <a:ext cx="5699760" cy="2758440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4</xdr:row>
      <xdr:rowOff>30480</xdr:rowOff>
    </xdr:from>
    <xdr:to>
      <xdr:col>19</xdr:col>
      <xdr:colOff>655320</xdr:colOff>
      <xdr:row>31</xdr:row>
      <xdr:rowOff>106680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740" y="1013460"/>
          <a:ext cx="6210300" cy="6454140"/>
        </a:xfrm>
        <a:prstGeom prst="rect">
          <a:avLst/>
        </a:prstGeom>
      </xdr:spPr>
    </xdr:pic>
    <xdr:clientData/>
  </xdr:twoCellAnchor>
  <xdr:twoCellAnchor editAs="oneCell">
    <xdr:from>
      <xdr:col>2</xdr:col>
      <xdr:colOff>807720</xdr:colOff>
      <xdr:row>9</xdr:row>
      <xdr:rowOff>175260</xdr:rowOff>
    </xdr:from>
    <xdr:to>
      <xdr:col>9</xdr:col>
      <xdr:colOff>807720</xdr:colOff>
      <xdr:row>16</xdr:row>
      <xdr:rowOff>182880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540" y="2339340"/>
          <a:ext cx="3649980" cy="1661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10</xdr:col>
      <xdr:colOff>769620</xdr:colOff>
      <xdr:row>34</xdr:row>
      <xdr:rowOff>83820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4998720"/>
          <a:ext cx="4495800" cy="31546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127000</xdr:colOff>
          <xdr:row>49</xdr:row>
          <xdr:rowOff>101600</xdr:rowOff>
        </xdr:from>
        <xdr:to>
          <xdr:col>9</xdr:col>
          <xdr:colOff>368300</xdr:colOff>
          <xdr:row>50</xdr:row>
          <xdr:rowOff>88900</xdr:rowOff>
        </xdr:to>
        <xdr:sp macro="" textlink="">
          <xdr:nvSpPr>
            <xdr:cNvPr id="3082" name="Kontrollkästche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7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Termine" displayName="tblTermine" ref="B4:F34" totalsRowShown="0" headerRowDxfId="17" dataDxfId="16">
  <autoFilter ref="B4:F3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KW" dataDxfId="15">
      <calculatedColumnFormula>WEEKNUM(C5)</calculatedColumnFormula>
    </tableColumn>
    <tableColumn id="2" xr3:uid="{00000000-0010-0000-0000-000002000000}" name="Von" dataDxfId="14">
      <calculatedColumnFormula>C4+7*bereitschaftWochen</calculatedColumnFormula>
    </tableColumn>
    <tableColumn id="3" xr3:uid="{00000000-0010-0000-0000-000003000000}" name="-" dataDxfId="13"/>
    <tableColumn id="4" xr3:uid="{00000000-0010-0000-0000-000004000000}" name="Bis" dataDxfId="12">
      <calculatedColumnFormula>C5+anzahlArbeitstage</calculatedColumnFormula>
    </tableColumn>
    <tableColumn id="5" xr3:uid="{00000000-0010-0000-0000-000005000000}" name="#" dataDxfId="11"/>
  </tableColumns>
  <tableStyleInfo name="Tabellenformat_Blau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77ADF-7C37-4B35-9970-FB81B97C2C69}" name="tblBereitschaft" displayName="tblBereitschaft" ref="B4:F34" totalsRowShown="0" headerRowDxfId="10" dataDxfId="9">
  <autoFilter ref="B4:F34" xr:uid="{13131A5C-C257-46ED-8FF8-92927202D29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66F2249-3310-490F-BBA0-AD7C28A9310D}" name="KW" dataDxfId="8">
      <calculatedColumnFormula>WEEKNUM(C5)</calculatedColumnFormula>
    </tableColumn>
    <tableColumn id="2" xr3:uid="{0737F1FA-9604-42C8-AC6B-B9FF83D9D5AA}" name="Von" dataDxfId="7">
      <calculatedColumnFormula>C4+7*bereitschaftWochen</calculatedColumnFormula>
    </tableColumn>
    <tableColumn id="3" xr3:uid="{8A9C1AF3-E8D7-4AB9-B04F-59EEC839F695}" name="-" dataDxfId="6"/>
    <tableColumn id="4" xr3:uid="{621B5FD2-C24D-4730-99FA-BBDE09498007}" name="Bis" dataDxfId="5">
      <calculatedColumnFormula>C5+anzahlArbeitstage</calculatedColumnFormula>
    </tableColumn>
    <tableColumn id="5" xr3:uid="{73D8FF49-8BD2-4469-B48C-59EA6EB6C815}" name="#" dataDxfId="4"/>
  </tableColumns>
  <tableStyleInfo name="Tabellenformat_Blau" showFirstColumn="0" showLastColumn="0" showRowStripes="1" showColumnStripes="0"/>
</table>
</file>

<file path=xl/theme/theme1.xml><?xml version="1.0" encoding="utf-8"?>
<a:theme xmlns:a="http://schemas.openxmlformats.org/drawingml/2006/main" name="FranksDesign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8">
    <pageSetUpPr fitToPage="1"/>
  </sheetPr>
  <dimension ref="A1:AA105"/>
  <sheetViews>
    <sheetView showGridLines="0" workbookViewId="0">
      <pane xSplit="5" ySplit="8" topLeftCell="F9" activePane="bottomRight" state="frozen"/>
      <selection pane="topRight" activeCell="E1" sqref="E1"/>
      <selection pane="bottomLeft" activeCell="A9" sqref="A9"/>
      <selection pane="bottomRight" activeCell="E6" sqref="E6"/>
    </sheetView>
  </sheetViews>
  <sheetFormatPr baseColWidth="10" defaultColWidth="11.5" defaultRowHeight="11"/>
  <cols>
    <col min="1" max="1" width="4.33203125" style="5" customWidth="1"/>
    <col min="2" max="2" width="4.5" style="5" customWidth="1"/>
    <col min="3" max="3" width="6.1640625" style="5" customWidth="1"/>
    <col min="4" max="4" width="5.5" style="5" customWidth="1"/>
    <col min="5" max="5" width="10.83203125" style="5" bestFit="1" customWidth="1"/>
    <col min="6" max="6" width="7.5" style="56" bestFit="1" customWidth="1"/>
    <col min="7" max="7" width="5.5" style="56" bestFit="1" customWidth="1"/>
    <col min="8" max="8" width="5.6640625" style="5" bestFit="1" customWidth="1"/>
    <col min="9" max="9" width="5.33203125" style="5" bestFit="1" customWidth="1"/>
    <col min="10" max="10" width="5.6640625" style="56" bestFit="1" customWidth="1"/>
    <col min="11" max="11" width="5.5" style="56" bestFit="1" customWidth="1"/>
    <col min="12" max="12" width="6.1640625" style="5" bestFit="1" customWidth="1"/>
    <col min="13" max="13" width="5.33203125" style="5" bestFit="1" customWidth="1"/>
    <col min="14" max="15" width="5.5" style="56" bestFit="1" customWidth="1"/>
    <col min="16" max="16" width="6.6640625" style="5" bestFit="1" customWidth="1"/>
    <col min="17" max="17" width="5.33203125" style="5" bestFit="1" customWidth="1"/>
    <col min="18" max="19" width="5.5" style="56" bestFit="1" customWidth="1"/>
    <col min="20" max="20" width="5.6640625" style="5" bestFit="1" customWidth="1"/>
    <col min="21" max="21" width="5.33203125" style="5" bestFit="1" customWidth="1"/>
    <col min="22" max="22" width="8" style="5" bestFit="1" customWidth="1"/>
    <col min="23" max="23" width="6.33203125" style="5" bestFit="1" customWidth="1"/>
    <col min="24" max="16384" width="11.5" style="5"/>
  </cols>
  <sheetData>
    <row r="1" spans="1:27" ht="18.5" customHeight="1">
      <c r="A1" s="42"/>
    </row>
    <row r="2" spans="1:27" ht="18.75" customHeight="1">
      <c r="B2" s="43" t="s">
        <v>5</v>
      </c>
      <c r="C2" s="43"/>
      <c r="D2" s="43"/>
      <c r="E2" s="44"/>
      <c r="G2" s="60"/>
      <c r="H2" s="46"/>
      <c r="I2" s="46"/>
      <c r="M2" s="46"/>
      <c r="U2" s="46"/>
      <c r="W2" s="46"/>
    </row>
    <row r="3" spans="1:27" ht="18.75" customHeight="1">
      <c r="B3" s="141">
        <v>43002</v>
      </c>
      <c r="C3" s="142"/>
      <c r="D3" s="38"/>
      <c r="E3" s="31">
        <f ca="1">TODAY()</f>
        <v>44498</v>
      </c>
      <c r="F3" s="61"/>
      <c r="G3" s="60"/>
    </row>
    <row r="4" spans="1:27" ht="18.75" customHeight="1">
      <c r="B4" s="19" t="s">
        <v>23</v>
      </c>
      <c r="C4" s="19" t="s">
        <v>22</v>
      </c>
      <c r="D4" s="19"/>
      <c r="E4" s="19" t="s">
        <v>30</v>
      </c>
      <c r="F4" s="61"/>
      <c r="G4" s="60"/>
      <c r="H4" s="22" t="s">
        <v>45</v>
      </c>
      <c r="I4" s="22"/>
      <c r="J4" s="63" t="s">
        <v>46</v>
      </c>
      <c r="L4" s="38" t="s">
        <v>70</v>
      </c>
      <c r="N4" s="63" t="s">
        <v>24</v>
      </c>
      <c r="O4" s="65" t="s">
        <v>84</v>
      </c>
      <c r="P4" s="68">
        <v>10.5</v>
      </c>
      <c r="Q4" s="66" t="s">
        <v>80</v>
      </c>
      <c r="R4" s="56" t="s">
        <v>108</v>
      </c>
      <c r="S4" s="57"/>
      <c r="U4" s="22"/>
      <c r="W4" s="22"/>
    </row>
    <row r="5" spans="1:27" ht="18.75" customHeight="1">
      <c r="B5" s="47">
        <v>9</v>
      </c>
      <c r="C5" s="48"/>
      <c r="D5" s="48"/>
      <c r="E5" s="49">
        <v>2022</v>
      </c>
      <c r="F5" s="62" t="s">
        <v>31</v>
      </c>
      <c r="G5" s="60"/>
    </row>
    <row r="6" spans="1:27" ht="18.75" customHeight="1"/>
    <row r="7" spans="1:27" ht="18.75" customHeight="1">
      <c r="B7" s="39" t="s">
        <v>6</v>
      </c>
      <c r="C7" s="39" t="s">
        <v>32</v>
      </c>
      <c r="D7" s="39" t="s">
        <v>24</v>
      </c>
      <c r="E7" s="39" t="s">
        <v>72</v>
      </c>
      <c r="F7" s="41" t="s">
        <v>2</v>
      </c>
      <c r="G7" s="41" t="s">
        <v>3</v>
      </c>
      <c r="H7" s="41" t="s">
        <v>7</v>
      </c>
      <c r="I7" s="41" t="s">
        <v>79</v>
      </c>
      <c r="J7" s="143" t="s">
        <v>81</v>
      </c>
      <c r="K7" s="143"/>
      <c r="L7" s="41" t="s">
        <v>7</v>
      </c>
      <c r="M7" s="41" t="s">
        <v>79</v>
      </c>
      <c r="N7" s="41" t="s">
        <v>2</v>
      </c>
      <c r="O7" s="41" t="s">
        <v>3</v>
      </c>
      <c r="P7" s="41" t="s">
        <v>7</v>
      </c>
      <c r="Q7" s="41" t="s">
        <v>79</v>
      </c>
      <c r="R7" s="143" t="s">
        <v>81</v>
      </c>
      <c r="S7" s="143"/>
      <c r="T7" s="41" t="s">
        <v>7</v>
      </c>
      <c r="U7" s="41" t="s">
        <v>79</v>
      </c>
      <c r="V7" s="41" t="s">
        <v>4</v>
      </c>
      <c r="W7" s="41" t="s">
        <v>79</v>
      </c>
    </row>
    <row r="8" spans="1:27" ht="18.75" customHeight="1">
      <c r="B8" s="39"/>
      <c r="C8" s="39"/>
      <c r="D8" s="39"/>
      <c r="E8" s="39" t="s">
        <v>73</v>
      </c>
      <c r="F8" s="41"/>
      <c r="G8" s="41"/>
      <c r="H8" s="41" t="s">
        <v>29</v>
      </c>
      <c r="I8" s="41" t="s">
        <v>29</v>
      </c>
      <c r="J8" s="41" t="s">
        <v>82</v>
      </c>
      <c r="K8" s="41" t="s">
        <v>83</v>
      </c>
      <c r="L8" s="41" t="s">
        <v>29</v>
      </c>
      <c r="M8" s="41" t="s">
        <v>29</v>
      </c>
      <c r="N8" s="41"/>
      <c r="O8" s="41"/>
      <c r="P8" s="41" t="s">
        <v>29</v>
      </c>
      <c r="Q8" s="41" t="s">
        <v>29</v>
      </c>
      <c r="R8" s="41" t="s">
        <v>82</v>
      </c>
      <c r="S8" s="41" t="s">
        <v>83</v>
      </c>
      <c r="T8" s="41" t="s">
        <v>29</v>
      </c>
      <c r="U8" s="41" t="s">
        <v>29</v>
      </c>
      <c r="V8" s="39" t="s">
        <v>29</v>
      </c>
      <c r="W8" s="41" t="s">
        <v>29</v>
      </c>
    </row>
    <row r="9" spans="1:27" ht="18.75" customHeight="1">
      <c r="B9" s="50">
        <f>DATE(L.Jahr,L.Monat,1)</f>
        <v>44805</v>
      </c>
      <c r="C9" s="51">
        <f>DATE(L.Jahr,L.Monat,1)</f>
        <v>44805</v>
      </c>
      <c r="E9" s="38"/>
      <c r="F9" s="70"/>
      <c r="G9" s="70"/>
      <c r="H9" s="69">
        <f>IF(OR(F9="",G9=""),0,IF(F9&lt;=G9,G9-F9,"24:00"-F9+G9))</f>
        <v>0</v>
      </c>
      <c r="I9" s="52">
        <f>H9*24</f>
        <v>0</v>
      </c>
      <c r="J9" s="70"/>
      <c r="K9" s="70"/>
      <c r="L9" s="69">
        <f>IF(OR(J9="",K9=""),0,IF(J9&lt;=K9,K9-J9,"24:00"-J9+K9))</f>
        <v>0</v>
      </c>
      <c r="M9" s="52">
        <f>L9*24</f>
        <v>0</v>
      </c>
      <c r="N9" s="70"/>
      <c r="O9" s="70"/>
      <c r="P9" s="69">
        <f>IF(OR(N9="",O9=""),0,IF(N9&lt;=O9,O9-N9,"24:00"-N9+O9))</f>
        <v>0</v>
      </c>
      <c r="Q9" s="52">
        <f>P9*24</f>
        <v>0</v>
      </c>
      <c r="R9" s="70"/>
      <c r="S9" s="70"/>
      <c r="T9" s="69">
        <f>IF(OR(R9="",S9=""),0,IF(R9&lt;=S9,S9-R9,"24:00"-R9+S9))</f>
        <v>0</v>
      </c>
      <c r="U9" s="52">
        <f>T9*24</f>
        <v>0</v>
      </c>
      <c r="V9" s="59">
        <f>IFERROR(H9+L9+P9+T9,"")</f>
        <v>0</v>
      </c>
      <c r="W9" s="67">
        <f>V9*24</f>
        <v>0</v>
      </c>
    </row>
    <row r="10" spans="1:27" ht="18.75" customHeight="1">
      <c r="B10" s="50">
        <f>IFERROR(IF(MONTH(B9+1)&lt;&gt;MONTH(B9),"",B9+1),"")</f>
        <v>44806</v>
      </c>
      <c r="C10" s="53">
        <f>IFERROR(IF(MONTH(C9+1)&lt;&gt;MONTH(C9),"",C9+1),"")</f>
        <v>44806</v>
      </c>
      <c r="E10" s="38"/>
      <c r="F10" s="70"/>
      <c r="G10" s="70"/>
      <c r="H10" s="69">
        <f t="shared" ref="H10:H39" si="0">IF(OR(F10="",G10=""),0,IF(F10&lt;=G10,G10-F10,"24:00"-F10+G10))</f>
        <v>0</v>
      </c>
      <c r="I10" s="52">
        <f t="shared" ref="I10:I39" si="1">H10*24</f>
        <v>0</v>
      </c>
      <c r="J10" s="70"/>
      <c r="K10" s="70"/>
      <c r="L10" s="69">
        <f t="shared" ref="L10:L39" si="2">IF(OR(J10="",K10=""),0,IF(J10&lt;=K10,K10-J10,"24:00"-J10+K10))</f>
        <v>0</v>
      </c>
      <c r="M10" s="52">
        <f t="shared" ref="M10:M39" si="3">L10*24</f>
        <v>0</v>
      </c>
      <c r="N10" s="70"/>
      <c r="O10" s="70"/>
      <c r="P10" s="69">
        <f t="shared" ref="P10:P39" si="4">IF(OR(N10="",O10=""),0,IF(N10&lt;=O10,O10-N10,"24:00"-N10+O10))</f>
        <v>0</v>
      </c>
      <c r="Q10" s="52">
        <f t="shared" ref="Q10:Q39" si="5">P10*24</f>
        <v>0</v>
      </c>
      <c r="R10" s="70"/>
      <c r="S10" s="70"/>
      <c r="T10" s="69">
        <f t="shared" ref="T10:T39" si="6">IF(OR(R10="",S10=""),0,IF(R10&lt;=S10,S10-R10,"24:00"-R10+S10))</f>
        <v>0</v>
      </c>
      <c r="U10" s="52">
        <f t="shared" ref="U10:U39" si="7">T10*24</f>
        <v>0</v>
      </c>
      <c r="V10" s="59">
        <f t="shared" ref="V10:V39" si="8">IFERROR(H10+L10+P10+T10,"")</f>
        <v>0</v>
      </c>
      <c r="W10" s="67">
        <f>V10*24</f>
        <v>0</v>
      </c>
    </row>
    <row r="11" spans="1:27" ht="18.75" customHeight="1">
      <c r="B11" s="50">
        <f t="shared" ref="B11:B39" si="9">IFERROR(IF(MONTH(B10+1)&lt;&gt;MONTH(B10),"",B10+1),"")</f>
        <v>44807</v>
      </c>
      <c r="C11" s="53">
        <f t="shared" ref="C11:C39" si="10">IFERROR(IF(MONTH(C10+1)&lt;&gt;MONTH(C10),"",C10+1),"")</f>
        <v>44807</v>
      </c>
      <c r="E11" s="38"/>
      <c r="F11" s="70"/>
      <c r="G11" s="70"/>
      <c r="H11" s="69">
        <f t="shared" si="0"/>
        <v>0</v>
      </c>
      <c r="I11" s="52">
        <f t="shared" si="1"/>
        <v>0</v>
      </c>
      <c r="J11" s="70"/>
      <c r="K11" s="70"/>
      <c r="L11" s="69">
        <f t="shared" si="2"/>
        <v>0</v>
      </c>
      <c r="M11" s="52">
        <f t="shared" si="3"/>
        <v>0</v>
      </c>
      <c r="N11" s="70"/>
      <c r="O11" s="70"/>
      <c r="P11" s="69">
        <f t="shared" si="4"/>
        <v>0</v>
      </c>
      <c r="Q11" s="52">
        <f t="shared" si="5"/>
        <v>0</v>
      </c>
      <c r="R11" s="70"/>
      <c r="S11" s="70"/>
      <c r="T11" s="69">
        <f t="shared" si="6"/>
        <v>0</v>
      </c>
      <c r="U11" s="52">
        <f t="shared" si="7"/>
        <v>0</v>
      </c>
      <c r="V11" s="59">
        <f t="shared" si="8"/>
        <v>0</v>
      </c>
      <c r="W11" s="52">
        <f t="shared" ref="W11:W39" si="11">V11*24</f>
        <v>0</v>
      </c>
      <c r="AA11" s="22"/>
    </row>
    <row r="12" spans="1:27" ht="18.75" customHeight="1">
      <c r="B12" s="50">
        <f t="shared" si="9"/>
        <v>44808</v>
      </c>
      <c r="C12" s="53">
        <f t="shared" si="10"/>
        <v>44808</v>
      </c>
      <c r="E12" s="38"/>
      <c r="F12" s="70"/>
      <c r="G12" s="70"/>
      <c r="H12" s="69">
        <f t="shared" si="0"/>
        <v>0</v>
      </c>
      <c r="I12" s="52">
        <f t="shared" si="1"/>
        <v>0</v>
      </c>
      <c r="J12" s="70"/>
      <c r="K12" s="70"/>
      <c r="L12" s="69">
        <f t="shared" si="2"/>
        <v>0</v>
      </c>
      <c r="M12" s="52">
        <f t="shared" si="3"/>
        <v>0</v>
      </c>
      <c r="N12" s="70"/>
      <c r="O12" s="70"/>
      <c r="P12" s="69">
        <f t="shared" si="4"/>
        <v>0</v>
      </c>
      <c r="Q12" s="52">
        <f t="shared" si="5"/>
        <v>0</v>
      </c>
      <c r="R12" s="70"/>
      <c r="S12" s="70"/>
      <c r="T12" s="69">
        <f t="shared" si="6"/>
        <v>0</v>
      </c>
      <c r="U12" s="52">
        <f t="shared" si="7"/>
        <v>0</v>
      </c>
      <c r="V12" s="59">
        <f t="shared" si="8"/>
        <v>0</v>
      </c>
      <c r="W12" s="52">
        <f t="shared" si="11"/>
        <v>0</v>
      </c>
      <c r="AA12" s="45"/>
    </row>
    <row r="13" spans="1:27" ht="18.75" customHeight="1">
      <c r="B13" s="50">
        <f t="shared" si="9"/>
        <v>44809</v>
      </c>
      <c r="C13" s="53">
        <f t="shared" si="10"/>
        <v>44809</v>
      </c>
      <c r="E13" s="38"/>
      <c r="F13" s="70"/>
      <c r="G13" s="70"/>
      <c r="H13" s="69">
        <f t="shared" si="0"/>
        <v>0</v>
      </c>
      <c r="I13" s="52">
        <f t="shared" si="1"/>
        <v>0</v>
      </c>
      <c r="J13" s="70"/>
      <c r="K13" s="70"/>
      <c r="L13" s="69">
        <f t="shared" si="2"/>
        <v>0</v>
      </c>
      <c r="M13" s="52">
        <f t="shared" si="3"/>
        <v>0</v>
      </c>
      <c r="N13" s="70"/>
      <c r="O13" s="70"/>
      <c r="P13" s="69">
        <f t="shared" si="4"/>
        <v>0</v>
      </c>
      <c r="Q13" s="52">
        <f t="shared" si="5"/>
        <v>0</v>
      </c>
      <c r="R13" s="70"/>
      <c r="S13" s="70"/>
      <c r="T13" s="69">
        <f t="shared" si="6"/>
        <v>0</v>
      </c>
      <c r="U13" s="52">
        <f t="shared" si="7"/>
        <v>0</v>
      </c>
      <c r="V13" s="59">
        <f t="shared" si="8"/>
        <v>0</v>
      </c>
      <c r="W13" s="52">
        <f t="shared" si="11"/>
        <v>0</v>
      </c>
    </row>
    <row r="14" spans="1:27" ht="18.75" customHeight="1">
      <c r="B14" s="50">
        <f t="shared" si="9"/>
        <v>44810</v>
      </c>
      <c r="C14" s="53">
        <f t="shared" si="10"/>
        <v>44810</v>
      </c>
      <c r="E14" s="38"/>
      <c r="F14" s="70"/>
      <c r="G14" s="70"/>
      <c r="H14" s="69">
        <f t="shared" si="0"/>
        <v>0</v>
      </c>
      <c r="I14" s="52">
        <f t="shared" si="1"/>
        <v>0</v>
      </c>
      <c r="J14" s="70"/>
      <c r="K14" s="70"/>
      <c r="L14" s="69">
        <f t="shared" si="2"/>
        <v>0</v>
      </c>
      <c r="M14" s="52">
        <f t="shared" si="3"/>
        <v>0</v>
      </c>
      <c r="N14" s="70"/>
      <c r="O14" s="70"/>
      <c r="P14" s="69">
        <f t="shared" si="4"/>
        <v>0</v>
      </c>
      <c r="Q14" s="52">
        <f t="shared" si="5"/>
        <v>0</v>
      </c>
      <c r="R14" s="70"/>
      <c r="S14" s="70"/>
      <c r="T14" s="69">
        <f t="shared" si="6"/>
        <v>0</v>
      </c>
      <c r="U14" s="52">
        <f t="shared" si="7"/>
        <v>0</v>
      </c>
      <c r="V14" s="59">
        <f t="shared" si="8"/>
        <v>0</v>
      </c>
      <c r="W14" s="52">
        <f t="shared" si="11"/>
        <v>0</v>
      </c>
    </row>
    <row r="15" spans="1:27" ht="18.75" customHeight="1">
      <c r="B15" s="50">
        <f t="shared" si="9"/>
        <v>44811</v>
      </c>
      <c r="C15" s="53">
        <f t="shared" si="10"/>
        <v>44811</v>
      </c>
      <c r="E15" s="38"/>
      <c r="F15" s="70"/>
      <c r="G15" s="70"/>
      <c r="H15" s="69">
        <f t="shared" si="0"/>
        <v>0</v>
      </c>
      <c r="I15" s="52">
        <f t="shared" si="1"/>
        <v>0</v>
      </c>
      <c r="J15" s="70"/>
      <c r="K15" s="70"/>
      <c r="L15" s="69">
        <f t="shared" si="2"/>
        <v>0</v>
      </c>
      <c r="M15" s="52">
        <f t="shared" si="3"/>
        <v>0</v>
      </c>
      <c r="N15" s="70"/>
      <c r="O15" s="70"/>
      <c r="P15" s="69">
        <f t="shared" si="4"/>
        <v>0</v>
      </c>
      <c r="Q15" s="52">
        <f t="shared" si="5"/>
        <v>0</v>
      </c>
      <c r="R15" s="70"/>
      <c r="S15" s="70"/>
      <c r="T15" s="69">
        <f t="shared" si="6"/>
        <v>0</v>
      </c>
      <c r="U15" s="52">
        <f t="shared" si="7"/>
        <v>0</v>
      </c>
      <c r="V15" s="59">
        <f t="shared" si="8"/>
        <v>0</v>
      </c>
      <c r="W15" s="52">
        <f t="shared" si="11"/>
        <v>0</v>
      </c>
    </row>
    <row r="16" spans="1:27" ht="18.75" customHeight="1">
      <c r="B16" s="50">
        <f t="shared" si="9"/>
        <v>44812</v>
      </c>
      <c r="C16" s="53">
        <f t="shared" si="10"/>
        <v>44812</v>
      </c>
      <c r="E16" s="38"/>
      <c r="F16" s="70"/>
      <c r="G16" s="70"/>
      <c r="H16" s="69">
        <f t="shared" si="0"/>
        <v>0</v>
      </c>
      <c r="I16" s="52">
        <f t="shared" si="1"/>
        <v>0</v>
      </c>
      <c r="J16" s="70"/>
      <c r="K16" s="70"/>
      <c r="L16" s="69">
        <f t="shared" si="2"/>
        <v>0</v>
      </c>
      <c r="M16" s="52">
        <f t="shared" si="3"/>
        <v>0</v>
      </c>
      <c r="N16" s="70"/>
      <c r="O16" s="70"/>
      <c r="P16" s="69">
        <f t="shared" si="4"/>
        <v>0</v>
      </c>
      <c r="Q16" s="52">
        <f t="shared" si="5"/>
        <v>0</v>
      </c>
      <c r="R16" s="70"/>
      <c r="S16" s="70"/>
      <c r="T16" s="69">
        <f t="shared" si="6"/>
        <v>0</v>
      </c>
      <c r="U16" s="52">
        <f t="shared" si="7"/>
        <v>0</v>
      </c>
      <c r="V16" s="59">
        <f t="shared" si="8"/>
        <v>0</v>
      </c>
      <c r="W16" s="52">
        <f t="shared" si="11"/>
        <v>0</v>
      </c>
    </row>
    <row r="17" spans="2:25" ht="18.75" customHeight="1">
      <c r="B17" s="50">
        <f t="shared" si="9"/>
        <v>44813</v>
      </c>
      <c r="C17" s="53">
        <f t="shared" si="10"/>
        <v>44813</v>
      </c>
      <c r="E17" s="38"/>
      <c r="F17" s="70"/>
      <c r="G17" s="70"/>
      <c r="H17" s="69">
        <f t="shared" si="0"/>
        <v>0</v>
      </c>
      <c r="I17" s="52">
        <f t="shared" si="1"/>
        <v>0</v>
      </c>
      <c r="J17" s="70"/>
      <c r="K17" s="70"/>
      <c r="L17" s="69">
        <f t="shared" si="2"/>
        <v>0</v>
      </c>
      <c r="M17" s="52">
        <f t="shared" si="3"/>
        <v>0</v>
      </c>
      <c r="N17" s="70"/>
      <c r="O17" s="70"/>
      <c r="P17" s="69">
        <f t="shared" si="4"/>
        <v>0</v>
      </c>
      <c r="Q17" s="52">
        <f t="shared" si="5"/>
        <v>0</v>
      </c>
      <c r="R17" s="70"/>
      <c r="S17" s="70"/>
      <c r="T17" s="69">
        <f t="shared" si="6"/>
        <v>0</v>
      </c>
      <c r="U17" s="52">
        <f t="shared" si="7"/>
        <v>0</v>
      </c>
      <c r="V17" s="59">
        <f t="shared" si="8"/>
        <v>0</v>
      </c>
      <c r="W17" s="52">
        <f t="shared" si="11"/>
        <v>0</v>
      </c>
    </row>
    <row r="18" spans="2:25" ht="18.75" customHeight="1">
      <c r="B18" s="50">
        <f t="shared" si="9"/>
        <v>44814</v>
      </c>
      <c r="C18" s="53">
        <f t="shared" si="10"/>
        <v>44814</v>
      </c>
      <c r="E18" s="38"/>
      <c r="F18" s="70"/>
      <c r="G18" s="70"/>
      <c r="H18" s="69">
        <f t="shared" si="0"/>
        <v>0</v>
      </c>
      <c r="I18" s="52">
        <f t="shared" si="1"/>
        <v>0</v>
      </c>
      <c r="J18" s="70"/>
      <c r="K18" s="70"/>
      <c r="L18" s="69">
        <f t="shared" si="2"/>
        <v>0</v>
      </c>
      <c r="M18" s="52">
        <f t="shared" si="3"/>
        <v>0</v>
      </c>
      <c r="N18" s="70"/>
      <c r="O18" s="70"/>
      <c r="P18" s="69">
        <f t="shared" si="4"/>
        <v>0</v>
      </c>
      <c r="Q18" s="52">
        <f t="shared" si="5"/>
        <v>0</v>
      </c>
      <c r="R18" s="70"/>
      <c r="S18" s="70"/>
      <c r="T18" s="69">
        <f t="shared" si="6"/>
        <v>0</v>
      </c>
      <c r="U18" s="52">
        <f t="shared" si="7"/>
        <v>0</v>
      </c>
      <c r="V18" s="59">
        <f t="shared" si="8"/>
        <v>0</v>
      </c>
      <c r="W18" s="52">
        <f t="shared" si="11"/>
        <v>0</v>
      </c>
    </row>
    <row r="19" spans="2:25" ht="18.75" customHeight="1">
      <c r="B19" s="50">
        <f t="shared" si="9"/>
        <v>44815</v>
      </c>
      <c r="C19" s="53">
        <f t="shared" si="10"/>
        <v>44815</v>
      </c>
      <c r="E19" s="38"/>
      <c r="F19" s="70"/>
      <c r="G19" s="70"/>
      <c r="H19" s="69">
        <f t="shared" si="0"/>
        <v>0</v>
      </c>
      <c r="I19" s="52">
        <f t="shared" si="1"/>
        <v>0</v>
      </c>
      <c r="J19" s="70"/>
      <c r="K19" s="70"/>
      <c r="L19" s="69">
        <f t="shared" si="2"/>
        <v>0</v>
      </c>
      <c r="M19" s="52">
        <f t="shared" si="3"/>
        <v>0</v>
      </c>
      <c r="N19" s="70"/>
      <c r="O19" s="70"/>
      <c r="P19" s="69">
        <f t="shared" si="4"/>
        <v>0</v>
      </c>
      <c r="Q19" s="52">
        <f t="shared" si="5"/>
        <v>0</v>
      </c>
      <c r="R19" s="70"/>
      <c r="S19" s="70"/>
      <c r="T19" s="69">
        <f t="shared" si="6"/>
        <v>0</v>
      </c>
      <c r="U19" s="52">
        <f t="shared" si="7"/>
        <v>0</v>
      </c>
      <c r="V19" s="59">
        <f t="shared" si="8"/>
        <v>0</v>
      </c>
      <c r="W19" s="52">
        <f t="shared" si="11"/>
        <v>0</v>
      </c>
    </row>
    <row r="20" spans="2:25" ht="18.75" customHeight="1">
      <c r="B20" s="50">
        <f t="shared" si="9"/>
        <v>44816</v>
      </c>
      <c r="C20" s="53">
        <f t="shared" si="10"/>
        <v>44816</v>
      </c>
      <c r="E20" s="38"/>
      <c r="F20" s="70"/>
      <c r="G20" s="70"/>
      <c r="H20" s="69">
        <f t="shared" si="0"/>
        <v>0</v>
      </c>
      <c r="I20" s="52">
        <f t="shared" si="1"/>
        <v>0</v>
      </c>
      <c r="J20" s="70"/>
      <c r="K20" s="70"/>
      <c r="L20" s="69">
        <f t="shared" si="2"/>
        <v>0</v>
      </c>
      <c r="M20" s="52">
        <f t="shared" si="3"/>
        <v>0</v>
      </c>
      <c r="N20" s="70"/>
      <c r="O20" s="70"/>
      <c r="P20" s="69">
        <f t="shared" si="4"/>
        <v>0</v>
      </c>
      <c r="Q20" s="52">
        <f t="shared" si="5"/>
        <v>0</v>
      </c>
      <c r="R20" s="70"/>
      <c r="S20" s="70"/>
      <c r="T20" s="69">
        <f t="shared" si="6"/>
        <v>0</v>
      </c>
      <c r="U20" s="52">
        <f t="shared" si="7"/>
        <v>0</v>
      </c>
      <c r="V20" s="59">
        <f t="shared" si="8"/>
        <v>0</v>
      </c>
      <c r="W20" s="52">
        <f t="shared" si="11"/>
        <v>0</v>
      </c>
    </row>
    <row r="21" spans="2:25" ht="18.75" customHeight="1">
      <c r="B21" s="50">
        <f t="shared" si="9"/>
        <v>44817</v>
      </c>
      <c r="C21" s="53">
        <f t="shared" si="10"/>
        <v>44817</v>
      </c>
      <c r="E21" s="38"/>
      <c r="F21" s="70"/>
      <c r="G21" s="70"/>
      <c r="H21" s="69">
        <f t="shared" si="0"/>
        <v>0</v>
      </c>
      <c r="I21" s="52">
        <f t="shared" si="1"/>
        <v>0</v>
      </c>
      <c r="J21" s="70"/>
      <c r="K21" s="70"/>
      <c r="L21" s="69">
        <f t="shared" si="2"/>
        <v>0</v>
      </c>
      <c r="M21" s="52">
        <f t="shared" si="3"/>
        <v>0</v>
      </c>
      <c r="N21" s="70"/>
      <c r="O21" s="70"/>
      <c r="P21" s="69">
        <f t="shared" si="4"/>
        <v>0</v>
      </c>
      <c r="Q21" s="52">
        <f t="shared" si="5"/>
        <v>0</v>
      </c>
      <c r="R21" s="70"/>
      <c r="S21" s="70"/>
      <c r="T21" s="69">
        <f t="shared" si="6"/>
        <v>0</v>
      </c>
      <c r="U21" s="52">
        <f t="shared" si="7"/>
        <v>0</v>
      </c>
      <c r="V21" s="59">
        <f t="shared" si="8"/>
        <v>0</v>
      </c>
      <c r="W21" s="52">
        <f t="shared" si="11"/>
        <v>0</v>
      </c>
    </row>
    <row r="22" spans="2:25" ht="18.75" customHeight="1">
      <c r="B22" s="50">
        <f t="shared" si="9"/>
        <v>44818</v>
      </c>
      <c r="C22" s="53">
        <f t="shared" si="10"/>
        <v>44818</v>
      </c>
      <c r="E22" s="38"/>
      <c r="F22" s="70"/>
      <c r="G22" s="70"/>
      <c r="H22" s="69">
        <f t="shared" si="0"/>
        <v>0</v>
      </c>
      <c r="I22" s="52">
        <f t="shared" si="1"/>
        <v>0</v>
      </c>
      <c r="J22" s="70"/>
      <c r="K22" s="70"/>
      <c r="L22" s="69">
        <f t="shared" si="2"/>
        <v>0</v>
      </c>
      <c r="M22" s="52">
        <f t="shared" si="3"/>
        <v>0</v>
      </c>
      <c r="N22" s="70"/>
      <c r="O22" s="70"/>
      <c r="P22" s="69">
        <f t="shared" si="4"/>
        <v>0</v>
      </c>
      <c r="Q22" s="52">
        <f t="shared" si="5"/>
        <v>0</v>
      </c>
      <c r="R22" s="70"/>
      <c r="S22" s="70"/>
      <c r="T22" s="69">
        <f t="shared" si="6"/>
        <v>0</v>
      </c>
      <c r="U22" s="52">
        <f t="shared" si="7"/>
        <v>0</v>
      </c>
      <c r="V22" s="59">
        <f t="shared" si="8"/>
        <v>0</v>
      </c>
      <c r="W22" s="52">
        <f t="shared" si="11"/>
        <v>0</v>
      </c>
    </row>
    <row r="23" spans="2:25" ht="18.75" customHeight="1">
      <c r="B23" s="50">
        <f t="shared" si="9"/>
        <v>44819</v>
      </c>
      <c r="C23" s="53">
        <f t="shared" si="10"/>
        <v>44819</v>
      </c>
      <c r="E23" s="38"/>
      <c r="F23" s="70"/>
      <c r="G23" s="70"/>
      <c r="H23" s="69">
        <f t="shared" si="0"/>
        <v>0</v>
      </c>
      <c r="I23" s="52">
        <f t="shared" si="1"/>
        <v>0</v>
      </c>
      <c r="J23" s="70"/>
      <c r="K23" s="70"/>
      <c r="L23" s="69">
        <f t="shared" si="2"/>
        <v>0</v>
      </c>
      <c r="M23" s="52">
        <f t="shared" si="3"/>
        <v>0</v>
      </c>
      <c r="N23" s="70"/>
      <c r="O23" s="70"/>
      <c r="P23" s="69">
        <f t="shared" si="4"/>
        <v>0</v>
      </c>
      <c r="Q23" s="52">
        <f t="shared" si="5"/>
        <v>0</v>
      </c>
      <c r="R23" s="70"/>
      <c r="S23" s="70"/>
      <c r="T23" s="69">
        <f t="shared" si="6"/>
        <v>0</v>
      </c>
      <c r="U23" s="52">
        <f t="shared" si="7"/>
        <v>0</v>
      </c>
      <c r="V23" s="59">
        <f t="shared" si="8"/>
        <v>0</v>
      </c>
      <c r="W23" s="52">
        <f t="shared" si="11"/>
        <v>0</v>
      </c>
    </row>
    <row r="24" spans="2:25" ht="18.75" customHeight="1">
      <c r="B24" s="50">
        <f t="shared" si="9"/>
        <v>44820</v>
      </c>
      <c r="C24" s="53">
        <f t="shared" si="10"/>
        <v>44820</v>
      </c>
      <c r="E24" s="38"/>
      <c r="F24" s="70"/>
      <c r="G24" s="70"/>
      <c r="H24" s="69">
        <f t="shared" si="0"/>
        <v>0</v>
      </c>
      <c r="I24" s="52">
        <f t="shared" si="1"/>
        <v>0</v>
      </c>
      <c r="J24" s="70"/>
      <c r="K24" s="70"/>
      <c r="L24" s="69">
        <f t="shared" si="2"/>
        <v>0</v>
      </c>
      <c r="M24" s="52">
        <f t="shared" si="3"/>
        <v>0</v>
      </c>
      <c r="N24" s="70"/>
      <c r="O24" s="70"/>
      <c r="P24" s="69">
        <f t="shared" si="4"/>
        <v>0</v>
      </c>
      <c r="Q24" s="52">
        <f t="shared" si="5"/>
        <v>0</v>
      </c>
      <c r="R24" s="70"/>
      <c r="S24" s="70"/>
      <c r="T24" s="69">
        <f t="shared" si="6"/>
        <v>0</v>
      </c>
      <c r="U24" s="52">
        <f t="shared" si="7"/>
        <v>0</v>
      </c>
      <c r="V24" s="59">
        <f t="shared" si="8"/>
        <v>0</v>
      </c>
      <c r="W24" s="52">
        <f t="shared" si="11"/>
        <v>0</v>
      </c>
    </row>
    <row r="25" spans="2:25" ht="18.75" customHeight="1">
      <c r="B25" s="50">
        <f t="shared" si="9"/>
        <v>44821</v>
      </c>
      <c r="C25" s="53">
        <f t="shared" si="10"/>
        <v>44821</v>
      </c>
      <c r="E25" s="38"/>
      <c r="F25" s="70"/>
      <c r="G25" s="70"/>
      <c r="H25" s="69">
        <f t="shared" si="0"/>
        <v>0</v>
      </c>
      <c r="I25" s="52">
        <f t="shared" si="1"/>
        <v>0</v>
      </c>
      <c r="J25" s="70"/>
      <c r="K25" s="70"/>
      <c r="L25" s="69">
        <f t="shared" si="2"/>
        <v>0</v>
      </c>
      <c r="M25" s="52">
        <f t="shared" si="3"/>
        <v>0</v>
      </c>
      <c r="N25" s="70"/>
      <c r="O25" s="70"/>
      <c r="P25" s="69">
        <f t="shared" si="4"/>
        <v>0</v>
      </c>
      <c r="Q25" s="52">
        <f t="shared" si="5"/>
        <v>0</v>
      </c>
      <c r="R25" s="70"/>
      <c r="S25" s="70"/>
      <c r="T25" s="69">
        <f t="shared" si="6"/>
        <v>0</v>
      </c>
      <c r="U25" s="52">
        <f t="shared" si="7"/>
        <v>0</v>
      </c>
      <c r="V25" s="59">
        <f t="shared" si="8"/>
        <v>0</v>
      </c>
      <c r="W25" s="52">
        <f t="shared" si="11"/>
        <v>0</v>
      </c>
    </row>
    <row r="26" spans="2:25" ht="18.75" customHeight="1">
      <c r="B26" s="50">
        <f t="shared" si="9"/>
        <v>44822</v>
      </c>
      <c r="C26" s="53">
        <f t="shared" si="10"/>
        <v>44822</v>
      </c>
      <c r="E26" s="38"/>
      <c r="F26" s="70"/>
      <c r="G26" s="70"/>
      <c r="H26" s="69">
        <f t="shared" si="0"/>
        <v>0</v>
      </c>
      <c r="I26" s="52">
        <f t="shared" si="1"/>
        <v>0</v>
      </c>
      <c r="J26" s="70"/>
      <c r="K26" s="70"/>
      <c r="L26" s="69">
        <f t="shared" si="2"/>
        <v>0</v>
      </c>
      <c r="M26" s="52">
        <f t="shared" si="3"/>
        <v>0</v>
      </c>
      <c r="N26" s="70"/>
      <c r="O26" s="70"/>
      <c r="P26" s="69">
        <f t="shared" si="4"/>
        <v>0</v>
      </c>
      <c r="Q26" s="52">
        <f t="shared" si="5"/>
        <v>0</v>
      </c>
      <c r="R26" s="70"/>
      <c r="S26" s="70"/>
      <c r="T26" s="69">
        <f t="shared" si="6"/>
        <v>0</v>
      </c>
      <c r="U26" s="52">
        <f t="shared" si="7"/>
        <v>0</v>
      </c>
      <c r="V26" s="59">
        <f t="shared" si="8"/>
        <v>0</v>
      </c>
      <c r="W26" s="52">
        <f t="shared" si="11"/>
        <v>0</v>
      </c>
    </row>
    <row r="27" spans="2:25" ht="18.75" customHeight="1">
      <c r="B27" s="50">
        <f t="shared" si="9"/>
        <v>44823</v>
      </c>
      <c r="C27" s="53">
        <f t="shared" si="10"/>
        <v>44823</v>
      </c>
      <c r="E27" s="38"/>
      <c r="F27" s="70"/>
      <c r="G27" s="70"/>
      <c r="H27" s="69">
        <f t="shared" si="0"/>
        <v>0</v>
      </c>
      <c r="I27" s="52">
        <f t="shared" si="1"/>
        <v>0</v>
      </c>
      <c r="J27" s="70"/>
      <c r="K27" s="70"/>
      <c r="L27" s="69">
        <f t="shared" si="2"/>
        <v>0</v>
      </c>
      <c r="M27" s="52">
        <f t="shared" si="3"/>
        <v>0</v>
      </c>
      <c r="N27" s="70"/>
      <c r="O27" s="70"/>
      <c r="P27" s="69">
        <f t="shared" si="4"/>
        <v>0</v>
      </c>
      <c r="Q27" s="52">
        <f t="shared" si="5"/>
        <v>0</v>
      </c>
      <c r="R27" s="70"/>
      <c r="S27" s="70"/>
      <c r="T27" s="69">
        <f t="shared" si="6"/>
        <v>0</v>
      </c>
      <c r="U27" s="52">
        <f t="shared" si="7"/>
        <v>0</v>
      </c>
      <c r="V27" s="59">
        <f t="shared" si="8"/>
        <v>0</v>
      </c>
      <c r="W27" s="52">
        <f t="shared" si="11"/>
        <v>0</v>
      </c>
      <c r="Y27" s="54"/>
    </row>
    <row r="28" spans="2:25" ht="18.75" customHeight="1">
      <c r="B28" s="50">
        <f t="shared" si="9"/>
        <v>44824</v>
      </c>
      <c r="C28" s="53">
        <f t="shared" si="10"/>
        <v>44824</v>
      </c>
      <c r="E28" s="38"/>
      <c r="F28" s="70"/>
      <c r="G28" s="70"/>
      <c r="H28" s="69">
        <f t="shared" si="0"/>
        <v>0</v>
      </c>
      <c r="I28" s="52">
        <f t="shared" si="1"/>
        <v>0</v>
      </c>
      <c r="J28" s="70"/>
      <c r="K28" s="70"/>
      <c r="L28" s="69">
        <f t="shared" si="2"/>
        <v>0</v>
      </c>
      <c r="M28" s="52">
        <f t="shared" si="3"/>
        <v>0</v>
      </c>
      <c r="N28" s="70"/>
      <c r="O28" s="70"/>
      <c r="P28" s="69">
        <f t="shared" si="4"/>
        <v>0</v>
      </c>
      <c r="Q28" s="52">
        <f t="shared" si="5"/>
        <v>0</v>
      </c>
      <c r="R28" s="70"/>
      <c r="S28" s="70"/>
      <c r="T28" s="69">
        <f t="shared" si="6"/>
        <v>0</v>
      </c>
      <c r="U28" s="52">
        <f t="shared" si="7"/>
        <v>0</v>
      </c>
      <c r="V28" s="59">
        <f t="shared" si="8"/>
        <v>0</v>
      </c>
      <c r="W28" s="52">
        <f t="shared" si="11"/>
        <v>0</v>
      </c>
    </row>
    <row r="29" spans="2:25" ht="18.75" customHeight="1">
      <c r="B29" s="50">
        <f t="shared" si="9"/>
        <v>44825</v>
      </c>
      <c r="C29" s="53">
        <f t="shared" si="10"/>
        <v>44825</v>
      </c>
      <c r="E29" s="38"/>
      <c r="F29" s="70"/>
      <c r="G29" s="70"/>
      <c r="H29" s="69">
        <f t="shared" si="0"/>
        <v>0</v>
      </c>
      <c r="I29" s="52">
        <f t="shared" si="1"/>
        <v>0</v>
      </c>
      <c r="J29" s="70"/>
      <c r="K29" s="70"/>
      <c r="L29" s="69">
        <f t="shared" si="2"/>
        <v>0</v>
      </c>
      <c r="M29" s="52">
        <f t="shared" si="3"/>
        <v>0</v>
      </c>
      <c r="N29" s="70"/>
      <c r="O29" s="70"/>
      <c r="P29" s="69">
        <f t="shared" si="4"/>
        <v>0</v>
      </c>
      <c r="Q29" s="52">
        <f t="shared" si="5"/>
        <v>0</v>
      </c>
      <c r="R29" s="70"/>
      <c r="S29" s="70"/>
      <c r="T29" s="69">
        <f t="shared" si="6"/>
        <v>0</v>
      </c>
      <c r="U29" s="52">
        <f t="shared" si="7"/>
        <v>0</v>
      </c>
      <c r="V29" s="59">
        <f t="shared" si="8"/>
        <v>0</v>
      </c>
      <c r="W29" s="52">
        <f t="shared" si="11"/>
        <v>0</v>
      </c>
    </row>
    <row r="30" spans="2:25" ht="18.75" customHeight="1">
      <c r="B30" s="50">
        <f t="shared" si="9"/>
        <v>44826</v>
      </c>
      <c r="C30" s="53">
        <f t="shared" si="10"/>
        <v>44826</v>
      </c>
      <c r="E30" s="38"/>
      <c r="F30" s="70"/>
      <c r="G30" s="70"/>
      <c r="H30" s="69">
        <f t="shared" si="0"/>
        <v>0</v>
      </c>
      <c r="I30" s="52">
        <f t="shared" si="1"/>
        <v>0</v>
      </c>
      <c r="J30" s="70"/>
      <c r="K30" s="70"/>
      <c r="L30" s="69">
        <f t="shared" si="2"/>
        <v>0</v>
      </c>
      <c r="M30" s="52">
        <f t="shared" si="3"/>
        <v>0</v>
      </c>
      <c r="N30" s="70"/>
      <c r="O30" s="70"/>
      <c r="P30" s="69">
        <f t="shared" si="4"/>
        <v>0</v>
      </c>
      <c r="Q30" s="52">
        <f t="shared" si="5"/>
        <v>0</v>
      </c>
      <c r="R30" s="70"/>
      <c r="S30" s="70"/>
      <c r="T30" s="69">
        <f t="shared" si="6"/>
        <v>0</v>
      </c>
      <c r="U30" s="52">
        <f t="shared" si="7"/>
        <v>0</v>
      </c>
      <c r="V30" s="59">
        <f t="shared" si="8"/>
        <v>0</v>
      </c>
      <c r="W30" s="52">
        <f t="shared" si="11"/>
        <v>0</v>
      </c>
    </row>
    <row r="31" spans="2:25" ht="18.75" customHeight="1">
      <c r="B31" s="50">
        <f t="shared" si="9"/>
        <v>44827</v>
      </c>
      <c r="C31" s="53">
        <f t="shared" si="10"/>
        <v>44827</v>
      </c>
      <c r="E31" s="38"/>
      <c r="F31" s="70"/>
      <c r="G31" s="70"/>
      <c r="H31" s="69">
        <f t="shared" si="0"/>
        <v>0</v>
      </c>
      <c r="I31" s="52">
        <f t="shared" si="1"/>
        <v>0</v>
      </c>
      <c r="J31" s="70"/>
      <c r="K31" s="70"/>
      <c r="L31" s="69">
        <f t="shared" si="2"/>
        <v>0</v>
      </c>
      <c r="M31" s="52">
        <f t="shared" si="3"/>
        <v>0</v>
      </c>
      <c r="N31" s="70"/>
      <c r="O31" s="70"/>
      <c r="P31" s="69">
        <f t="shared" si="4"/>
        <v>0</v>
      </c>
      <c r="Q31" s="52">
        <f t="shared" si="5"/>
        <v>0</v>
      </c>
      <c r="R31" s="70"/>
      <c r="S31" s="70"/>
      <c r="T31" s="69">
        <f t="shared" si="6"/>
        <v>0</v>
      </c>
      <c r="U31" s="52">
        <f t="shared" si="7"/>
        <v>0</v>
      </c>
      <c r="V31" s="59">
        <f t="shared" si="8"/>
        <v>0</v>
      </c>
      <c r="W31" s="52">
        <f t="shared" si="11"/>
        <v>0</v>
      </c>
    </row>
    <row r="32" spans="2:25" ht="18.75" customHeight="1">
      <c r="B32" s="50">
        <f t="shared" si="9"/>
        <v>44828</v>
      </c>
      <c r="C32" s="53">
        <f t="shared" si="10"/>
        <v>44828</v>
      </c>
      <c r="E32" s="38"/>
      <c r="F32" s="70"/>
      <c r="G32" s="70"/>
      <c r="H32" s="69">
        <f t="shared" si="0"/>
        <v>0</v>
      </c>
      <c r="I32" s="52">
        <f t="shared" si="1"/>
        <v>0</v>
      </c>
      <c r="J32" s="70"/>
      <c r="K32" s="70"/>
      <c r="L32" s="69">
        <f t="shared" si="2"/>
        <v>0</v>
      </c>
      <c r="M32" s="52">
        <f t="shared" si="3"/>
        <v>0</v>
      </c>
      <c r="N32" s="70"/>
      <c r="O32" s="70"/>
      <c r="P32" s="69">
        <f t="shared" si="4"/>
        <v>0</v>
      </c>
      <c r="Q32" s="52">
        <f t="shared" si="5"/>
        <v>0</v>
      </c>
      <c r="R32" s="70"/>
      <c r="S32" s="70"/>
      <c r="T32" s="69">
        <f t="shared" si="6"/>
        <v>0</v>
      </c>
      <c r="U32" s="52">
        <f t="shared" si="7"/>
        <v>0</v>
      </c>
      <c r="V32" s="59">
        <f t="shared" si="8"/>
        <v>0</v>
      </c>
      <c r="W32" s="52">
        <f t="shared" si="11"/>
        <v>0</v>
      </c>
    </row>
    <row r="33" spans="2:23" ht="18.75" customHeight="1">
      <c r="B33" s="50">
        <f t="shared" si="9"/>
        <v>44829</v>
      </c>
      <c r="C33" s="53">
        <f t="shared" si="10"/>
        <v>44829</v>
      </c>
      <c r="E33" s="38"/>
      <c r="F33" s="70"/>
      <c r="G33" s="70"/>
      <c r="H33" s="69">
        <f t="shared" si="0"/>
        <v>0</v>
      </c>
      <c r="I33" s="52">
        <f t="shared" si="1"/>
        <v>0</v>
      </c>
      <c r="J33" s="70"/>
      <c r="K33" s="70"/>
      <c r="L33" s="69">
        <f t="shared" si="2"/>
        <v>0</v>
      </c>
      <c r="M33" s="52">
        <f t="shared" si="3"/>
        <v>0</v>
      </c>
      <c r="N33" s="70"/>
      <c r="O33" s="70"/>
      <c r="P33" s="69">
        <f t="shared" si="4"/>
        <v>0</v>
      </c>
      <c r="Q33" s="52">
        <f t="shared" si="5"/>
        <v>0</v>
      </c>
      <c r="R33" s="70"/>
      <c r="S33" s="70"/>
      <c r="T33" s="69">
        <f t="shared" si="6"/>
        <v>0</v>
      </c>
      <c r="U33" s="52">
        <f t="shared" si="7"/>
        <v>0</v>
      </c>
      <c r="V33" s="59">
        <f t="shared" si="8"/>
        <v>0</v>
      </c>
      <c r="W33" s="52">
        <f t="shared" si="11"/>
        <v>0</v>
      </c>
    </row>
    <row r="34" spans="2:23" ht="18.75" customHeight="1">
      <c r="B34" s="50">
        <f t="shared" si="9"/>
        <v>44830</v>
      </c>
      <c r="C34" s="53">
        <f t="shared" si="10"/>
        <v>44830</v>
      </c>
      <c r="E34" s="38"/>
      <c r="F34" s="70"/>
      <c r="G34" s="70"/>
      <c r="H34" s="69">
        <f t="shared" si="0"/>
        <v>0</v>
      </c>
      <c r="I34" s="52">
        <f t="shared" si="1"/>
        <v>0</v>
      </c>
      <c r="J34" s="70"/>
      <c r="K34" s="70"/>
      <c r="L34" s="69">
        <f t="shared" si="2"/>
        <v>0</v>
      </c>
      <c r="M34" s="52">
        <f t="shared" si="3"/>
        <v>0</v>
      </c>
      <c r="N34" s="70"/>
      <c r="O34" s="70"/>
      <c r="P34" s="69">
        <f t="shared" si="4"/>
        <v>0</v>
      </c>
      <c r="Q34" s="52">
        <f t="shared" si="5"/>
        <v>0</v>
      </c>
      <c r="R34" s="70"/>
      <c r="S34" s="70"/>
      <c r="T34" s="69">
        <f t="shared" si="6"/>
        <v>0</v>
      </c>
      <c r="U34" s="52">
        <f t="shared" si="7"/>
        <v>0</v>
      </c>
      <c r="V34" s="59">
        <f t="shared" si="8"/>
        <v>0</v>
      </c>
      <c r="W34" s="52">
        <f t="shared" si="11"/>
        <v>0</v>
      </c>
    </row>
    <row r="35" spans="2:23" ht="18.75" customHeight="1">
      <c r="B35" s="50">
        <f t="shared" si="9"/>
        <v>44831</v>
      </c>
      <c r="C35" s="53">
        <f t="shared" si="10"/>
        <v>44831</v>
      </c>
      <c r="E35" s="38"/>
      <c r="F35" s="70"/>
      <c r="G35" s="70"/>
      <c r="H35" s="69">
        <f t="shared" si="0"/>
        <v>0</v>
      </c>
      <c r="I35" s="52">
        <f t="shared" si="1"/>
        <v>0</v>
      </c>
      <c r="J35" s="70"/>
      <c r="K35" s="70"/>
      <c r="L35" s="69">
        <f t="shared" si="2"/>
        <v>0</v>
      </c>
      <c r="M35" s="52">
        <f t="shared" si="3"/>
        <v>0</v>
      </c>
      <c r="N35" s="70"/>
      <c r="O35" s="70"/>
      <c r="P35" s="69">
        <f t="shared" si="4"/>
        <v>0</v>
      </c>
      <c r="Q35" s="52">
        <f t="shared" si="5"/>
        <v>0</v>
      </c>
      <c r="R35" s="70"/>
      <c r="S35" s="70"/>
      <c r="T35" s="69">
        <f t="shared" si="6"/>
        <v>0</v>
      </c>
      <c r="U35" s="52">
        <f t="shared" si="7"/>
        <v>0</v>
      </c>
      <c r="V35" s="59">
        <f t="shared" si="8"/>
        <v>0</v>
      </c>
      <c r="W35" s="52">
        <f t="shared" si="11"/>
        <v>0</v>
      </c>
    </row>
    <row r="36" spans="2:23" ht="18.75" customHeight="1">
      <c r="B36" s="50">
        <f t="shared" si="9"/>
        <v>44832</v>
      </c>
      <c r="C36" s="53">
        <f t="shared" si="10"/>
        <v>44832</v>
      </c>
      <c r="E36" s="38"/>
      <c r="F36" s="70"/>
      <c r="G36" s="70"/>
      <c r="H36" s="69">
        <f t="shared" si="0"/>
        <v>0</v>
      </c>
      <c r="I36" s="52">
        <f t="shared" si="1"/>
        <v>0</v>
      </c>
      <c r="J36" s="70"/>
      <c r="K36" s="70"/>
      <c r="L36" s="69">
        <f t="shared" si="2"/>
        <v>0</v>
      </c>
      <c r="M36" s="52">
        <f t="shared" si="3"/>
        <v>0</v>
      </c>
      <c r="N36" s="70"/>
      <c r="O36" s="70"/>
      <c r="P36" s="69">
        <f t="shared" si="4"/>
        <v>0</v>
      </c>
      <c r="Q36" s="52">
        <f t="shared" si="5"/>
        <v>0</v>
      </c>
      <c r="R36" s="70"/>
      <c r="S36" s="70"/>
      <c r="T36" s="69">
        <f t="shared" si="6"/>
        <v>0</v>
      </c>
      <c r="U36" s="52">
        <f t="shared" si="7"/>
        <v>0</v>
      </c>
      <c r="V36" s="59">
        <f t="shared" si="8"/>
        <v>0</v>
      </c>
      <c r="W36" s="52">
        <f t="shared" si="11"/>
        <v>0</v>
      </c>
    </row>
    <row r="37" spans="2:23" ht="18.75" customHeight="1">
      <c r="B37" s="50">
        <f t="shared" si="9"/>
        <v>44833</v>
      </c>
      <c r="C37" s="53">
        <f t="shared" si="10"/>
        <v>44833</v>
      </c>
      <c r="E37" s="38"/>
      <c r="F37" s="70"/>
      <c r="G37" s="70"/>
      <c r="H37" s="69">
        <f t="shared" si="0"/>
        <v>0</v>
      </c>
      <c r="I37" s="52">
        <f t="shared" si="1"/>
        <v>0</v>
      </c>
      <c r="J37" s="70"/>
      <c r="K37" s="70"/>
      <c r="L37" s="69">
        <f t="shared" si="2"/>
        <v>0</v>
      </c>
      <c r="M37" s="52">
        <f t="shared" si="3"/>
        <v>0</v>
      </c>
      <c r="N37" s="70"/>
      <c r="O37" s="70"/>
      <c r="P37" s="69">
        <f t="shared" si="4"/>
        <v>0</v>
      </c>
      <c r="Q37" s="52">
        <f t="shared" si="5"/>
        <v>0</v>
      </c>
      <c r="R37" s="70"/>
      <c r="S37" s="70"/>
      <c r="T37" s="69">
        <f t="shared" si="6"/>
        <v>0</v>
      </c>
      <c r="U37" s="52">
        <f t="shared" si="7"/>
        <v>0</v>
      </c>
      <c r="V37" s="59">
        <f t="shared" si="8"/>
        <v>0</v>
      </c>
      <c r="W37" s="52">
        <f t="shared" si="11"/>
        <v>0</v>
      </c>
    </row>
    <row r="38" spans="2:23" ht="18.75" customHeight="1">
      <c r="B38" s="50">
        <f t="shared" si="9"/>
        <v>44834</v>
      </c>
      <c r="C38" s="53">
        <f t="shared" si="10"/>
        <v>44834</v>
      </c>
      <c r="E38" s="38"/>
      <c r="F38" s="70"/>
      <c r="G38" s="70"/>
      <c r="H38" s="69">
        <f t="shared" si="0"/>
        <v>0</v>
      </c>
      <c r="I38" s="52">
        <f t="shared" si="1"/>
        <v>0</v>
      </c>
      <c r="J38" s="70"/>
      <c r="K38" s="70"/>
      <c r="L38" s="69">
        <f t="shared" si="2"/>
        <v>0</v>
      </c>
      <c r="M38" s="52">
        <f t="shared" si="3"/>
        <v>0</v>
      </c>
      <c r="N38" s="70"/>
      <c r="O38" s="70"/>
      <c r="P38" s="69">
        <f t="shared" si="4"/>
        <v>0</v>
      </c>
      <c r="Q38" s="52">
        <f t="shared" si="5"/>
        <v>0</v>
      </c>
      <c r="R38" s="70"/>
      <c r="S38" s="70"/>
      <c r="T38" s="69">
        <f t="shared" si="6"/>
        <v>0</v>
      </c>
      <c r="U38" s="52">
        <f t="shared" si="7"/>
        <v>0</v>
      </c>
      <c r="V38" s="59">
        <f t="shared" si="8"/>
        <v>0</v>
      </c>
      <c r="W38" s="52">
        <f t="shared" si="11"/>
        <v>0</v>
      </c>
    </row>
    <row r="39" spans="2:23" ht="18.75" customHeight="1">
      <c r="B39" s="50" t="str">
        <f t="shared" si="9"/>
        <v/>
      </c>
      <c r="C39" s="53" t="str">
        <f t="shared" si="10"/>
        <v/>
      </c>
      <c r="E39" s="38"/>
      <c r="F39" s="70"/>
      <c r="G39" s="70"/>
      <c r="H39" s="69">
        <f t="shared" si="0"/>
        <v>0</v>
      </c>
      <c r="I39" s="52">
        <f t="shared" si="1"/>
        <v>0</v>
      </c>
      <c r="J39" s="70"/>
      <c r="K39" s="70"/>
      <c r="L39" s="69">
        <f t="shared" si="2"/>
        <v>0</v>
      </c>
      <c r="M39" s="52">
        <f t="shared" si="3"/>
        <v>0</v>
      </c>
      <c r="N39" s="70"/>
      <c r="O39" s="70"/>
      <c r="P39" s="69">
        <f t="shared" si="4"/>
        <v>0</v>
      </c>
      <c r="Q39" s="52">
        <f t="shared" si="5"/>
        <v>0</v>
      </c>
      <c r="R39" s="70"/>
      <c r="S39" s="70"/>
      <c r="T39" s="69">
        <f t="shared" si="6"/>
        <v>0</v>
      </c>
      <c r="U39" s="52">
        <f t="shared" si="7"/>
        <v>0</v>
      </c>
      <c r="V39" s="59">
        <f t="shared" si="8"/>
        <v>0</v>
      </c>
      <c r="W39" s="52">
        <f t="shared" si="11"/>
        <v>0</v>
      </c>
    </row>
    <row r="40" spans="2:23" ht="18.75" customHeight="1">
      <c r="B40" s="40" t="s">
        <v>28</v>
      </c>
      <c r="C40" s="40"/>
      <c r="D40" s="40"/>
      <c r="E40" s="40"/>
      <c r="F40" s="58"/>
      <c r="G40" s="58"/>
      <c r="H40" s="40"/>
      <c r="I40" s="40"/>
      <c r="J40" s="58"/>
      <c r="K40" s="58"/>
      <c r="L40" s="40"/>
      <c r="M40" s="40"/>
      <c r="N40" s="58"/>
      <c r="O40" s="58"/>
      <c r="P40" s="40"/>
      <c r="Q40" s="40"/>
      <c r="R40" s="58"/>
      <c r="S40" s="58"/>
      <c r="T40" s="40"/>
      <c r="U40" s="40"/>
      <c r="V40" s="55">
        <f>IFERROR(SUM(V9:V39),"")</f>
        <v>0</v>
      </c>
      <c r="W40" s="40"/>
    </row>
    <row r="41" spans="2:23" ht="18.75" customHeight="1"/>
    <row r="42" spans="2:23" ht="18.75" customHeight="1"/>
    <row r="43" spans="2:23" ht="18.75" customHeight="1"/>
    <row r="44" spans="2:23" ht="18.75" customHeight="1"/>
    <row r="45" spans="2:23" ht="18.75" customHeight="1"/>
    <row r="46" spans="2:23" ht="18.75" customHeight="1"/>
    <row r="47" spans="2:23" ht="18.75" customHeight="1"/>
    <row r="48" spans="2:2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</sheetData>
  <mergeCells count="3">
    <mergeCell ref="B3:C3"/>
    <mergeCell ref="J7:K7"/>
    <mergeCell ref="R7:S7"/>
  </mergeCells>
  <conditionalFormatting sqref="B9:B39">
    <cfRule type="expression" dxfId="21" priority="3">
      <formula>AND(B9=TODAY(),L.Heute)</formula>
    </cfRule>
  </conditionalFormatting>
  <conditionalFormatting sqref="B9:C39">
    <cfRule type="expression" dxfId="20" priority="4">
      <formula>AND(WEEKDAY(B9,2)&gt;5,L.SaSo)</formula>
    </cfRule>
    <cfRule type="expression" dxfId="19" priority="5">
      <formula>AND(COUNTIF(F.Feiertage,B9)&gt;0,L.Feiertag)</formula>
    </cfRule>
  </conditionalFormatting>
  <conditionalFormatting sqref="V9:V39">
    <cfRule type="expression" dxfId="18" priority="1">
      <formula>AND(W9&gt;$P$4,L.ueber10h)</formula>
    </cfRule>
  </conditionalFormatting>
  <dataValidations count="1">
    <dataValidation type="list" showInputMessage="1" showErrorMessage="1" sqref="E9:E39" xr:uid="{00000000-0002-0000-0000-000000000000}">
      <formula1>L.RufTagesSchichtKrank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7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4</xdr:col>
                    <xdr:colOff>50800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5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7</xdr:col>
                    <xdr:colOff>228600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6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228600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 altText="Kontrollkästchen _x000a_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11</xdr:col>
                    <xdr:colOff>241300</xdr:colOff>
                    <xdr:row>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" name="Kontrollkästchen 92">
              <controlPr defaultSize="0" autoFill="0" autoLine="0" autoPict="0">
                <anchor moveWithCells="1">
                  <from>
                    <xdr:col>15</xdr:col>
                    <xdr:colOff>0</xdr:colOff>
                    <xdr:row>4</xdr:row>
                    <xdr:rowOff>0</xdr:rowOff>
                  </from>
                  <to>
                    <xdr:col>15</xdr:col>
                    <xdr:colOff>254000</xdr:colOff>
                    <xdr:row>4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4"/>
  <sheetViews>
    <sheetView showGridLines="0" workbookViewId="0">
      <selection activeCell="H21" sqref="H21"/>
    </sheetView>
  </sheetViews>
  <sheetFormatPr baseColWidth="10" defaultColWidth="11.5" defaultRowHeight="13"/>
  <cols>
    <col min="1" max="1" width="6.33203125" style="3" customWidth="1"/>
    <col min="2" max="2" width="4.83203125" style="3" customWidth="1"/>
    <col min="3" max="3" width="10.1640625" style="3" bestFit="1" customWidth="1"/>
    <col min="4" max="4" width="1.6640625" style="3" bestFit="1" customWidth="1"/>
    <col min="5" max="5" width="10.1640625" style="3" bestFit="1" customWidth="1"/>
    <col min="6" max="6" width="7" style="3" bestFit="1" customWidth="1"/>
    <col min="7" max="7" width="7" style="3" customWidth="1"/>
    <col min="8" max="8" width="19.5" style="74" bestFit="1" customWidth="1"/>
    <col min="9" max="9" width="10.6640625" style="3" bestFit="1" customWidth="1"/>
    <col min="10" max="10" width="1.6640625" style="7" bestFit="1" customWidth="1"/>
    <col min="11" max="11" width="10.5" style="74" bestFit="1" customWidth="1"/>
    <col min="12" max="12" width="5.83203125" style="74" bestFit="1" customWidth="1"/>
    <col min="13" max="13" width="5.5" style="3" bestFit="1" customWidth="1"/>
    <col min="14" max="14" width="19.5" style="3" bestFit="1" customWidth="1"/>
    <col min="15" max="15" width="9.6640625" style="3" bestFit="1" customWidth="1"/>
    <col min="16" max="16" width="8.1640625" style="3" bestFit="1" customWidth="1"/>
    <col min="17" max="17" width="4.6640625" style="3" customWidth="1"/>
    <col min="18" max="18" width="19.5" style="3" bestFit="1" customWidth="1"/>
    <col min="19" max="19" width="9.6640625" style="3" bestFit="1" customWidth="1"/>
    <col min="20" max="16384" width="11.5" style="3"/>
  </cols>
  <sheetData>
    <row r="1" spans="2:16" ht="23" customHeight="1"/>
    <row r="2" spans="2:16" ht="18">
      <c r="B2" s="89" t="s">
        <v>87</v>
      </c>
    </row>
    <row r="4" spans="2:16">
      <c r="B4" s="3" t="s">
        <v>91</v>
      </c>
      <c r="C4" s="3" t="s">
        <v>92</v>
      </c>
      <c r="D4" s="3" t="s">
        <v>90</v>
      </c>
      <c r="E4" s="3" t="s">
        <v>89</v>
      </c>
      <c r="F4" s="3" t="s">
        <v>102</v>
      </c>
      <c r="H4" s="97" t="s">
        <v>97</v>
      </c>
      <c r="I4" s="76"/>
      <c r="J4" s="3"/>
      <c r="K4" s="76"/>
      <c r="M4" s="7" t="s">
        <v>101</v>
      </c>
      <c r="O4" s="3" t="s">
        <v>103</v>
      </c>
      <c r="P4" s="34">
        <f ca="1">TODAY()</f>
        <v>44498</v>
      </c>
    </row>
    <row r="5" spans="2:16">
      <c r="B5" s="81">
        <f>WEEKNUM(C5)</f>
        <v>4</v>
      </c>
      <c r="C5" s="82">
        <f>O9</f>
        <v>43850</v>
      </c>
      <c r="D5" s="82" t="s">
        <v>90</v>
      </c>
      <c r="E5" s="82">
        <f t="shared" ref="E5:E32" si="0">C5+anzahlArbeitstage</f>
        <v>43857</v>
      </c>
      <c r="F5" s="83"/>
      <c r="G5" s="34"/>
      <c r="I5" s="76"/>
      <c r="J5" s="96"/>
      <c r="K5" s="76"/>
      <c r="M5" s="7"/>
    </row>
    <row r="6" spans="2:16">
      <c r="B6" s="84">
        <f>WEEKNUM(C6)</f>
        <v>11</v>
      </c>
      <c r="C6" s="73">
        <f t="shared" ref="C6:C32" si="1">C5+7*bereitschaftWochen</f>
        <v>43899</v>
      </c>
      <c r="D6" s="73" t="s">
        <v>90</v>
      </c>
      <c r="E6" s="73">
        <f t="shared" si="0"/>
        <v>43906</v>
      </c>
      <c r="F6" s="85"/>
      <c r="G6" s="34"/>
      <c r="I6" s="76"/>
      <c r="J6" s="96"/>
      <c r="K6" s="76"/>
      <c r="M6" s="7"/>
      <c r="N6" s="74"/>
      <c r="O6" s="3" t="s">
        <v>31</v>
      </c>
    </row>
    <row r="7" spans="2:16">
      <c r="B7" s="84">
        <f t="shared" ref="B7:B21" si="2">WEEKNUM(C7)</f>
        <v>18</v>
      </c>
      <c r="C7" s="73">
        <f t="shared" si="1"/>
        <v>43948</v>
      </c>
      <c r="D7" s="73" t="s">
        <v>90</v>
      </c>
      <c r="E7" s="73">
        <f t="shared" si="0"/>
        <v>43955</v>
      </c>
      <c r="F7" s="85"/>
      <c r="G7" s="34"/>
      <c r="I7" s="98"/>
      <c r="J7" s="99"/>
      <c r="K7" s="98"/>
      <c r="L7" s="100"/>
      <c r="M7" s="7"/>
      <c r="N7" s="74" t="s">
        <v>88</v>
      </c>
      <c r="O7" s="11">
        <v>7</v>
      </c>
    </row>
    <row r="8" spans="2:16">
      <c r="B8" s="84">
        <f t="shared" si="2"/>
        <v>25</v>
      </c>
      <c r="C8" s="73">
        <f t="shared" si="1"/>
        <v>43997</v>
      </c>
      <c r="D8" s="73" t="s">
        <v>90</v>
      </c>
      <c r="E8" s="73">
        <f t="shared" si="0"/>
        <v>44004</v>
      </c>
      <c r="F8" s="85"/>
      <c r="G8" s="34"/>
      <c r="I8" s="105"/>
      <c r="J8" s="106"/>
      <c r="K8" s="105"/>
      <c r="L8" s="97"/>
      <c r="M8" s="116"/>
      <c r="N8" s="74" t="s">
        <v>93</v>
      </c>
      <c r="O8" s="11">
        <v>7</v>
      </c>
    </row>
    <row r="9" spans="2:16">
      <c r="B9" s="84">
        <f t="shared" si="2"/>
        <v>32</v>
      </c>
      <c r="C9" s="73">
        <f t="shared" si="1"/>
        <v>44046</v>
      </c>
      <c r="D9" s="73" t="s">
        <v>90</v>
      </c>
      <c r="E9" s="73">
        <f t="shared" si="0"/>
        <v>44053</v>
      </c>
      <c r="F9" s="85"/>
      <c r="G9" s="34"/>
      <c r="I9" s="76"/>
      <c r="J9" s="96"/>
      <c r="K9" s="76"/>
      <c r="M9" s="7"/>
      <c r="N9" s="74" t="s">
        <v>94</v>
      </c>
      <c r="O9" s="75">
        <v>43850</v>
      </c>
    </row>
    <row r="10" spans="2:16">
      <c r="B10" s="103">
        <f t="shared" si="2"/>
        <v>39</v>
      </c>
      <c r="C10" s="104">
        <f t="shared" si="1"/>
        <v>44095</v>
      </c>
      <c r="D10" s="104" t="s">
        <v>90</v>
      </c>
      <c r="E10" s="104">
        <f t="shared" si="0"/>
        <v>44102</v>
      </c>
      <c r="F10" s="102" t="s">
        <v>109</v>
      </c>
      <c r="G10" s="34"/>
      <c r="I10" s="76"/>
      <c r="J10" s="96"/>
      <c r="K10" s="76"/>
      <c r="M10" s="7"/>
    </row>
    <row r="11" spans="2:16">
      <c r="B11" s="103">
        <f t="shared" si="2"/>
        <v>46</v>
      </c>
      <c r="C11" s="104">
        <f t="shared" si="1"/>
        <v>44144</v>
      </c>
      <c r="D11" s="104" t="s">
        <v>90</v>
      </c>
      <c r="E11" s="104">
        <f t="shared" si="0"/>
        <v>44151</v>
      </c>
      <c r="F11" s="102" t="s">
        <v>109</v>
      </c>
      <c r="G11" s="34"/>
      <c r="I11" s="76"/>
      <c r="J11" s="96"/>
      <c r="K11" s="76"/>
    </row>
    <row r="12" spans="2:16">
      <c r="B12" s="86">
        <f t="shared" si="2"/>
        <v>53</v>
      </c>
      <c r="C12" s="87">
        <f t="shared" si="1"/>
        <v>44193</v>
      </c>
      <c r="D12" s="87" t="s">
        <v>90</v>
      </c>
      <c r="E12" s="87">
        <f t="shared" si="0"/>
        <v>44200</v>
      </c>
      <c r="F12" s="88"/>
      <c r="G12" s="34"/>
      <c r="H12" s="3"/>
    </row>
    <row r="13" spans="2:16">
      <c r="B13" s="113">
        <f t="shared" si="2"/>
        <v>8</v>
      </c>
      <c r="C13" s="104">
        <f t="shared" si="1"/>
        <v>44242</v>
      </c>
      <c r="D13" s="104" t="s">
        <v>90</v>
      </c>
      <c r="E13" s="104">
        <f t="shared" si="0"/>
        <v>44249</v>
      </c>
      <c r="F13" s="104" t="s">
        <v>109</v>
      </c>
      <c r="G13" s="34"/>
      <c r="J13" s="96"/>
      <c r="K13" s="76"/>
    </row>
    <row r="14" spans="2:16">
      <c r="B14" s="113">
        <f t="shared" si="2"/>
        <v>15</v>
      </c>
      <c r="C14" s="104">
        <f t="shared" si="1"/>
        <v>44291</v>
      </c>
      <c r="D14" s="104" t="s">
        <v>90</v>
      </c>
      <c r="E14" s="104">
        <f t="shared" si="0"/>
        <v>44298</v>
      </c>
      <c r="F14" s="104" t="s">
        <v>109</v>
      </c>
      <c r="G14" s="34"/>
    </row>
    <row r="15" spans="2:16">
      <c r="B15" s="113">
        <f t="shared" si="2"/>
        <v>22</v>
      </c>
      <c r="C15" s="104">
        <f t="shared" si="1"/>
        <v>44340</v>
      </c>
      <c r="D15" s="104" t="s">
        <v>90</v>
      </c>
      <c r="E15" s="104">
        <f t="shared" si="0"/>
        <v>44347</v>
      </c>
      <c r="F15" s="104" t="s">
        <v>109</v>
      </c>
      <c r="G15" s="34"/>
    </row>
    <row r="16" spans="2:16">
      <c r="B16" s="72">
        <f t="shared" si="2"/>
        <v>29</v>
      </c>
      <c r="C16" s="73">
        <f t="shared" si="1"/>
        <v>44389</v>
      </c>
      <c r="D16" s="73" t="s">
        <v>90</v>
      </c>
      <c r="E16" s="73">
        <f t="shared" si="0"/>
        <v>44396</v>
      </c>
      <c r="F16" s="73"/>
      <c r="G16" s="34"/>
    </row>
    <row r="17" spans="2:15">
      <c r="B17" s="72">
        <f t="shared" si="2"/>
        <v>36</v>
      </c>
      <c r="C17" s="73">
        <f t="shared" si="1"/>
        <v>44438</v>
      </c>
      <c r="D17" s="73" t="s">
        <v>90</v>
      </c>
      <c r="E17" s="73">
        <f t="shared" si="0"/>
        <v>44445</v>
      </c>
      <c r="F17" s="73"/>
      <c r="G17" s="34"/>
      <c r="H17" s="3"/>
      <c r="J17" s="3"/>
      <c r="K17" s="3"/>
      <c r="M17" s="74"/>
    </row>
    <row r="18" spans="2:15">
      <c r="B18" s="72">
        <f t="shared" si="2"/>
        <v>43</v>
      </c>
      <c r="C18" s="73">
        <f t="shared" si="1"/>
        <v>44487</v>
      </c>
      <c r="D18" s="73" t="s">
        <v>90</v>
      </c>
      <c r="E18" s="73">
        <f t="shared" si="0"/>
        <v>44494</v>
      </c>
      <c r="F18" s="73"/>
      <c r="G18" s="34"/>
      <c r="H18" s="97"/>
      <c r="I18" s="76"/>
      <c r="J18" s="76"/>
      <c r="K18" s="76"/>
      <c r="M18" s="74"/>
    </row>
    <row r="19" spans="2:15">
      <c r="B19" s="113">
        <f t="shared" si="2"/>
        <v>50</v>
      </c>
      <c r="C19" s="104">
        <f t="shared" si="1"/>
        <v>44536</v>
      </c>
      <c r="D19" s="104" t="s">
        <v>90</v>
      </c>
      <c r="E19" s="104">
        <f t="shared" si="0"/>
        <v>44543</v>
      </c>
      <c r="F19" s="104" t="s">
        <v>109</v>
      </c>
      <c r="G19" s="34"/>
      <c r="I19" s="76"/>
      <c r="J19" s="3"/>
      <c r="K19" s="76"/>
      <c r="M19" s="74"/>
    </row>
    <row r="20" spans="2:15">
      <c r="B20" s="81">
        <f t="shared" si="2"/>
        <v>5</v>
      </c>
      <c r="C20" s="82">
        <f t="shared" si="1"/>
        <v>44585</v>
      </c>
      <c r="D20" s="82" t="s">
        <v>90</v>
      </c>
      <c r="E20" s="82">
        <f t="shared" si="0"/>
        <v>44592</v>
      </c>
      <c r="F20" s="83" t="s">
        <v>109</v>
      </c>
      <c r="G20" s="34"/>
    </row>
    <row r="21" spans="2:15">
      <c r="B21" s="84">
        <f t="shared" si="2"/>
        <v>12</v>
      </c>
      <c r="C21" s="73">
        <f t="shared" si="1"/>
        <v>44634</v>
      </c>
      <c r="D21" s="73" t="s">
        <v>90</v>
      </c>
      <c r="E21" s="73">
        <f t="shared" si="0"/>
        <v>44641</v>
      </c>
      <c r="F21" s="85" t="s">
        <v>109</v>
      </c>
      <c r="G21" s="34"/>
    </row>
    <row r="22" spans="2:15">
      <c r="B22" s="84">
        <f t="shared" ref="B22:B29" si="3">WEEKNUM(C22)</f>
        <v>19</v>
      </c>
      <c r="C22" s="73">
        <f t="shared" si="1"/>
        <v>44683</v>
      </c>
      <c r="D22" s="73"/>
      <c r="E22" s="73">
        <f t="shared" si="0"/>
        <v>44690</v>
      </c>
      <c r="F22" s="85" t="s">
        <v>109</v>
      </c>
      <c r="G22" s="34"/>
      <c r="J22" s="107"/>
      <c r="K22" s="107"/>
      <c r="L22" s="107"/>
      <c r="M22" s="107"/>
      <c r="N22" s="107"/>
      <c r="O22" s="107"/>
    </row>
    <row r="23" spans="2:15">
      <c r="B23" s="84">
        <f t="shared" si="3"/>
        <v>26</v>
      </c>
      <c r="C23" s="73">
        <f t="shared" si="1"/>
        <v>44732</v>
      </c>
      <c r="D23" s="73"/>
      <c r="E23" s="73">
        <f t="shared" si="0"/>
        <v>44739</v>
      </c>
      <c r="F23" s="85" t="s">
        <v>109</v>
      </c>
      <c r="G23" s="34"/>
      <c r="J23" s="107"/>
      <c r="K23" s="107"/>
      <c r="L23" s="107"/>
      <c r="M23" s="107"/>
      <c r="N23" s="107"/>
      <c r="O23" s="107"/>
    </row>
    <row r="24" spans="2:15">
      <c r="B24" s="84">
        <f t="shared" si="3"/>
        <v>33</v>
      </c>
      <c r="C24" s="73">
        <f t="shared" si="1"/>
        <v>44781</v>
      </c>
      <c r="D24" s="73"/>
      <c r="E24" s="73">
        <f t="shared" si="0"/>
        <v>44788</v>
      </c>
      <c r="F24" s="85" t="s">
        <v>109</v>
      </c>
      <c r="G24" s="34"/>
      <c r="J24" s="107"/>
      <c r="K24" s="107"/>
      <c r="L24" s="107"/>
      <c r="M24" s="107"/>
      <c r="N24" s="107"/>
      <c r="O24" s="107"/>
    </row>
    <row r="25" spans="2:15">
      <c r="B25" s="84">
        <f t="shared" si="3"/>
        <v>40</v>
      </c>
      <c r="C25" s="73">
        <f t="shared" si="1"/>
        <v>44830</v>
      </c>
      <c r="D25" s="73"/>
      <c r="E25" s="73">
        <f t="shared" si="0"/>
        <v>44837</v>
      </c>
      <c r="F25" s="85" t="s">
        <v>109</v>
      </c>
      <c r="G25" s="34"/>
      <c r="J25" s="107"/>
      <c r="K25" s="107"/>
      <c r="L25" s="107"/>
      <c r="M25" s="107"/>
      <c r="N25" s="107"/>
      <c r="O25" s="107"/>
    </row>
    <row r="26" spans="2:15">
      <c r="B26" s="86">
        <f t="shared" si="3"/>
        <v>47</v>
      </c>
      <c r="C26" s="87">
        <f t="shared" si="1"/>
        <v>44879</v>
      </c>
      <c r="D26" s="87"/>
      <c r="E26" s="87">
        <f t="shared" si="0"/>
        <v>44886</v>
      </c>
      <c r="F26" s="88" t="s">
        <v>109</v>
      </c>
      <c r="G26" s="34"/>
      <c r="I26" s="76"/>
      <c r="J26" s="107"/>
      <c r="K26" s="107"/>
      <c r="L26" s="107"/>
      <c r="M26" s="107"/>
      <c r="N26" s="107"/>
      <c r="O26" s="107"/>
    </row>
    <row r="27" spans="2:15">
      <c r="B27" s="72">
        <f t="shared" si="3"/>
        <v>1</v>
      </c>
      <c r="C27" s="73">
        <f t="shared" si="1"/>
        <v>44928</v>
      </c>
      <c r="D27" s="73"/>
      <c r="E27" s="73">
        <f t="shared" si="0"/>
        <v>44935</v>
      </c>
      <c r="F27" s="73" t="s">
        <v>109</v>
      </c>
      <c r="G27" s="34"/>
      <c r="I27" s="76"/>
      <c r="J27" s="3"/>
      <c r="K27" s="76"/>
      <c r="M27" s="74"/>
    </row>
    <row r="28" spans="2:15">
      <c r="B28" s="72">
        <f t="shared" si="3"/>
        <v>8</v>
      </c>
      <c r="C28" s="73">
        <f t="shared" si="1"/>
        <v>44977</v>
      </c>
      <c r="D28" s="73"/>
      <c r="E28" s="73">
        <f t="shared" si="0"/>
        <v>44984</v>
      </c>
      <c r="F28" s="73"/>
      <c r="G28" s="34"/>
      <c r="M28" s="74"/>
    </row>
    <row r="29" spans="2:15">
      <c r="B29" s="72">
        <f t="shared" si="3"/>
        <v>15</v>
      </c>
      <c r="C29" s="73">
        <f t="shared" si="1"/>
        <v>45026</v>
      </c>
      <c r="D29" s="73"/>
      <c r="E29" s="73">
        <f t="shared" si="0"/>
        <v>45033</v>
      </c>
      <c r="F29" s="73"/>
      <c r="G29" s="34"/>
    </row>
    <row r="30" spans="2:15">
      <c r="B30" s="72">
        <f t="shared" ref="B30:B31" si="4">WEEKNUM(C30)</f>
        <v>22</v>
      </c>
      <c r="C30" s="73">
        <f t="shared" si="1"/>
        <v>45075</v>
      </c>
      <c r="D30" s="73"/>
      <c r="E30" s="73">
        <f t="shared" si="0"/>
        <v>45082</v>
      </c>
      <c r="F30" s="73"/>
      <c r="G30" s="34"/>
      <c r="M30" s="95"/>
    </row>
    <row r="31" spans="2:15">
      <c r="B31" s="72">
        <f t="shared" si="4"/>
        <v>29</v>
      </c>
      <c r="C31" s="73">
        <f t="shared" si="1"/>
        <v>45124</v>
      </c>
      <c r="D31" s="73"/>
      <c r="E31" s="73">
        <f t="shared" si="0"/>
        <v>45131</v>
      </c>
      <c r="F31" s="73"/>
      <c r="G31" s="34"/>
    </row>
    <row r="32" spans="2:15">
      <c r="B32" s="72">
        <f>WEEKNUM(C32)</f>
        <v>36</v>
      </c>
      <c r="C32" s="73">
        <f t="shared" si="1"/>
        <v>45173</v>
      </c>
      <c r="D32" s="73"/>
      <c r="E32" s="73">
        <f t="shared" si="0"/>
        <v>45180</v>
      </c>
      <c r="F32" s="73"/>
      <c r="G32" s="34"/>
    </row>
    <row r="33" spans="2:7">
      <c r="B33" s="72">
        <f t="shared" ref="B33:B34" si="5">WEEKNUM(C33)</f>
        <v>43</v>
      </c>
      <c r="C33" s="73">
        <f t="shared" ref="C33:C34" si="6">C32+7*bereitschaftWochen</f>
        <v>45222</v>
      </c>
      <c r="D33" s="73"/>
      <c r="E33" s="73">
        <f t="shared" ref="E33:E34" si="7">C33+anzahlArbeitstage</f>
        <v>45229</v>
      </c>
      <c r="F33" s="73"/>
      <c r="G33" s="34"/>
    </row>
    <row r="34" spans="2:7">
      <c r="B34" s="72">
        <f t="shared" si="5"/>
        <v>50</v>
      </c>
      <c r="C34" s="73">
        <f t="shared" si="6"/>
        <v>45271</v>
      </c>
      <c r="D34" s="73"/>
      <c r="E34" s="73">
        <f t="shared" si="7"/>
        <v>45278</v>
      </c>
      <c r="F34" s="73"/>
      <c r="G34" s="34"/>
    </row>
  </sheetData>
  <printOptions horizontalCentered="1"/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973D-8D2D-4561-ADA5-4782AEE3366E}">
  <dimension ref="B1:O36"/>
  <sheetViews>
    <sheetView showGridLines="0" topLeftCell="A2" workbookViewId="0">
      <selection activeCell="O12" sqref="O12"/>
    </sheetView>
  </sheetViews>
  <sheetFormatPr baseColWidth="10" defaultColWidth="11.5" defaultRowHeight="13"/>
  <cols>
    <col min="1" max="1" width="6.33203125" style="3" customWidth="1"/>
    <col min="2" max="2" width="4.83203125" style="3" customWidth="1"/>
    <col min="3" max="3" width="10.1640625" style="3" bestFit="1" customWidth="1"/>
    <col min="4" max="4" width="1.6640625" style="3" bestFit="1" customWidth="1"/>
    <col min="5" max="5" width="10.1640625" style="3" bestFit="1" customWidth="1"/>
    <col min="6" max="6" width="7" style="3" bestFit="1" customWidth="1"/>
    <col min="7" max="7" width="7" style="3" customWidth="1"/>
    <col min="8" max="8" width="19.5" style="74" bestFit="1" customWidth="1"/>
    <col min="9" max="9" width="10.6640625" style="3" bestFit="1" customWidth="1"/>
    <col min="10" max="10" width="2.1640625" style="7" customWidth="1"/>
    <col min="11" max="11" width="8.1640625" style="74" bestFit="1" customWidth="1"/>
    <col min="12" max="12" width="2.6640625" style="74" customWidth="1"/>
    <col min="13" max="13" width="9.5" style="3" customWidth="1"/>
    <col min="14" max="16384" width="11.5" style="3"/>
  </cols>
  <sheetData>
    <row r="1" spans="2:15" ht="15" customHeight="1"/>
    <row r="2" spans="2:15" ht="18">
      <c r="B2" s="89" t="s">
        <v>87</v>
      </c>
    </row>
    <row r="3" spans="2:15">
      <c r="I3" s="3" t="s">
        <v>31</v>
      </c>
    </row>
    <row r="4" spans="2:15">
      <c r="B4" s="3" t="s">
        <v>91</v>
      </c>
      <c r="C4" s="3" t="s">
        <v>92</v>
      </c>
      <c r="D4" s="3" t="s">
        <v>90</v>
      </c>
      <c r="E4" s="3" t="s">
        <v>89</v>
      </c>
      <c r="F4" s="3" t="s">
        <v>102</v>
      </c>
      <c r="H4" s="74" t="s">
        <v>88</v>
      </c>
      <c r="I4" s="11">
        <v>7</v>
      </c>
      <c r="J4" s="77"/>
      <c r="K4" s="79"/>
      <c r="N4" s="3" t="s">
        <v>103</v>
      </c>
      <c r="O4" s="34">
        <f ca="1">TODAY()</f>
        <v>44498</v>
      </c>
    </row>
    <row r="5" spans="2:15">
      <c r="B5" s="81">
        <f>WEEKNUM(C5)</f>
        <v>4</v>
      </c>
      <c r="C5" s="82">
        <f>I6</f>
        <v>43850</v>
      </c>
      <c r="D5" s="82" t="s">
        <v>90</v>
      </c>
      <c r="E5" s="82">
        <f t="shared" ref="E5:E32" si="0">C5+anzahlArbeitstage</f>
        <v>43857</v>
      </c>
      <c r="F5" s="83"/>
      <c r="G5" s="34"/>
      <c r="H5" s="74" t="s">
        <v>93</v>
      </c>
      <c r="I5" s="11">
        <v>7</v>
      </c>
      <c r="J5" s="77"/>
      <c r="K5" s="79"/>
      <c r="M5" s="71"/>
    </row>
    <row r="6" spans="2:15">
      <c r="B6" s="84">
        <f>WEEKNUM(C6)</f>
        <v>11</v>
      </c>
      <c r="C6" s="34">
        <f t="shared" ref="C6:C32" si="1">C5+7*bereitschaftWochen</f>
        <v>43899</v>
      </c>
      <c r="D6" s="34" t="s">
        <v>90</v>
      </c>
      <c r="E6" s="34">
        <f t="shared" si="0"/>
        <v>43906</v>
      </c>
      <c r="F6" s="85"/>
      <c r="G6" s="34"/>
      <c r="H6" s="74" t="s">
        <v>94</v>
      </c>
      <c r="I6" s="75">
        <v>43850</v>
      </c>
      <c r="J6" s="78"/>
      <c r="K6" s="80"/>
      <c r="M6" s="71"/>
      <c r="N6" s="114" t="s">
        <v>30</v>
      </c>
      <c r="O6" s="114">
        <v>2022</v>
      </c>
    </row>
    <row r="7" spans="2:15">
      <c r="B7" s="84">
        <f t="shared" ref="B7:B31" si="2">WEEKNUM(C7)</f>
        <v>18</v>
      </c>
      <c r="C7" s="34">
        <f t="shared" si="1"/>
        <v>43948</v>
      </c>
      <c r="D7" s="34" t="s">
        <v>90</v>
      </c>
      <c r="E7" s="34">
        <f t="shared" si="0"/>
        <v>43955</v>
      </c>
      <c r="F7" s="85"/>
      <c r="G7" s="34"/>
      <c r="I7" s="76"/>
      <c r="M7" s="71"/>
    </row>
    <row r="8" spans="2:15">
      <c r="B8" s="84">
        <f t="shared" si="2"/>
        <v>25</v>
      </c>
      <c r="C8" s="34">
        <f t="shared" si="1"/>
        <v>43997</v>
      </c>
      <c r="D8" s="34" t="s">
        <v>90</v>
      </c>
      <c r="E8" s="34">
        <f t="shared" si="0"/>
        <v>44004</v>
      </c>
      <c r="F8" s="85"/>
      <c r="G8" s="34"/>
      <c r="I8" s="76"/>
      <c r="M8" s="71"/>
    </row>
    <row r="9" spans="2:15">
      <c r="B9" s="84">
        <f t="shared" si="2"/>
        <v>32</v>
      </c>
      <c r="C9" s="34">
        <f t="shared" si="1"/>
        <v>44046</v>
      </c>
      <c r="D9" s="34" t="s">
        <v>90</v>
      </c>
      <c r="E9" s="34">
        <f t="shared" si="0"/>
        <v>44053</v>
      </c>
      <c r="F9" s="85"/>
      <c r="G9" s="34"/>
      <c r="H9" s="74" t="s">
        <v>95</v>
      </c>
      <c r="I9" s="76"/>
      <c r="J9" s="3"/>
      <c r="K9" s="3"/>
      <c r="M9" s="71"/>
    </row>
    <row r="10" spans="2:15">
      <c r="B10" s="103">
        <f t="shared" si="2"/>
        <v>39</v>
      </c>
      <c r="C10" s="112">
        <f t="shared" si="1"/>
        <v>44095</v>
      </c>
      <c r="D10" s="112" t="s">
        <v>90</v>
      </c>
      <c r="E10" s="112">
        <f t="shared" si="0"/>
        <v>44102</v>
      </c>
      <c r="F10" s="102" t="s">
        <v>109</v>
      </c>
      <c r="G10" s="34"/>
      <c r="I10" s="76"/>
      <c r="J10" s="3"/>
      <c r="K10" s="3"/>
      <c r="M10" s="71"/>
    </row>
    <row r="11" spans="2:15">
      <c r="B11" s="103">
        <f t="shared" si="2"/>
        <v>46</v>
      </c>
      <c r="C11" s="112">
        <f t="shared" si="1"/>
        <v>44144</v>
      </c>
      <c r="D11" s="112" t="s">
        <v>90</v>
      </c>
      <c r="E11" s="112">
        <f t="shared" si="0"/>
        <v>44151</v>
      </c>
      <c r="F11" s="102" t="s">
        <v>109</v>
      </c>
      <c r="G11" s="34"/>
      <c r="H11" s="97" t="s">
        <v>96</v>
      </c>
      <c r="I11" s="76"/>
      <c r="J11" s="3"/>
      <c r="K11" s="3"/>
      <c r="M11" s="74" t="s">
        <v>104</v>
      </c>
    </row>
    <row r="12" spans="2:15">
      <c r="B12" s="86">
        <f t="shared" si="2"/>
        <v>53</v>
      </c>
      <c r="C12" s="87">
        <f t="shared" si="1"/>
        <v>44193</v>
      </c>
      <c r="D12" s="87" t="s">
        <v>90</v>
      </c>
      <c r="E12" s="87">
        <f t="shared" si="0"/>
        <v>44200</v>
      </c>
      <c r="F12" s="88"/>
      <c r="G12" s="34"/>
      <c r="H12" s="66" t="s">
        <v>106</v>
      </c>
      <c r="I12" s="34">
        <v>44297</v>
      </c>
      <c r="K12" s="137">
        <v>44303</v>
      </c>
      <c r="M12" s="101"/>
    </row>
    <row r="13" spans="2:15">
      <c r="B13" s="114">
        <f t="shared" si="2"/>
        <v>8</v>
      </c>
      <c r="C13" s="112">
        <f t="shared" si="1"/>
        <v>44242</v>
      </c>
      <c r="D13" s="112" t="s">
        <v>90</v>
      </c>
      <c r="E13" s="112">
        <f t="shared" si="0"/>
        <v>44249</v>
      </c>
      <c r="F13" s="112" t="s">
        <v>109</v>
      </c>
      <c r="G13" s="34"/>
      <c r="I13" s="34">
        <v>44402</v>
      </c>
      <c r="J13" s="96"/>
      <c r="K13" s="137">
        <v>44422</v>
      </c>
      <c r="M13" s="101"/>
    </row>
    <row r="14" spans="2:15">
      <c r="B14" s="114">
        <f t="shared" si="2"/>
        <v>15</v>
      </c>
      <c r="C14" s="112">
        <f t="shared" si="1"/>
        <v>44291</v>
      </c>
      <c r="D14" s="112" t="s">
        <v>90</v>
      </c>
      <c r="E14" s="112">
        <f t="shared" si="0"/>
        <v>44298</v>
      </c>
      <c r="F14" s="112" t="s">
        <v>109</v>
      </c>
      <c r="G14" s="34"/>
      <c r="I14" s="34">
        <v>44472</v>
      </c>
      <c r="J14" s="3"/>
      <c r="K14" s="137">
        <v>44478</v>
      </c>
      <c r="M14" s="115"/>
    </row>
    <row r="15" spans="2:15">
      <c r="B15" s="114">
        <f t="shared" si="2"/>
        <v>22</v>
      </c>
      <c r="C15" s="112">
        <f t="shared" si="1"/>
        <v>44340</v>
      </c>
      <c r="D15" s="112" t="s">
        <v>90</v>
      </c>
      <c r="E15" s="112">
        <f t="shared" si="0"/>
        <v>44347</v>
      </c>
      <c r="F15" s="112" t="s">
        <v>109</v>
      </c>
      <c r="G15" s="34"/>
      <c r="I15" s="34">
        <v>44556</v>
      </c>
      <c r="J15" s="3"/>
      <c r="K15" s="137">
        <v>44569</v>
      </c>
      <c r="M15" s="101"/>
    </row>
    <row r="16" spans="2:15">
      <c r="B16" s="3">
        <f t="shared" si="2"/>
        <v>29</v>
      </c>
      <c r="C16" s="34">
        <f t="shared" si="1"/>
        <v>44389</v>
      </c>
      <c r="D16" s="34" t="s">
        <v>90</v>
      </c>
      <c r="E16" s="34">
        <f t="shared" si="0"/>
        <v>44396</v>
      </c>
      <c r="F16" s="34"/>
      <c r="G16" s="34"/>
      <c r="H16" s="74" t="s">
        <v>98</v>
      </c>
      <c r="I16" s="76"/>
      <c r="J16" s="3"/>
      <c r="K16" s="76"/>
      <c r="M16" s="101" t="s">
        <v>100</v>
      </c>
    </row>
    <row r="17" spans="2:13">
      <c r="B17" s="114">
        <f t="shared" si="2"/>
        <v>36</v>
      </c>
      <c r="C17" s="112">
        <f t="shared" si="1"/>
        <v>44438</v>
      </c>
      <c r="D17" s="112" t="s">
        <v>90</v>
      </c>
      <c r="E17" s="112">
        <f t="shared" si="0"/>
        <v>44445</v>
      </c>
      <c r="F17" s="112" t="s">
        <v>109</v>
      </c>
      <c r="G17" s="34"/>
      <c r="J17" s="3"/>
      <c r="K17" s="3"/>
      <c r="M17" s="74"/>
    </row>
    <row r="18" spans="2:13">
      <c r="B18" s="3">
        <f t="shared" si="2"/>
        <v>43</v>
      </c>
      <c r="C18" s="34">
        <f t="shared" si="1"/>
        <v>44487</v>
      </c>
      <c r="D18" s="34" t="s">
        <v>90</v>
      </c>
      <c r="E18" s="34">
        <f t="shared" si="0"/>
        <v>44494</v>
      </c>
      <c r="F18" s="34"/>
      <c r="G18" s="34"/>
      <c r="H18" s="74" t="s">
        <v>105</v>
      </c>
      <c r="I18" s="34">
        <v>44095</v>
      </c>
      <c r="J18" s="34"/>
      <c r="K18" s="34">
        <v>44371</v>
      </c>
      <c r="M18" s="74"/>
    </row>
    <row r="19" spans="2:13">
      <c r="B19" s="114">
        <f t="shared" si="2"/>
        <v>50</v>
      </c>
      <c r="C19" s="112">
        <f t="shared" si="1"/>
        <v>44536</v>
      </c>
      <c r="D19" s="112" t="s">
        <v>90</v>
      </c>
      <c r="E19" s="112">
        <f t="shared" si="0"/>
        <v>44543</v>
      </c>
      <c r="F19" s="112" t="s">
        <v>109</v>
      </c>
      <c r="G19" s="34"/>
      <c r="I19" s="34">
        <v>44495</v>
      </c>
      <c r="J19" s="34"/>
      <c r="K19" s="34">
        <v>45230</v>
      </c>
      <c r="M19" s="74"/>
    </row>
    <row r="20" spans="2:13">
      <c r="B20" s="81">
        <f t="shared" si="2"/>
        <v>5</v>
      </c>
      <c r="C20" s="82">
        <f t="shared" si="1"/>
        <v>44585</v>
      </c>
      <c r="D20" s="82" t="s">
        <v>90</v>
      </c>
      <c r="E20" s="82">
        <f t="shared" si="0"/>
        <v>44592</v>
      </c>
      <c r="F20" s="139" t="s">
        <v>109</v>
      </c>
      <c r="G20" s="34"/>
      <c r="M20" s="74"/>
    </row>
    <row r="21" spans="2:13">
      <c r="B21" s="84">
        <f t="shared" si="2"/>
        <v>12</v>
      </c>
      <c r="C21" s="34">
        <f t="shared" si="1"/>
        <v>44634</v>
      </c>
      <c r="D21" s="34" t="s">
        <v>90</v>
      </c>
      <c r="E21" s="34">
        <f t="shared" si="0"/>
        <v>44641</v>
      </c>
      <c r="F21" s="102" t="s">
        <v>109</v>
      </c>
      <c r="G21" s="34"/>
      <c r="H21" s="97" t="s">
        <v>107</v>
      </c>
      <c r="I21" s="34">
        <v>44931</v>
      </c>
      <c r="K21" s="138">
        <v>44932</v>
      </c>
      <c r="M21" s="74"/>
    </row>
    <row r="22" spans="2:13">
      <c r="B22" s="84">
        <f t="shared" si="2"/>
        <v>19</v>
      </c>
      <c r="C22" s="34">
        <f t="shared" si="1"/>
        <v>44683</v>
      </c>
      <c r="D22" s="34"/>
      <c r="E22" s="34">
        <f t="shared" si="0"/>
        <v>44690</v>
      </c>
      <c r="F22" s="102" t="s">
        <v>109</v>
      </c>
      <c r="G22" s="34"/>
      <c r="I22" s="34"/>
      <c r="J22" s="34"/>
      <c r="K22" s="34"/>
      <c r="M22" s="74"/>
    </row>
    <row r="23" spans="2:13">
      <c r="B23" s="84">
        <f t="shared" si="2"/>
        <v>26</v>
      </c>
      <c r="C23" s="34">
        <f t="shared" si="1"/>
        <v>44732</v>
      </c>
      <c r="D23" s="34"/>
      <c r="E23" s="34">
        <f t="shared" si="0"/>
        <v>44739</v>
      </c>
      <c r="F23" s="102" t="s">
        <v>109</v>
      </c>
      <c r="G23" s="34"/>
      <c r="I23" s="34"/>
      <c r="J23" s="34"/>
      <c r="K23" s="34"/>
      <c r="M23" s="74"/>
    </row>
    <row r="24" spans="2:13">
      <c r="B24" s="84">
        <f t="shared" si="2"/>
        <v>33</v>
      </c>
      <c r="C24" s="34">
        <f t="shared" si="1"/>
        <v>44781</v>
      </c>
      <c r="D24" s="34"/>
      <c r="E24" s="34">
        <f t="shared" si="0"/>
        <v>44788</v>
      </c>
      <c r="F24" s="102" t="s">
        <v>109</v>
      </c>
      <c r="G24" s="34"/>
      <c r="M24" s="74"/>
    </row>
    <row r="25" spans="2:13">
      <c r="B25" s="84">
        <f t="shared" si="2"/>
        <v>40</v>
      </c>
      <c r="C25" s="34">
        <f t="shared" si="1"/>
        <v>44830</v>
      </c>
      <c r="D25" s="34"/>
      <c r="E25" s="34">
        <f t="shared" si="0"/>
        <v>44837</v>
      </c>
      <c r="F25" s="102" t="s">
        <v>109</v>
      </c>
      <c r="G25" s="34"/>
    </row>
    <row r="26" spans="2:13">
      <c r="B26" s="86">
        <f t="shared" si="2"/>
        <v>47</v>
      </c>
      <c r="C26" s="87">
        <f t="shared" si="1"/>
        <v>44879</v>
      </c>
      <c r="D26" s="87"/>
      <c r="E26" s="87">
        <f t="shared" si="0"/>
        <v>44886</v>
      </c>
      <c r="F26" s="140" t="s">
        <v>109</v>
      </c>
      <c r="G26" s="34"/>
      <c r="H26" s="74" t="s">
        <v>99</v>
      </c>
      <c r="I26" s="76"/>
      <c r="J26" s="34"/>
      <c r="K26" s="76"/>
      <c r="M26" s="101"/>
    </row>
    <row r="27" spans="2:13">
      <c r="B27" s="3">
        <f t="shared" si="2"/>
        <v>1</v>
      </c>
      <c r="C27" s="34">
        <f t="shared" si="1"/>
        <v>44928</v>
      </c>
      <c r="D27" s="34"/>
      <c r="E27" s="34">
        <f t="shared" si="0"/>
        <v>44935</v>
      </c>
      <c r="F27" s="112" t="s">
        <v>109</v>
      </c>
      <c r="G27" s="34"/>
      <c r="I27" s="76"/>
      <c r="J27" s="3"/>
      <c r="K27" s="76"/>
      <c r="M27" s="74"/>
    </row>
    <row r="28" spans="2:13">
      <c r="B28" s="3">
        <f t="shared" si="2"/>
        <v>8</v>
      </c>
      <c r="C28" s="34">
        <f t="shared" si="1"/>
        <v>44977</v>
      </c>
      <c r="D28" s="34"/>
      <c r="E28" s="34">
        <f t="shared" si="0"/>
        <v>44984</v>
      </c>
      <c r="F28" s="34"/>
      <c r="G28" s="34"/>
      <c r="H28" s="97" t="s">
        <v>97</v>
      </c>
      <c r="I28" s="76"/>
      <c r="J28" s="3"/>
      <c r="K28" s="76"/>
      <c r="M28" s="7" t="s">
        <v>101</v>
      </c>
    </row>
    <row r="29" spans="2:13">
      <c r="B29" s="3">
        <f t="shared" si="2"/>
        <v>15</v>
      </c>
      <c r="C29" s="34">
        <f t="shared" si="1"/>
        <v>45026</v>
      </c>
      <c r="D29" s="34"/>
      <c r="E29" s="34">
        <f t="shared" si="0"/>
        <v>45033</v>
      </c>
      <c r="F29" s="34"/>
      <c r="G29" s="34"/>
      <c r="I29" s="76"/>
      <c r="J29" s="96"/>
      <c r="K29" s="76"/>
      <c r="M29" s="7"/>
    </row>
    <row r="30" spans="2:13">
      <c r="B30" s="3">
        <f t="shared" si="2"/>
        <v>22</v>
      </c>
      <c r="C30" s="34">
        <f t="shared" si="1"/>
        <v>45075</v>
      </c>
      <c r="D30" s="34"/>
      <c r="E30" s="34">
        <f t="shared" si="0"/>
        <v>45082</v>
      </c>
      <c r="F30" s="34"/>
      <c r="G30" s="34"/>
      <c r="I30" s="76"/>
      <c r="J30" s="96"/>
      <c r="K30" s="76"/>
      <c r="M30" s="7"/>
    </row>
    <row r="31" spans="2:13">
      <c r="B31" s="3">
        <f t="shared" si="2"/>
        <v>29</v>
      </c>
      <c r="C31" s="34">
        <f t="shared" si="1"/>
        <v>45124</v>
      </c>
      <c r="D31" s="34"/>
      <c r="E31" s="34">
        <f t="shared" si="0"/>
        <v>45131</v>
      </c>
      <c r="F31" s="34"/>
      <c r="G31" s="34"/>
      <c r="I31" s="98"/>
      <c r="J31" s="99"/>
      <c r="K31" s="98"/>
      <c r="L31" s="100"/>
      <c r="M31" s="7"/>
    </row>
    <row r="32" spans="2:13">
      <c r="B32" s="3">
        <f>WEEKNUM(C32)</f>
        <v>36</v>
      </c>
      <c r="C32" s="34">
        <f t="shared" si="1"/>
        <v>45173</v>
      </c>
      <c r="D32" s="34"/>
      <c r="E32" s="34">
        <f t="shared" si="0"/>
        <v>45180</v>
      </c>
      <c r="F32" s="34"/>
      <c r="G32" s="34"/>
      <c r="I32" s="105"/>
      <c r="J32" s="106"/>
      <c r="K32" s="105"/>
      <c r="L32" s="97"/>
      <c r="M32" s="116"/>
    </row>
    <row r="33" spans="2:13">
      <c r="B33" s="3">
        <f t="shared" ref="B33:B34" si="3">WEEKNUM(C33)</f>
        <v>43</v>
      </c>
      <c r="C33" s="34">
        <f t="shared" ref="C33:C34" si="4">C32+7*bereitschaftWochen</f>
        <v>45222</v>
      </c>
      <c r="D33" s="34"/>
      <c r="E33" s="34">
        <f t="shared" ref="E33:E34" si="5">C33+anzahlArbeitstage</f>
        <v>45229</v>
      </c>
      <c r="F33" s="34"/>
      <c r="G33" s="34"/>
      <c r="I33" s="76"/>
      <c r="J33" s="96"/>
      <c r="K33" s="76"/>
      <c r="M33" s="7"/>
    </row>
    <row r="34" spans="2:13">
      <c r="B34" s="3">
        <f t="shared" si="3"/>
        <v>50</v>
      </c>
      <c r="C34" s="34">
        <f t="shared" si="4"/>
        <v>45271</v>
      </c>
      <c r="D34" s="34"/>
      <c r="E34" s="34">
        <f t="shared" si="5"/>
        <v>45278</v>
      </c>
      <c r="F34" s="34"/>
      <c r="G34" s="34"/>
      <c r="I34" s="76"/>
      <c r="J34" s="96"/>
      <c r="K34" s="76"/>
      <c r="M34" s="7"/>
    </row>
    <row r="35" spans="2:13">
      <c r="I35" s="76"/>
      <c r="J35" s="96"/>
      <c r="K35" s="76"/>
    </row>
    <row r="36" spans="2:13">
      <c r="I36" s="76"/>
      <c r="J36" s="96"/>
      <c r="K36" s="76"/>
    </row>
  </sheetData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824B-6A26-4FFB-BCD9-7AE48BF952A4}">
  <dimension ref="B1:G8"/>
  <sheetViews>
    <sheetView showGridLines="0" workbookViewId="0">
      <selection activeCell="F5" sqref="F5"/>
    </sheetView>
  </sheetViews>
  <sheetFormatPr baseColWidth="10" defaultColWidth="11.5" defaultRowHeight="13"/>
  <cols>
    <col min="1" max="1" width="4.6640625" style="12" customWidth="1"/>
    <col min="2" max="2" width="5" style="12" bestFit="1" customWidth="1"/>
    <col min="3" max="3" width="11.83203125" style="12" bestFit="1" customWidth="1"/>
    <col min="4" max="4" width="8.5" style="12" bestFit="1" customWidth="1"/>
    <col min="5" max="7" width="11.83203125" style="12" bestFit="1" customWidth="1"/>
    <col min="8" max="16384" width="11.5" style="12"/>
  </cols>
  <sheetData>
    <row r="1" spans="2:7" ht="18" customHeight="1"/>
    <row r="2" spans="2:7" ht="18">
      <c r="B2" s="110" t="s">
        <v>133</v>
      </c>
    </row>
    <row r="4" spans="2:7">
      <c r="B4" s="108" t="s">
        <v>30</v>
      </c>
      <c r="C4" s="108" t="s">
        <v>113</v>
      </c>
      <c r="D4" s="108" t="s">
        <v>114</v>
      </c>
      <c r="E4" s="108" t="s">
        <v>115</v>
      </c>
      <c r="F4" s="108" t="s">
        <v>116</v>
      </c>
      <c r="G4" s="108" t="s">
        <v>117</v>
      </c>
    </row>
    <row r="5" spans="2:7">
      <c r="B5" s="109">
        <v>2020</v>
      </c>
      <c r="C5" s="109" t="s">
        <v>118</v>
      </c>
      <c r="D5" s="109" t="s">
        <v>110</v>
      </c>
      <c r="E5" s="109" t="s">
        <v>119</v>
      </c>
      <c r="F5" s="109" t="s">
        <v>134</v>
      </c>
      <c r="G5" s="109" t="s">
        <v>120</v>
      </c>
    </row>
    <row r="6" spans="2:7">
      <c r="B6" s="109">
        <v>2021</v>
      </c>
      <c r="C6" s="109" t="s">
        <v>121</v>
      </c>
      <c r="D6" s="109" t="s">
        <v>111</v>
      </c>
      <c r="E6" s="109" t="s">
        <v>122</v>
      </c>
      <c r="F6" s="109" t="s">
        <v>123</v>
      </c>
      <c r="G6" s="109" t="s">
        <v>124</v>
      </c>
    </row>
    <row r="7" spans="2:7">
      <c r="B7" s="109">
        <v>2022</v>
      </c>
      <c r="C7" s="109" t="s">
        <v>125</v>
      </c>
      <c r="D7" s="109" t="s">
        <v>126</v>
      </c>
      <c r="E7" s="109" t="s">
        <v>127</v>
      </c>
      <c r="F7" s="109" t="s">
        <v>128</v>
      </c>
      <c r="G7" s="109" t="s">
        <v>120</v>
      </c>
    </row>
    <row r="8" spans="2:7">
      <c r="B8" s="111">
        <v>2023</v>
      </c>
      <c r="C8" s="111" t="s">
        <v>129</v>
      </c>
      <c r="D8" s="111" t="s">
        <v>112</v>
      </c>
      <c r="E8" s="111" t="s">
        <v>130</v>
      </c>
      <c r="F8" s="111" t="s">
        <v>131</v>
      </c>
      <c r="G8" s="111" t="s">
        <v>132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K45"/>
  <sheetViews>
    <sheetView showGridLines="0" tabSelected="1" workbookViewId="0">
      <pane xSplit="2" ySplit="5" topLeftCell="C6" activePane="bottomRight" state="frozen"/>
      <selection activeCell="E42" sqref="E42"/>
      <selection pane="topRight" activeCell="E42" sqref="E42"/>
      <selection pane="bottomLeft" activeCell="E42" sqref="E42"/>
      <selection pane="bottomRight" activeCell="AK31" sqref="AK31:AK36"/>
    </sheetView>
  </sheetViews>
  <sheetFormatPr baseColWidth="10" defaultColWidth="11.5" defaultRowHeight="13"/>
  <cols>
    <col min="1" max="1" width="5" style="7" customWidth="1"/>
    <col min="2" max="3" width="4.6640625" style="7" customWidth="1"/>
    <col min="4" max="4" width="5" style="7" customWidth="1"/>
    <col min="5" max="5" width="3" style="7" bestFit="1" customWidth="1"/>
    <col min="6" max="6" width="3.5" style="7" bestFit="1" customWidth="1"/>
    <col min="7" max="7" width="3.33203125" style="7" customWidth="1"/>
    <col min="8" max="8" width="5" style="7" bestFit="1" customWidth="1"/>
    <col min="9" max="9" width="3.5" style="7" bestFit="1" customWidth="1"/>
    <col min="10" max="10" width="3.1640625" style="7" customWidth="1"/>
    <col min="11" max="11" width="3" style="7" bestFit="1" customWidth="1"/>
    <col min="12" max="12" width="3.5" style="7" bestFit="1" customWidth="1"/>
    <col min="13" max="13" width="4.5" style="7" customWidth="1"/>
    <col min="14" max="14" width="5.1640625" style="7" customWidth="1"/>
    <col min="15" max="15" width="3.5" style="7" bestFit="1" customWidth="1"/>
    <col min="16" max="16" width="5.1640625" style="7" customWidth="1"/>
    <col min="17" max="17" width="3" style="7" bestFit="1" customWidth="1"/>
    <col min="18" max="18" width="3.5" style="7" bestFit="1" customWidth="1"/>
    <col min="19" max="19" width="5.1640625" style="7" customWidth="1"/>
    <col min="20" max="20" width="3" style="7" bestFit="1" customWidth="1"/>
    <col min="21" max="21" width="3.5" style="7" bestFit="1" customWidth="1"/>
    <col min="22" max="22" width="5" style="7" customWidth="1"/>
    <col min="23" max="23" width="3" style="7" bestFit="1" customWidth="1"/>
    <col min="24" max="24" width="3.5" style="7" bestFit="1" customWidth="1"/>
    <col min="25" max="26" width="4.5" style="7" customWidth="1"/>
    <col min="27" max="27" width="3.5" style="7" bestFit="1" customWidth="1"/>
    <col min="28" max="28" width="5" style="7" customWidth="1"/>
    <col min="29" max="29" width="3" style="7" bestFit="1" customWidth="1"/>
    <col min="30" max="30" width="3.5" style="7" bestFit="1" customWidth="1"/>
    <col min="31" max="31" width="4.1640625" style="7" customWidth="1"/>
    <col min="32" max="32" width="3" style="7" bestFit="1" customWidth="1"/>
    <col min="33" max="33" width="3.5" style="7" bestFit="1" customWidth="1"/>
    <col min="34" max="34" width="3.6640625" style="7" customWidth="1"/>
    <col min="35" max="35" width="3" style="7" bestFit="1" customWidth="1"/>
    <col min="36" max="36" width="3.5" style="7" bestFit="1" customWidth="1"/>
    <col min="37" max="37" width="3.6640625" style="7" customWidth="1"/>
    <col min="38" max="16384" width="11.5" style="7"/>
  </cols>
  <sheetData>
    <row r="1" spans="2:37" ht="15" customHeight="1"/>
    <row r="2" spans="2:37" ht="16">
      <c r="B2" s="91" t="s">
        <v>78</v>
      </c>
      <c r="H2" s="92">
        <v>2022</v>
      </c>
      <c r="M2" s="22" t="s">
        <v>45</v>
      </c>
      <c r="N2" s="90" t="s">
        <v>46</v>
      </c>
      <c r="O2" s="93"/>
      <c r="P2" s="66" t="s">
        <v>70</v>
      </c>
      <c r="R2" s="66" t="s">
        <v>138</v>
      </c>
      <c r="S2" s="74"/>
      <c r="T2" s="117" t="s">
        <v>135</v>
      </c>
      <c r="W2" s="66" t="s">
        <v>87</v>
      </c>
      <c r="X2" s="74"/>
      <c r="Y2" s="74"/>
      <c r="Z2" s="66" t="s">
        <v>136</v>
      </c>
      <c r="AA2" s="74"/>
      <c r="AB2" s="66" t="s">
        <v>24</v>
      </c>
      <c r="AD2" s="66" t="s">
        <v>27</v>
      </c>
      <c r="AF2" s="66" t="s">
        <v>152</v>
      </c>
    </row>
    <row r="3" spans="2:37">
      <c r="N3" s="93"/>
      <c r="O3" s="93"/>
      <c r="P3" s="125" t="s">
        <v>137</v>
      </c>
      <c r="R3" s="123" t="s">
        <v>139</v>
      </c>
      <c r="S3" s="97"/>
      <c r="T3" s="120" t="s">
        <v>140</v>
      </c>
      <c r="U3" s="116"/>
      <c r="V3" s="116"/>
      <c r="W3" s="124" t="s">
        <v>141</v>
      </c>
      <c r="X3" s="97"/>
      <c r="Y3" s="97"/>
      <c r="Z3" s="121" t="s">
        <v>142</v>
      </c>
      <c r="AA3" s="74"/>
      <c r="AB3" s="122" t="s">
        <v>143</v>
      </c>
      <c r="AD3" s="127" t="s">
        <v>144</v>
      </c>
      <c r="AF3" s="132" t="s">
        <v>137</v>
      </c>
    </row>
    <row r="4" spans="2:37">
      <c r="N4" s="93"/>
      <c r="O4" s="93"/>
      <c r="P4" s="93"/>
    </row>
    <row r="5" spans="2:37">
      <c r="B5" s="146">
        <f>DATE($H$2,COLUMN(D5)/3,1)</f>
        <v>44562</v>
      </c>
      <c r="C5" s="146"/>
      <c r="D5" s="146"/>
      <c r="E5" s="146">
        <f>DATE($H$2,COLUMN(G5)/3,1)</f>
        <v>44593</v>
      </c>
      <c r="F5" s="146"/>
      <c r="G5" s="146"/>
      <c r="H5" s="146">
        <f>DATE($H$2,COLUMN(J5)/3,1)</f>
        <v>44621</v>
      </c>
      <c r="I5" s="146"/>
      <c r="J5" s="146"/>
      <c r="K5" s="146">
        <f>DATE($H$2,COLUMN(M5)/3,1)</f>
        <v>44652</v>
      </c>
      <c r="L5" s="146"/>
      <c r="M5" s="146"/>
      <c r="N5" s="146">
        <f>DATE($H$2,COLUMN(P5)/3,1)</f>
        <v>44682</v>
      </c>
      <c r="O5" s="146"/>
      <c r="P5" s="146"/>
      <c r="Q5" s="146">
        <f>DATE($H$2,COLUMN(S5)/3,1)</f>
        <v>44713</v>
      </c>
      <c r="R5" s="146"/>
      <c r="S5" s="146"/>
      <c r="T5" s="146">
        <f>DATE($H$2,COLUMN(V5)/3,1)</f>
        <v>44743</v>
      </c>
      <c r="U5" s="146"/>
      <c r="V5" s="146"/>
      <c r="W5" s="146">
        <f>DATE($H$2,COLUMN(Y5)/3,1)</f>
        <v>44774</v>
      </c>
      <c r="X5" s="146"/>
      <c r="Y5" s="146"/>
      <c r="Z5" s="146">
        <f>DATE($H$2,COLUMN(AB5)/3,1)</f>
        <v>44805</v>
      </c>
      <c r="AA5" s="146"/>
      <c r="AB5" s="146"/>
      <c r="AC5" s="146">
        <f>DATE($H$2,COLUMN(AE5)/3,1)</f>
        <v>44835</v>
      </c>
      <c r="AD5" s="146"/>
      <c r="AE5" s="146"/>
      <c r="AF5" s="146">
        <f>DATE($H$2,COLUMN(AH5)/3,1)</f>
        <v>44866</v>
      </c>
      <c r="AG5" s="146"/>
      <c r="AH5" s="146"/>
      <c r="AI5" s="146">
        <f>DATE($H$2,COLUMN(AK5)/3,1)</f>
        <v>44896</v>
      </c>
      <c r="AJ5" s="146"/>
      <c r="AK5" s="146"/>
    </row>
    <row r="6" spans="2:37">
      <c r="B6" s="118">
        <v>1</v>
      </c>
      <c r="C6" s="94">
        <f>DATE($H$2,COLUMN(D6)/3,B6)</f>
        <v>44562</v>
      </c>
      <c r="E6" s="7">
        <v>1</v>
      </c>
      <c r="F6" s="94">
        <f>DATE($H$2,COLUMN(G6)/3,E6)</f>
        <v>44593</v>
      </c>
      <c r="H6" s="119">
        <v>1</v>
      </c>
      <c r="I6" s="126">
        <f>DATE($H$2,COLUMN(J6)/3,H6)</f>
        <v>44621</v>
      </c>
      <c r="J6" s="119"/>
      <c r="K6" s="119">
        <v>1</v>
      </c>
      <c r="L6" s="126">
        <f>DATE($H$2,COLUMN(M6)/3,K6)</f>
        <v>44652</v>
      </c>
      <c r="M6" s="119"/>
      <c r="N6" s="119">
        <v>1</v>
      </c>
      <c r="O6" s="126">
        <f>DATE($H$2,COLUMN(P6)/3,N6)</f>
        <v>44682</v>
      </c>
      <c r="P6" s="119"/>
      <c r="Q6" s="119">
        <v>1</v>
      </c>
      <c r="R6" s="130">
        <f>DATE($H$2,COLUMN(S6)/3,Q6)</f>
        <v>44713</v>
      </c>
      <c r="S6" s="119"/>
      <c r="T6" s="118">
        <v>1</v>
      </c>
      <c r="U6" s="126">
        <f>DATE($H$2,COLUMN(V6)/3,T6)</f>
        <v>44743</v>
      </c>
      <c r="V6" s="119"/>
      <c r="W6" s="118">
        <v>1</v>
      </c>
      <c r="X6" s="126">
        <f>DATE($H$2,COLUMN(Y6)/3,W6)</f>
        <v>44774</v>
      </c>
      <c r="Y6" s="128"/>
      <c r="Z6" s="119">
        <v>1</v>
      </c>
      <c r="AA6" s="130">
        <f>DATE($H$2,COLUMN(AB6)/3,Z6)</f>
        <v>44805</v>
      </c>
      <c r="AB6" s="119"/>
      <c r="AC6" s="119">
        <v>1</v>
      </c>
      <c r="AD6" s="126">
        <f>DATE($H$2,COLUMN(AE6)/3,AC6)</f>
        <v>44835</v>
      </c>
      <c r="AE6" s="119"/>
      <c r="AF6" s="119">
        <v>1</v>
      </c>
      <c r="AG6" s="126">
        <f>DATE($H$2,COLUMN(AH6)/3,AF6)</f>
        <v>44866</v>
      </c>
      <c r="AH6" s="119"/>
      <c r="AI6" s="7">
        <v>1</v>
      </c>
      <c r="AJ6" s="130">
        <f>DATE($H$2,COLUMN(AK6)/3,AI6)</f>
        <v>44896</v>
      </c>
    </row>
    <row r="7" spans="2:37">
      <c r="B7" s="118">
        <v>2</v>
      </c>
      <c r="C7" s="94">
        <f t="shared" ref="C7:C36" si="0">DATE($H$2,COLUMN(D7)/3,B7)</f>
        <v>44563</v>
      </c>
      <c r="E7" s="7">
        <v>2</v>
      </c>
      <c r="F7" s="94">
        <f t="shared" ref="F7:F33" si="1">DATE($H$2,COLUMN(G7)/3,E7)</f>
        <v>44594</v>
      </c>
      <c r="G7" s="7" t="str">
        <f t="shared" ref="G7" si="2">IF(WEEKDAY(F7,2)=1,_xlfn.ISOWEEKNUM(F7),"")</f>
        <v/>
      </c>
      <c r="H7" s="119">
        <v>2</v>
      </c>
      <c r="I7" s="130">
        <f t="shared" ref="I7:I36" si="3">DATE($H$2,COLUMN(J7)/3,H7)</f>
        <v>44622</v>
      </c>
      <c r="J7" s="119"/>
      <c r="K7" s="119">
        <v>2</v>
      </c>
      <c r="L7" s="126">
        <f t="shared" ref="L7:L35" si="4">DATE($H$2,COLUMN(M7)/3,K7)</f>
        <v>44653</v>
      </c>
      <c r="M7" s="119"/>
      <c r="N7" s="119">
        <v>2</v>
      </c>
      <c r="O7" s="130">
        <f t="shared" ref="O7:O36" si="5">DATE($H$2,COLUMN(P7)/3,N7)</f>
        <v>44683</v>
      </c>
      <c r="P7" s="119"/>
      <c r="Q7" s="119">
        <v>2</v>
      </c>
      <c r="R7" s="130">
        <f t="shared" ref="R7:R35" si="6">DATE($H$2,COLUMN(S7)/3,Q7)</f>
        <v>44714</v>
      </c>
      <c r="S7" s="119"/>
      <c r="T7" s="118">
        <v>2</v>
      </c>
      <c r="U7" s="126">
        <f t="shared" ref="U7:U36" si="7">DATE($H$2,COLUMN(V7)/3,T7)</f>
        <v>44744</v>
      </c>
      <c r="V7" s="119"/>
      <c r="W7" s="118">
        <v>2</v>
      </c>
      <c r="X7" s="126">
        <f t="shared" ref="X7:X36" si="8">DATE($H$2,COLUMN(Y7)/3,W7)</f>
        <v>44775</v>
      </c>
      <c r="Y7" s="128" t="str">
        <f t="shared" ref="Y7:Y11" si="9">IF(WEEKDAY(X7,2)=1,_xlfn.ISOWEEKNUM(X7),"")</f>
        <v/>
      </c>
      <c r="Z7" s="119">
        <v>2</v>
      </c>
      <c r="AA7" s="126">
        <f t="shared" ref="AA7:AA35" si="10">DATE($H$2,COLUMN(AB7)/3,Z7)</f>
        <v>44806</v>
      </c>
      <c r="AB7" s="119"/>
      <c r="AC7" s="119">
        <v>2</v>
      </c>
      <c r="AD7" s="126">
        <f t="shared" ref="AD7:AD36" si="11">DATE($H$2,COLUMN(AE7)/3,AC7)</f>
        <v>44836</v>
      </c>
      <c r="AE7" s="119"/>
      <c r="AF7" s="119">
        <v>2</v>
      </c>
      <c r="AG7" s="126">
        <f t="shared" ref="AG7:AG35" si="12">DATE($H$2,COLUMN(AH7)/3,AF7)</f>
        <v>44867</v>
      </c>
      <c r="AH7" s="119"/>
      <c r="AI7" s="7">
        <v>2</v>
      </c>
      <c r="AJ7" s="94">
        <f t="shared" ref="AJ7:AJ36" si="13">DATE($H$2,COLUMN(AK7)/3,AI7)</f>
        <v>44897</v>
      </c>
    </row>
    <row r="8" spans="2:37">
      <c r="B8" s="118">
        <v>3</v>
      </c>
      <c r="C8" s="94">
        <f t="shared" si="0"/>
        <v>44564</v>
      </c>
      <c r="E8" s="7">
        <v>3</v>
      </c>
      <c r="F8" s="130">
        <f t="shared" si="1"/>
        <v>44595</v>
      </c>
      <c r="H8" s="119">
        <v>3</v>
      </c>
      <c r="I8" s="130">
        <f t="shared" si="3"/>
        <v>44623</v>
      </c>
      <c r="J8" s="119"/>
      <c r="K8" s="119">
        <v>3</v>
      </c>
      <c r="L8" s="126">
        <f t="shared" si="4"/>
        <v>44654</v>
      </c>
      <c r="M8" s="119"/>
      <c r="N8" s="119">
        <v>3</v>
      </c>
      <c r="O8" s="126">
        <f t="shared" si="5"/>
        <v>44684</v>
      </c>
      <c r="P8" s="119"/>
      <c r="Q8" s="119">
        <v>3</v>
      </c>
      <c r="R8" s="126">
        <f t="shared" si="6"/>
        <v>44715</v>
      </c>
      <c r="S8" s="119"/>
      <c r="T8" s="118">
        <v>3</v>
      </c>
      <c r="U8" s="126">
        <f t="shared" si="7"/>
        <v>44745</v>
      </c>
      <c r="V8" s="119"/>
      <c r="W8" s="118">
        <v>3</v>
      </c>
      <c r="X8" s="126">
        <f t="shared" si="8"/>
        <v>44776</v>
      </c>
      <c r="Y8" s="128"/>
      <c r="Z8" s="119">
        <v>3</v>
      </c>
      <c r="AA8" s="126">
        <f t="shared" si="10"/>
        <v>44807</v>
      </c>
      <c r="AB8" s="119"/>
      <c r="AC8" s="119">
        <v>3</v>
      </c>
      <c r="AD8" s="126">
        <f t="shared" si="11"/>
        <v>44837</v>
      </c>
      <c r="AE8" s="144" t="s">
        <v>147</v>
      </c>
      <c r="AF8" s="119">
        <v>3</v>
      </c>
      <c r="AG8" s="130">
        <f t="shared" si="12"/>
        <v>44868</v>
      </c>
      <c r="AH8" s="119"/>
      <c r="AI8" s="7">
        <v>3</v>
      </c>
      <c r="AJ8" s="94">
        <f t="shared" si="13"/>
        <v>44898</v>
      </c>
    </row>
    <row r="9" spans="2:37">
      <c r="B9" s="118">
        <v>4</v>
      </c>
      <c r="C9" s="94">
        <f t="shared" si="0"/>
        <v>44565</v>
      </c>
      <c r="E9" s="7">
        <v>4</v>
      </c>
      <c r="F9" s="94">
        <f t="shared" si="1"/>
        <v>44596</v>
      </c>
      <c r="H9" s="119">
        <v>4</v>
      </c>
      <c r="I9" s="126">
        <f t="shared" si="3"/>
        <v>44624</v>
      </c>
      <c r="J9" s="119"/>
      <c r="K9" s="119">
        <v>4</v>
      </c>
      <c r="L9" s="130">
        <f t="shared" si="4"/>
        <v>44655</v>
      </c>
      <c r="M9" s="119"/>
      <c r="N9" s="119">
        <v>4</v>
      </c>
      <c r="O9" s="130">
        <f t="shared" si="5"/>
        <v>44685</v>
      </c>
      <c r="P9" s="119"/>
      <c r="Q9" s="119">
        <v>4</v>
      </c>
      <c r="R9" s="126">
        <f t="shared" si="6"/>
        <v>44716</v>
      </c>
      <c r="S9" s="119"/>
      <c r="T9" s="118">
        <v>4</v>
      </c>
      <c r="U9" s="126">
        <f t="shared" si="7"/>
        <v>44746</v>
      </c>
      <c r="V9" s="119"/>
      <c r="W9" s="118">
        <v>4</v>
      </c>
      <c r="X9" s="126">
        <f t="shared" si="8"/>
        <v>44777</v>
      </c>
      <c r="Y9" s="128" t="str">
        <f t="shared" si="9"/>
        <v/>
      </c>
      <c r="Z9" s="119">
        <v>4</v>
      </c>
      <c r="AA9" s="126">
        <f t="shared" si="10"/>
        <v>44808</v>
      </c>
      <c r="AB9" s="119"/>
      <c r="AC9" s="118">
        <v>4</v>
      </c>
      <c r="AD9" s="126">
        <f t="shared" si="11"/>
        <v>44838</v>
      </c>
      <c r="AE9" s="144"/>
      <c r="AF9" s="119">
        <v>4</v>
      </c>
      <c r="AG9" s="126">
        <f t="shared" si="12"/>
        <v>44869</v>
      </c>
      <c r="AH9" s="119"/>
      <c r="AI9" s="7">
        <v>4</v>
      </c>
      <c r="AJ9" s="94">
        <f t="shared" si="13"/>
        <v>44899</v>
      </c>
    </row>
    <row r="10" spans="2:37">
      <c r="B10" s="118">
        <v>5</v>
      </c>
      <c r="C10" s="94">
        <f t="shared" si="0"/>
        <v>44566</v>
      </c>
      <c r="E10" s="7">
        <v>5</v>
      </c>
      <c r="F10" s="94">
        <f t="shared" si="1"/>
        <v>44597</v>
      </c>
      <c r="H10" s="119">
        <v>5</v>
      </c>
      <c r="I10" s="126">
        <f t="shared" si="3"/>
        <v>44625</v>
      </c>
      <c r="J10" s="119"/>
      <c r="K10" s="119">
        <v>5</v>
      </c>
      <c r="L10" s="126">
        <f t="shared" si="4"/>
        <v>44656</v>
      </c>
      <c r="M10" s="119"/>
      <c r="N10" s="119">
        <v>5</v>
      </c>
      <c r="O10" s="130">
        <f t="shared" si="5"/>
        <v>44686</v>
      </c>
      <c r="P10" s="119"/>
      <c r="Q10" s="119">
        <v>5</v>
      </c>
      <c r="R10" s="126">
        <f t="shared" si="6"/>
        <v>44717</v>
      </c>
      <c r="S10" s="119"/>
      <c r="T10" s="118">
        <v>5</v>
      </c>
      <c r="U10" s="126">
        <f t="shared" si="7"/>
        <v>44747</v>
      </c>
      <c r="V10" s="119"/>
      <c r="W10" s="118">
        <v>5</v>
      </c>
      <c r="X10" s="126">
        <f t="shared" si="8"/>
        <v>44778</v>
      </c>
      <c r="Y10" s="128"/>
      <c r="Z10" s="119">
        <v>5</v>
      </c>
      <c r="AA10" s="130">
        <f t="shared" si="10"/>
        <v>44809</v>
      </c>
      <c r="AB10" s="119"/>
      <c r="AC10" s="118">
        <v>5</v>
      </c>
      <c r="AD10" s="126">
        <f t="shared" si="11"/>
        <v>44839</v>
      </c>
      <c r="AE10" s="144"/>
      <c r="AF10" s="119">
        <v>5</v>
      </c>
      <c r="AG10" s="126">
        <f t="shared" si="12"/>
        <v>44870</v>
      </c>
      <c r="AH10" s="119"/>
      <c r="AI10" s="7">
        <v>5</v>
      </c>
      <c r="AJ10" s="130">
        <f t="shared" si="13"/>
        <v>44900</v>
      </c>
    </row>
    <row r="11" spans="2:37">
      <c r="B11" s="118">
        <v>6</v>
      </c>
      <c r="C11" s="94">
        <f t="shared" si="0"/>
        <v>44567</v>
      </c>
      <c r="E11" s="7">
        <v>6</v>
      </c>
      <c r="F11" s="94">
        <f t="shared" si="1"/>
        <v>44598</v>
      </c>
      <c r="H11" s="119">
        <v>6</v>
      </c>
      <c r="I11" s="126">
        <f t="shared" si="3"/>
        <v>44626</v>
      </c>
      <c r="J11" s="119"/>
      <c r="K11" s="119">
        <v>6</v>
      </c>
      <c r="L11" s="126">
        <f t="shared" si="4"/>
        <v>44657</v>
      </c>
      <c r="M11" s="119"/>
      <c r="N11" s="119">
        <v>6</v>
      </c>
      <c r="O11" s="126">
        <f t="shared" si="5"/>
        <v>44687</v>
      </c>
      <c r="P11" s="119"/>
      <c r="Q11" s="119">
        <v>6</v>
      </c>
      <c r="R11" s="126">
        <f t="shared" si="6"/>
        <v>44718</v>
      </c>
      <c r="S11" s="119"/>
      <c r="T11" s="118">
        <v>6</v>
      </c>
      <c r="U11" s="126">
        <f t="shared" si="7"/>
        <v>44748</v>
      </c>
      <c r="V11" s="119"/>
      <c r="W11" s="118">
        <v>6</v>
      </c>
      <c r="X11" s="126">
        <f t="shared" si="8"/>
        <v>44779</v>
      </c>
      <c r="Y11" s="128" t="str">
        <f t="shared" si="9"/>
        <v/>
      </c>
      <c r="Z11" s="119">
        <v>6</v>
      </c>
      <c r="AA11" s="126">
        <f t="shared" si="10"/>
        <v>44810</v>
      </c>
      <c r="AB11" s="119"/>
      <c r="AC11" s="118">
        <v>6</v>
      </c>
      <c r="AD11" s="126">
        <f t="shared" si="11"/>
        <v>44840</v>
      </c>
      <c r="AE11" s="144"/>
      <c r="AF11" s="119">
        <v>6</v>
      </c>
      <c r="AG11" s="126">
        <f t="shared" si="12"/>
        <v>44871</v>
      </c>
      <c r="AH11" s="119"/>
      <c r="AI11" s="7">
        <v>6</v>
      </c>
      <c r="AJ11" s="94">
        <f t="shared" si="13"/>
        <v>44901</v>
      </c>
    </row>
    <row r="12" spans="2:37">
      <c r="B12" s="118">
        <v>7</v>
      </c>
      <c r="C12" s="94">
        <f t="shared" si="0"/>
        <v>44568</v>
      </c>
      <c r="E12" s="7">
        <v>7</v>
      </c>
      <c r="F12" s="94">
        <f t="shared" si="1"/>
        <v>44599</v>
      </c>
      <c r="H12" s="119">
        <v>7</v>
      </c>
      <c r="I12" s="130">
        <f t="shared" si="3"/>
        <v>44627</v>
      </c>
      <c r="J12" s="119"/>
      <c r="K12" s="119">
        <v>7</v>
      </c>
      <c r="L12" s="130">
        <f t="shared" si="4"/>
        <v>44658</v>
      </c>
      <c r="M12" s="119"/>
      <c r="N12" s="119">
        <v>7</v>
      </c>
      <c r="O12" s="126">
        <f t="shared" si="5"/>
        <v>44688</v>
      </c>
      <c r="P12" s="119"/>
      <c r="Q12" s="119">
        <v>7</v>
      </c>
      <c r="R12" s="126">
        <f t="shared" si="6"/>
        <v>44719</v>
      </c>
      <c r="S12" s="119"/>
      <c r="T12" s="118">
        <v>7</v>
      </c>
      <c r="U12" s="126">
        <f t="shared" si="7"/>
        <v>44749</v>
      </c>
      <c r="V12" s="119"/>
      <c r="W12" s="118">
        <v>7</v>
      </c>
      <c r="X12" s="126">
        <f t="shared" si="8"/>
        <v>44780</v>
      </c>
      <c r="Y12" s="128"/>
      <c r="Z12" s="119">
        <v>7</v>
      </c>
      <c r="AA12" s="130">
        <f t="shared" si="10"/>
        <v>44811</v>
      </c>
      <c r="AB12" s="119"/>
      <c r="AC12" s="118">
        <v>7</v>
      </c>
      <c r="AD12" s="126">
        <f t="shared" si="11"/>
        <v>44841</v>
      </c>
      <c r="AE12" s="144"/>
      <c r="AF12" s="119">
        <v>7</v>
      </c>
      <c r="AG12" s="130">
        <f t="shared" si="12"/>
        <v>44872</v>
      </c>
      <c r="AH12" s="119"/>
      <c r="AI12" s="7">
        <v>7</v>
      </c>
      <c r="AJ12" s="130">
        <f t="shared" si="13"/>
        <v>44902</v>
      </c>
    </row>
    <row r="13" spans="2:37">
      <c r="B13" s="118">
        <v>8</v>
      </c>
      <c r="C13" s="94">
        <f t="shared" si="0"/>
        <v>44569</v>
      </c>
      <c r="E13" s="7">
        <v>8</v>
      </c>
      <c r="F13" s="94">
        <f t="shared" si="1"/>
        <v>44600</v>
      </c>
      <c r="H13" s="119">
        <v>8</v>
      </c>
      <c r="I13" s="126">
        <f t="shared" si="3"/>
        <v>44628</v>
      </c>
      <c r="J13" s="119"/>
      <c r="K13" s="119">
        <v>8</v>
      </c>
      <c r="L13" s="126">
        <f t="shared" si="4"/>
        <v>44659</v>
      </c>
      <c r="M13" s="119"/>
      <c r="N13" s="119">
        <v>8</v>
      </c>
      <c r="O13" s="126">
        <f t="shared" si="5"/>
        <v>44689</v>
      </c>
      <c r="P13" s="119"/>
      <c r="Q13" s="119">
        <v>8</v>
      </c>
      <c r="R13" s="130">
        <f t="shared" si="6"/>
        <v>44720</v>
      </c>
      <c r="S13" s="119"/>
      <c r="T13" s="118">
        <v>8</v>
      </c>
      <c r="U13" s="126">
        <f t="shared" si="7"/>
        <v>44750</v>
      </c>
      <c r="V13" s="119"/>
      <c r="W13" s="118">
        <v>8</v>
      </c>
      <c r="X13" s="126">
        <f t="shared" si="8"/>
        <v>44781</v>
      </c>
      <c r="Y13" s="128"/>
      <c r="Z13" s="119">
        <v>8</v>
      </c>
      <c r="AA13" s="130">
        <f t="shared" si="10"/>
        <v>44812</v>
      </c>
      <c r="AB13" s="119"/>
      <c r="AC13" s="118">
        <v>8</v>
      </c>
      <c r="AD13" s="126">
        <f t="shared" si="11"/>
        <v>44842</v>
      </c>
      <c r="AE13" s="144"/>
      <c r="AF13" s="119">
        <v>8</v>
      </c>
      <c r="AG13" s="126">
        <f t="shared" si="12"/>
        <v>44873</v>
      </c>
      <c r="AH13" s="119"/>
      <c r="AI13" s="7">
        <v>8</v>
      </c>
      <c r="AJ13" s="130">
        <f t="shared" si="13"/>
        <v>44903</v>
      </c>
    </row>
    <row r="14" spans="2:37">
      <c r="B14" s="7">
        <v>9</v>
      </c>
      <c r="C14" s="94">
        <f t="shared" si="0"/>
        <v>44570</v>
      </c>
      <c r="E14" s="7">
        <v>9</v>
      </c>
      <c r="F14" s="130">
        <f t="shared" si="1"/>
        <v>44601</v>
      </c>
      <c r="H14" s="119">
        <v>9</v>
      </c>
      <c r="I14" s="126">
        <f t="shared" si="3"/>
        <v>44629</v>
      </c>
      <c r="J14" s="119"/>
      <c r="K14" s="119">
        <v>9</v>
      </c>
      <c r="L14" s="126">
        <f t="shared" si="4"/>
        <v>44660</v>
      </c>
      <c r="M14" s="119"/>
      <c r="N14" s="119">
        <v>9</v>
      </c>
      <c r="O14" s="130">
        <f t="shared" si="5"/>
        <v>44690</v>
      </c>
      <c r="P14" s="119"/>
      <c r="Q14" s="119">
        <v>9</v>
      </c>
      <c r="R14" s="130">
        <f t="shared" si="6"/>
        <v>44721</v>
      </c>
      <c r="S14" s="119"/>
      <c r="T14" s="118">
        <v>9</v>
      </c>
      <c r="U14" s="126">
        <f t="shared" si="7"/>
        <v>44751</v>
      </c>
      <c r="V14" s="119"/>
      <c r="W14" s="118">
        <v>9</v>
      </c>
      <c r="X14" s="126">
        <f t="shared" si="8"/>
        <v>44782</v>
      </c>
      <c r="Y14" s="128"/>
      <c r="Z14" s="119">
        <v>9</v>
      </c>
      <c r="AA14" s="126">
        <f t="shared" si="10"/>
        <v>44813</v>
      </c>
      <c r="AB14" s="119"/>
      <c r="AC14" s="118">
        <v>9</v>
      </c>
      <c r="AD14" s="126">
        <f t="shared" si="11"/>
        <v>44843</v>
      </c>
      <c r="AE14" s="144"/>
      <c r="AF14" s="119">
        <v>9</v>
      </c>
      <c r="AG14" s="126">
        <f t="shared" si="12"/>
        <v>44874</v>
      </c>
      <c r="AH14" s="119"/>
      <c r="AI14" s="7">
        <v>9</v>
      </c>
      <c r="AJ14" s="94">
        <f t="shared" si="13"/>
        <v>44904</v>
      </c>
    </row>
    <row r="15" spans="2:37">
      <c r="B15" s="7">
        <v>10</v>
      </c>
      <c r="C15" s="130">
        <f t="shared" si="0"/>
        <v>44571</v>
      </c>
      <c r="E15" s="7">
        <v>10</v>
      </c>
      <c r="F15" s="130">
        <f t="shared" si="1"/>
        <v>44602</v>
      </c>
      <c r="H15" s="119">
        <v>10</v>
      </c>
      <c r="I15" s="130">
        <f t="shared" si="3"/>
        <v>44630</v>
      </c>
      <c r="J15" s="119"/>
      <c r="K15" s="119">
        <v>10</v>
      </c>
      <c r="L15" s="126">
        <f t="shared" si="4"/>
        <v>44661</v>
      </c>
      <c r="M15" s="119"/>
      <c r="N15" s="119">
        <v>10</v>
      </c>
      <c r="O15" s="126">
        <f t="shared" si="5"/>
        <v>44691</v>
      </c>
      <c r="P15" s="119"/>
      <c r="Q15" s="119">
        <v>10</v>
      </c>
      <c r="R15" s="126">
        <f t="shared" si="6"/>
        <v>44722</v>
      </c>
      <c r="S15" s="119"/>
      <c r="T15" s="118">
        <v>10</v>
      </c>
      <c r="U15" s="126">
        <f t="shared" si="7"/>
        <v>44752</v>
      </c>
      <c r="V15" s="119"/>
      <c r="W15" s="119">
        <v>10</v>
      </c>
      <c r="X15" s="130">
        <f t="shared" si="8"/>
        <v>44783</v>
      </c>
      <c r="Y15" s="128"/>
      <c r="Z15" s="119">
        <v>10</v>
      </c>
      <c r="AA15" s="126">
        <f t="shared" si="10"/>
        <v>44814</v>
      </c>
      <c r="AB15" s="119"/>
      <c r="AC15" s="118">
        <v>10</v>
      </c>
      <c r="AD15" s="126">
        <f t="shared" si="11"/>
        <v>44844</v>
      </c>
      <c r="AE15" s="119"/>
      <c r="AF15" s="119">
        <v>10</v>
      </c>
      <c r="AG15" s="130">
        <f t="shared" si="12"/>
        <v>44875</v>
      </c>
      <c r="AH15" s="119"/>
      <c r="AI15" s="7">
        <v>10</v>
      </c>
      <c r="AJ15" s="94">
        <f t="shared" si="13"/>
        <v>44905</v>
      </c>
    </row>
    <row r="16" spans="2:37">
      <c r="B16" s="7">
        <v>11</v>
      </c>
      <c r="C16" s="94">
        <f t="shared" si="0"/>
        <v>44572</v>
      </c>
      <c r="E16" s="7">
        <v>11</v>
      </c>
      <c r="F16" s="94">
        <f t="shared" si="1"/>
        <v>44603</v>
      </c>
      <c r="H16" s="119">
        <v>11</v>
      </c>
      <c r="I16" s="126">
        <f t="shared" si="3"/>
        <v>44631</v>
      </c>
      <c r="J16" s="119"/>
      <c r="K16" s="118">
        <v>11</v>
      </c>
      <c r="L16" s="126">
        <f t="shared" si="4"/>
        <v>44662</v>
      </c>
      <c r="M16" s="144" t="s">
        <v>145</v>
      </c>
      <c r="N16" s="119">
        <v>11</v>
      </c>
      <c r="O16" s="130">
        <f t="shared" si="5"/>
        <v>44692</v>
      </c>
      <c r="P16" s="119"/>
      <c r="Q16" s="119">
        <v>11</v>
      </c>
      <c r="R16" s="126">
        <f t="shared" si="6"/>
        <v>44723</v>
      </c>
      <c r="S16" s="119"/>
      <c r="T16" s="118">
        <v>11</v>
      </c>
      <c r="U16" s="126">
        <f t="shared" si="7"/>
        <v>44753</v>
      </c>
      <c r="V16" s="119"/>
      <c r="W16" s="119">
        <v>11</v>
      </c>
      <c r="X16" s="130">
        <f t="shared" si="8"/>
        <v>44784</v>
      </c>
      <c r="Y16" s="128"/>
      <c r="Z16" s="119">
        <v>11</v>
      </c>
      <c r="AA16" s="126">
        <f t="shared" si="10"/>
        <v>44815</v>
      </c>
      <c r="AB16" s="119"/>
      <c r="AC16" s="118">
        <v>11</v>
      </c>
      <c r="AD16" s="126">
        <f t="shared" si="11"/>
        <v>44845</v>
      </c>
      <c r="AE16" s="119"/>
      <c r="AF16" s="119">
        <v>11</v>
      </c>
      <c r="AG16" s="126">
        <f t="shared" si="12"/>
        <v>44876</v>
      </c>
      <c r="AH16" s="119"/>
      <c r="AI16" s="7">
        <v>11</v>
      </c>
      <c r="AJ16" s="94">
        <f t="shared" si="13"/>
        <v>44906</v>
      </c>
    </row>
    <row r="17" spans="2:37">
      <c r="B17" s="7">
        <v>12</v>
      </c>
      <c r="C17" s="94">
        <f t="shared" si="0"/>
        <v>44573</v>
      </c>
      <c r="E17" s="7">
        <v>12</v>
      </c>
      <c r="F17" s="94">
        <f t="shared" si="1"/>
        <v>44604</v>
      </c>
      <c r="H17" s="119">
        <v>12</v>
      </c>
      <c r="I17" s="126">
        <f t="shared" si="3"/>
        <v>44632</v>
      </c>
      <c r="J17" s="119"/>
      <c r="K17" s="118">
        <v>12</v>
      </c>
      <c r="L17" s="126">
        <f t="shared" si="4"/>
        <v>44663</v>
      </c>
      <c r="M17" s="145"/>
      <c r="N17" s="119">
        <v>12</v>
      </c>
      <c r="O17" s="126">
        <f t="shared" si="5"/>
        <v>44693</v>
      </c>
      <c r="P17" s="119"/>
      <c r="Q17" s="119">
        <v>12</v>
      </c>
      <c r="R17" s="126">
        <f t="shared" si="6"/>
        <v>44724</v>
      </c>
      <c r="S17" s="119"/>
      <c r="T17" s="118">
        <v>12</v>
      </c>
      <c r="U17" s="126">
        <f t="shared" si="7"/>
        <v>44754</v>
      </c>
      <c r="V17" s="119"/>
      <c r="W17" s="119">
        <v>12</v>
      </c>
      <c r="X17" s="126">
        <f t="shared" si="8"/>
        <v>44785</v>
      </c>
      <c r="Y17" s="128"/>
      <c r="Z17" s="119">
        <v>12</v>
      </c>
      <c r="AA17" s="130">
        <f t="shared" si="10"/>
        <v>44816</v>
      </c>
      <c r="AB17" s="119"/>
      <c r="AC17" s="118">
        <v>12</v>
      </c>
      <c r="AD17" s="126">
        <f t="shared" si="11"/>
        <v>44846</v>
      </c>
      <c r="AE17" s="119"/>
      <c r="AF17" s="119">
        <v>12</v>
      </c>
      <c r="AG17" s="126">
        <f t="shared" si="12"/>
        <v>44877</v>
      </c>
      <c r="AH17" s="119"/>
      <c r="AI17" s="7">
        <v>12</v>
      </c>
      <c r="AJ17" s="130">
        <f t="shared" si="13"/>
        <v>44907</v>
      </c>
    </row>
    <row r="18" spans="2:37">
      <c r="B18" s="7">
        <v>13</v>
      </c>
      <c r="C18" s="130">
        <f t="shared" si="0"/>
        <v>44574</v>
      </c>
      <c r="E18" s="7">
        <v>13</v>
      </c>
      <c r="F18" s="94">
        <f t="shared" si="1"/>
        <v>44605</v>
      </c>
      <c r="H18" s="119">
        <v>13</v>
      </c>
      <c r="I18" s="126">
        <f t="shared" si="3"/>
        <v>44633</v>
      </c>
      <c r="J18" s="119"/>
      <c r="K18" s="118">
        <v>13</v>
      </c>
      <c r="L18" s="126">
        <f t="shared" si="4"/>
        <v>44664</v>
      </c>
      <c r="M18" s="145"/>
      <c r="N18" s="119">
        <v>13</v>
      </c>
      <c r="O18" s="126">
        <f t="shared" si="5"/>
        <v>44694</v>
      </c>
      <c r="P18" s="119"/>
      <c r="Q18" s="119">
        <v>13</v>
      </c>
      <c r="R18" s="130">
        <f t="shared" si="6"/>
        <v>44725</v>
      </c>
      <c r="S18" s="119"/>
      <c r="T18" s="118">
        <v>13</v>
      </c>
      <c r="U18" s="126">
        <f t="shared" si="7"/>
        <v>44755</v>
      </c>
      <c r="V18" s="119"/>
      <c r="W18" s="119">
        <v>13</v>
      </c>
      <c r="X18" s="126">
        <f t="shared" si="8"/>
        <v>44786</v>
      </c>
      <c r="Y18" s="128"/>
      <c r="Z18" s="119">
        <v>13</v>
      </c>
      <c r="AA18" s="126">
        <f t="shared" si="10"/>
        <v>44817</v>
      </c>
      <c r="AB18" s="119"/>
      <c r="AC18" s="118">
        <v>13</v>
      </c>
      <c r="AD18" s="126">
        <f t="shared" si="11"/>
        <v>44847</v>
      </c>
      <c r="AE18" s="119"/>
      <c r="AF18" s="119">
        <v>13</v>
      </c>
      <c r="AG18" s="126">
        <f t="shared" si="12"/>
        <v>44878</v>
      </c>
      <c r="AH18" s="119"/>
      <c r="AI18" s="7">
        <v>13</v>
      </c>
      <c r="AJ18" s="94">
        <f t="shared" si="13"/>
        <v>44908</v>
      </c>
    </row>
    <row r="19" spans="2:37">
      <c r="B19" s="7">
        <v>14</v>
      </c>
      <c r="C19" s="94">
        <f t="shared" si="0"/>
        <v>44575</v>
      </c>
      <c r="E19" s="7">
        <v>14</v>
      </c>
      <c r="F19" s="130">
        <f t="shared" si="1"/>
        <v>44606</v>
      </c>
      <c r="H19" s="119">
        <v>14</v>
      </c>
      <c r="I19" s="130">
        <f t="shared" si="3"/>
        <v>44634</v>
      </c>
      <c r="J19" s="119"/>
      <c r="K19" s="118">
        <v>14</v>
      </c>
      <c r="L19" s="126">
        <f t="shared" si="4"/>
        <v>44665</v>
      </c>
      <c r="M19" s="145"/>
      <c r="N19" s="119">
        <v>14</v>
      </c>
      <c r="O19" s="126">
        <f t="shared" si="5"/>
        <v>44695</v>
      </c>
      <c r="P19" s="119"/>
      <c r="Q19" s="119">
        <v>14</v>
      </c>
      <c r="R19" s="126">
        <f t="shared" si="6"/>
        <v>44726</v>
      </c>
      <c r="S19" s="119"/>
      <c r="T19" s="118">
        <v>14</v>
      </c>
      <c r="U19" s="126">
        <f t="shared" si="7"/>
        <v>44756</v>
      </c>
      <c r="V19" s="119"/>
      <c r="W19" s="119">
        <v>14</v>
      </c>
      <c r="X19" s="126">
        <f t="shared" si="8"/>
        <v>44787</v>
      </c>
      <c r="Y19" s="128"/>
      <c r="Z19" s="119">
        <v>14</v>
      </c>
      <c r="AA19" s="130">
        <f t="shared" si="10"/>
        <v>44818</v>
      </c>
      <c r="AB19" s="119"/>
      <c r="AC19" s="118">
        <v>14</v>
      </c>
      <c r="AD19" s="126">
        <f t="shared" si="11"/>
        <v>44848</v>
      </c>
      <c r="AE19" s="119"/>
      <c r="AF19" s="119">
        <v>14</v>
      </c>
      <c r="AG19" s="130">
        <f t="shared" si="12"/>
        <v>44879</v>
      </c>
      <c r="AH19" s="119"/>
      <c r="AI19" s="7">
        <v>14</v>
      </c>
      <c r="AJ19" s="130">
        <f t="shared" si="13"/>
        <v>44909</v>
      </c>
    </row>
    <row r="20" spans="2:37">
      <c r="B20" s="7">
        <v>15</v>
      </c>
      <c r="C20" s="94">
        <f t="shared" si="0"/>
        <v>44576</v>
      </c>
      <c r="E20" s="7">
        <v>15</v>
      </c>
      <c r="F20" s="94">
        <f t="shared" si="1"/>
        <v>44607</v>
      </c>
      <c r="H20" s="119">
        <v>15</v>
      </c>
      <c r="I20" s="126">
        <f t="shared" si="3"/>
        <v>44635</v>
      </c>
      <c r="J20" s="119"/>
      <c r="K20" s="118">
        <v>15</v>
      </c>
      <c r="L20" s="126">
        <f t="shared" si="4"/>
        <v>44666</v>
      </c>
      <c r="M20" s="145"/>
      <c r="N20" s="119">
        <v>15</v>
      </c>
      <c r="O20" s="126">
        <f t="shared" si="5"/>
        <v>44696</v>
      </c>
      <c r="P20" s="119"/>
      <c r="Q20" s="119">
        <v>15</v>
      </c>
      <c r="R20" s="126">
        <f t="shared" si="6"/>
        <v>44727</v>
      </c>
      <c r="S20" s="119"/>
      <c r="T20" s="118">
        <v>15</v>
      </c>
      <c r="U20" s="126">
        <f t="shared" si="7"/>
        <v>44757</v>
      </c>
      <c r="V20" s="119"/>
      <c r="W20" s="119">
        <v>15</v>
      </c>
      <c r="X20" s="130">
        <f t="shared" si="8"/>
        <v>44788</v>
      </c>
      <c r="Y20" s="119"/>
      <c r="Z20" s="119">
        <v>15</v>
      </c>
      <c r="AA20" s="130">
        <f t="shared" si="10"/>
        <v>44819</v>
      </c>
      <c r="AB20" s="119"/>
      <c r="AC20" s="118">
        <v>15</v>
      </c>
      <c r="AD20" s="126">
        <f t="shared" si="11"/>
        <v>44849</v>
      </c>
      <c r="AE20" s="119"/>
      <c r="AF20" s="119">
        <v>15</v>
      </c>
      <c r="AG20" s="126">
        <f t="shared" si="12"/>
        <v>44880</v>
      </c>
      <c r="AH20" s="119"/>
      <c r="AI20" s="7">
        <v>15</v>
      </c>
      <c r="AJ20" s="130">
        <f t="shared" si="13"/>
        <v>44910</v>
      </c>
    </row>
    <row r="21" spans="2:37">
      <c r="B21" s="7">
        <v>16</v>
      </c>
      <c r="C21" s="94">
        <f t="shared" si="0"/>
        <v>44577</v>
      </c>
      <c r="E21" s="7">
        <v>16</v>
      </c>
      <c r="F21" s="130">
        <f t="shared" si="1"/>
        <v>44608</v>
      </c>
      <c r="H21" s="119">
        <v>16</v>
      </c>
      <c r="I21" s="130">
        <f t="shared" si="3"/>
        <v>44636</v>
      </c>
      <c r="J21" s="119"/>
      <c r="K21" s="118">
        <v>16</v>
      </c>
      <c r="L21" s="126">
        <f t="shared" si="4"/>
        <v>44667</v>
      </c>
      <c r="M21" s="145"/>
      <c r="N21" s="119">
        <v>16</v>
      </c>
      <c r="O21" s="130">
        <f t="shared" si="5"/>
        <v>44697</v>
      </c>
      <c r="P21" s="119"/>
      <c r="Q21" s="119">
        <v>16</v>
      </c>
      <c r="R21" s="126">
        <f t="shared" si="6"/>
        <v>44728</v>
      </c>
      <c r="S21" s="119"/>
      <c r="T21" s="118">
        <v>16</v>
      </c>
      <c r="U21" s="126">
        <f t="shared" si="7"/>
        <v>44758</v>
      </c>
      <c r="V21" s="119"/>
      <c r="W21" s="119">
        <v>16</v>
      </c>
      <c r="X21" s="126">
        <f t="shared" si="8"/>
        <v>44789</v>
      </c>
      <c r="Y21" s="119"/>
      <c r="Z21" s="119">
        <v>16</v>
      </c>
      <c r="AA21" s="126">
        <f t="shared" si="10"/>
        <v>44820</v>
      </c>
      <c r="AB21" s="119"/>
      <c r="AC21" s="119">
        <v>16</v>
      </c>
      <c r="AD21" s="126">
        <f t="shared" si="11"/>
        <v>44850</v>
      </c>
      <c r="AE21" s="119"/>
      <c r="AF21" s="119">
        <v>16</v>
      </c>
      <c r="AG21" s="130">
        <f t="shared" si="12"/>
        <v>44881</v>
      </c>
      <c r="AH21" s="119"/>
      <c r="AI21" s="7">
        <v>16</v>
      </c>
      <c r="AJ21" s="94">
        <f t="shared" si="13"/>
        <v>44911</v>
      </c>
    </row>
    <row r="22" spans="2:37">
      <c r="B22" s="7">
        <v>17</v>
      </c>
      <c r="C22" s="94">
        <f t="shared" si="0"/>
        <v>44578</v>
      </c>
      <c r="E22" s="7">
        <v>17</v>
      </c>
      <c r="F22" s="94">
        <f t="shared" si="1"/>
        <v>44609</v>
      </c>
      <c r="H22" s="119">
        <v>17</v>
      </c>
      <c r="I22" s="126">
        <f t="shared" si="3"/>
        <v>44637</v>
      </c>
      <c r="J22" s="119"/>
      <c r="K22" s="118">
        <v>17</v>
      </c>
      <c r="L22" s="126">
        <f t="shared" si="4"/>
        <v>44668</v>
      </c>
      <c r="M22" s="145"/>
      <c r="N22" s="119">
        <v>17</v>
      </c>
      <c r="O22" s="126">
        <f t="shared" si="5"/>
        <v>44698</v>
      </c>
      <c r="P22" s="119"/>
      <c r="Q22" s="119">
        <v>17</v>
      </c>
      <c r="R22" s="126">
        <f t="shared" si="6"/>
        <v>44729</v>
      </c>
      <c r="S22" s="119"/>
      <c r="T22" s="118">
        <v>17</v>
      </c>
      <c r="U22" s="126">
        <f t="shared" si="7"/>
        <v>44759</v>
      </c>
      <c r="V22" s="119"/>
      <c r="W22" s="119">
        <v>17</v>
      </c>
      <c r="X22" s="130">
        <f t="shared" si="8"/>
        <v>44790</v>
      </c>
      <c r="Y22" s="119"/>
      <c r="Z22" s="119">
        <v>17</v>
      </c>
      <c r="AA22" s="126">
        <f t="shared" si="10"/>
        <v>44821</v>
      </c>
      <c r="AB22" s="119"/>
      <c r="AC22" s="119">
        <v>17</v>
      </c>
      <c r="AD22" s="130">
        <f t="shared" si="11"/>
        <v>44851</v>
      </c>
      <c r="AE22" s="119"/>
      <c r="AF22" s="119">
        <v>17</v>
      </c>
      <c r="AG22" s="130">
        <f t="shared" si="12"/>
        <v>44882</v>
      </c>
      <c r="AH22" s="119"/>
      <c r="AI22" s="7">
        <v>17</v>
      </c>
      <c r="AJ22" s="94">
        <f t="shared" si="13"/>
        <v>44912</v>
      </c>
    </row>
    <row r="23" spans="2:37">
      <c r="B23" s="7">
        <v>18</v>
      </c>
      <c r="C23" s="94">
        <f t="shared" si="0"/>
        <v>44579</v>
      </c>
      <c r="E23" s="7">
        <v>18</v>
      </c>
      <c r="F23" s="94">
        <f t="shared" si="1"/>
        <v>44610</v>
      </c>
      <c r="H23" s="119">
        <v>18</v>
      </c>
      <c r="I23" s="126">
        <f t="shared" si="3"/>
        <v>44638</v>
      </c>
      <c r="J23" s="119"/>
      <c r="K23" s="118">
        <v>18</v>
      </c>
      <c r="L23" s="126">
        <f t="shared" si="4"/>
        <v>44669</v>
      </c>
      <c r="M23" s="119"/>
      <c r="N23" s="119">
        <v>18</v>
      </c>
      <c r="O23" s="126">
        <f t="shared" si="5"/>
        <v>44699</v>
      </c>
      <c r="P23" s="119"/>
      <c r="Q23" s="119">
        <v>18</v>
      </c>
      <c r="R23" s="126">
        <f t="shared" si="6"/>
        <v>44730</v>
      </c>
      <c r="S23" s="119"/>
      <c r="T23" s="118">
        <v>18</v>
      </c>
      <c r="U23" s="126">
        <f t="shared" si="7"/>
        <v>44760</v>
      </c>
      <c r="V23" s="119"/>
      <c r="W23" s="119">
        <v>18</v>
      </c>
      <c r="X23" s="126">
        <f t="shared" si="8"/>
        <v>44791</v>
      </c>
      <c r="Y23" s="119"/>
      <c r="Z23" s="119">
        <v>18</v>
      </c>
      <c r="AA23" s="126">
        <f t="shared" si="10"/>
        <v>44822</v>
      </c>
      <c r="AB23" s="119"/>
      <c r="AC23" s="119">
        <v>18</v>
      </c>
      <c r="AD23" s="126">
        <f t="shared" si="11"/>
        <v>44852</v>
      </c>
      <c r="AE23" s="119"/>
      <c r="AF23" s="119">
        <v>18</v>
      </c>
      <c r="AG23" s="126">
        <f t="shared" si="12"/>
        <v>44883</v>
      </c>
      <c r="AH23" s="119"/>
      <c r="AI23" s="7">
        <v>18</v>
      </c>
      <c r="AJ23" s="94">
        <f t="shared" si="13"/>
        <v>44913</v>
      </c>
    </row>
    <row r="24" spans="2:37">
      <c r="B24" s="7">
        <v>19</v>
      </c>
      <c r="C24" s="130">
        <f t="shared" si="0"/>
        <v>44580</v>
      </c>
      <c r="E24" s="7">
        <v>19</v>
      </c>
      <c r="F24" s="94">
        <f t="shared" si="1"/>
        <v>44611</v>
      </c>
      <c r="H24" s="119">
        <v>19</v>
      </c>
      <c r="I24" s="126">
        <f t="shared" si="3"/>
        <v>44639</v>
      </c>
      <c r="J24" s="119"/>
      <c r="K24" s="118">
        <v>19</v>
      </c>
      <c r="L24" s="126">
        <f t="shared" si="4"/>
        <v>44670</v>
      </c>
      <c r="M24" s="119"/>
      <c r="N24" s="119">
        <v>19</v>
      </c>
      <c r="O24" s="130">
        <f t="shared" si="5"/>
        <v>44700</v>
      </c>
      <c r="P24" s="119"/>
      <c r="Q24" s="119">
        <v>19</v>
      </c>
      <c r="R24" s="126">
        <f t="shared" si="6"/>
        <v>44731</v>
      </c>
      <c r="S24" s="119"/>
      <c r="T24" s="118">
        <v>19</v>
      </c>
      <c r="U24" s="126">
        <f t="shared" si="7"/>
        <v>44761</v>
      </c>
      <c r="V24" s="119"/>
      <c r="W24" s="119">
        <v>19</v>
      </c>
      <c r="X24" s="126">
        <f t="shared" si="8"/>
        <v>44792</v>
      </c>
      <c r="Y24" s="119"/>
      <c r="Z24" s="119">
        <v>19</v>
      </c>
      <c r="AA24" s="130">
        <f t="shared" si="10"/>
        <v>44823</v>
      </c>
      <c r="AB24" s="119"/>
      <c r="AC24" s="119">
        <v>19</v>
      </c>
      <c r="AD24" s="130">
        <f t="shared" si="11"/>
        <v>44853</v>
      </c>
      <c r="AE24" s="119"/>
      <c r="AF24" s="119">
        <v>19</v>
      </c>
      <c r="AG24" s="126">
        <f t="shared" si="12"/>
        <v>44884</v>
      </c>
      <c r="AH24" s="119"/>
      <c r="AI24" s="7">
        <v>19</v>
      </c>
      <c r="AJ24" s="94">
        <f t="shared" si="13"/>
        <v>44914</v>
      </c>
    </row>
    <row r="25" spans="2:37">
      <c r="B25" s="7">
        <v>20</v>
      </c>
      <c r="C25" s="130">
        <f t="shared" si="0"/>
        <v>44581</v>
      </c>
      <c r="E25" s="7">
        <v>20</v>
      </c>
      <c r="F25" s="94">
        <f t="shared" si="1"/>
        <v>44612</v>
      </c>
      <c r="H25" s="119">
        <v>20</v>
      </c>
      <c r="I25" s="126">
        <f t="shared" si="3"/>
        <v>44640</v>
      </c>
      <c r="J25" s="119"/>
      <c r="K25" s="118">
        <v>20</v>
      </c>
      <c r="L25" s="126">
        <f t="shared" si="4"/>
        <v>44671</v>
      </c>
      <c r="M25" s="119"/>
      <c r="N25" s="119">
        <v>20</v>
      </c>
      <c r="O25" s="126">
        <f t="shared" si="5"/>
        <v>44701</v>
      </c>
      <c r="P25" s="119"/>
      <c r="Q25" s="119">
        <v>20</v>
      </c>
      <c r="R25" s="130">
        <f t="shared" si="6"/>
        <v>44732</v>
      </c>
      <c r="S25" s="119"/>
      <c r="T25" s="118">
        <v>20</v>
      </c>
      <c r="U25" s="126">
        <f t="shared" si="7"/>
        <v>44762</v>
      </c>
      <c r="V25" s="119"/>
      <c r="W25" s="119">
        <v>20</v>
      </c>
      <c r="X25" s="126">
        <f t="shared" si="8"/>
        <v>44793</v>
      </c>
      <c r="Y25" s="119"/>
      <c r="Z25" s="119">
        <v>20</v>
      </c>
      <c r="AA25" s="126">
        <f t="shared" si="10"/>
        <v>44824</v>
      </c>
      <c r="AB25" s="119"/>
      <c r="AC25" s="119">
        <v>20</v>
      </c>
      <c r="AD25" s="130">
        <f t="shared" si="11"/>
        <v>44854</v>
      </c>
      <c r="AE25" s="119"/>
      <c r="AF25" s="119">
        <v>20</v>
      </c>
      <c r="AG25" s="126">
        <f t="shared" si="12"/>
        <v>44885</v>
      </c>
      <c r="AH25" s="119"/>
      <c r="AI25" s="7">
        <v>20</v>
      </c>
      <c r="AJ25" s="94">
        <f t="shared" si="13"/>
        <v>44915</v>
      </c>
    </row>
    <row r="26" spans="2:37">
      <c r="B26" s="7">
        <v>21</v>
      </c>
      <c r="C26" s="94">
        <f t="shared" si="0"/>
        <v>44582</v>
      </c>
      <c r="E26" s="7">
        <v>21</v>
      </c>
      <c r="F26" s="130">
        <f t="shared" si="1"/>
        <v>44613</v>
      </c>
      <c r="H26" s="119">
        <v>21</v>
      </c>
      <c r="I26" s="130">
        <f t="shared" si="3"/>
        <v>44641</v>
      </c>
      <c r="J26" s="119"/>
      <c r="K26" s="118">
        <v>21</v>
      </c>
      <c r="L26" s="126">
        <f t="shared" si="4"/>
        <v>44672</v>
      </c>
      <c r="M26" s="119"/>
      <c r="N26" s="119">
        <v>21</v>
      </c>
      <c r="O26" s="126">
        <f t="shared" si="5"/>
        <v>44702</v>
      </c>
      <c r="P26" s="119"/>
      <c r="Q26" s="119">
        <v>21</v>
      </c>
      <c r="R26" s="126">
        <f t="shared" si="6"/>
        <v>44733</v>
      </c>
      <c r="S26" s="119"/>
      <c r="T26" s="118">
        <v>21</v>
      </c>
      <c r="U26" s="126">
        <f t="shared" si="7"/>
        <v>44763</v>
      </c>
      <c r="V26" s="119"/>
      <c r="W26" s="119">
        <v>21</v>
      </c>
      <c r="X26" s="126">
        <f t="shared" si="8"/>
        <v>44794</v>
      </c>
      <c r="Y26" s="119"/>
      <c r="Z26" s="119">
        <v>21</v>
      </c>
      <c r="AA26" s="126">
        <f t="shared" si="10"/>
        <v>44825</v>
      </c>
      <c r="AB26" s="119"/>
      <c r="AC26" s="119">
        <v>21</v>
      </c>
      <c r="AD26" s="126">
        <f t="shared" si="11"/>
        <v>44855</v>
      </c>
      <c r="AE26" s="119"/>
      <c r="AF26" s="119">
        <v>21</v>
      </c>
      <c r="AG26" s="130">
        <f t="shared" si="12"/>
        <v>44886</v>
      </c>
      <c r="AH26" s="119"/>
      <c r="AI26" s="119">
        <v>21</v>
      </c>
      <c r="AJ26" s="94">
        <f t="shared" si="13"/>
        <v>44916</v>
      </c>
    </row>
    <row r="27" spans="2:37">
      <c r="B27" s="7">
        <v>22</v>
      </c>
      <c r="C27" s="94">
        <f t="shared" si="0"/>
        <v>44583</v>
      </c>
      <c r="E27" s="7">
        <v>22</v>
      </c>
      <c r="F27" s="94">
        <f t="shared" si="1"/>
        <v>44614</v>
      </c>
      <c r="H27" s="119">
        <v>22</v>
      </c>
      <c r="I27" s="126">
        <f t="shared" si="3"/>
        <v>44642</v>
      </c>
      <c r="J27" s="119"/>
      <c r="K27" s="118">
        <v>22</v>
      </c>
      <c r="L27" s="126">
        <f t="shared" si="4"/>
        <v>44673</v>
      </c>
      <c r="M27" s="119"/>
      <c r="N27" s="119">
        <v>22</v>
      </c>
      <c r="O27" s="126">
        <f t="shared" si="5"/>
        <v>44703</v>
      </c>
      <c r="P27" s="119"/>
      <c r="Q27" s="119">
        <v>22</v>
      </c>
      <c r="R27" s="130">
        <f t="shared" si="6"/>
        <v>44734</v>
      </c>
      <c r="S27" s="119"/>
      <c r="T27" s="118">
        <v>22</v>
      </c>
      <c r="U27" s="126">
        <f t="shared" si="7"/>
        <v>44764</v>
      </c>
      <c r="V27" s="119"/>
      <c r="W27" s="119">
        <v>22</v>
      </c>
      <c r="X27" s="130">
        <f t="shared" si="8"/>
        <v>44795</v>
      </c>
      <c r="Y27" s="119"/>
      <c r="Z27" s="119">
        <v>22</v>
      </c>
      <c r="AA27" s="130">
        <f t="shared" si="10"/>
        <v>44826</v>
      </c>
      <c r="AB27" s="119"/>
      <c r="AC27" s="119">
        <v>22</v>
      </c>
      <c r="AD27" s="126">
        <f t="shared" si="11"/>
        <v>44856</v>
      </c>
      <c r="AE27" s="119"/>
      <c r="AF27" s="119">
        <v>22</v>
      </c>
      <c r="AG27" s="126">
        <f t="shared" si="12"/>
        <v>44887</v>
      </c>
      <c r="AH27" s="119"/>
      <c r="AI27" s="119">
        <v>22</v>
      </c>
      <c r="AJ27" s="94">
        <f t="shared" si="13"/>
        <v>44917</v>
      </c>
    </row>
    <row r="28" spans="2:37">
      <c r="B28" s="7">
        <v>23</v>
      </c>
      <c r="C28" s="94">
        <f t="shared" si="0"/>
        <v>44584</v>
      </c>
      <c r="E28" s="7">
        <v>23</v>
      </c>
      <c r="F28" s="130">
        <f t="shared" si="1"/>
        <v>44615</v>
      </c>
      <c r="H28" s="119">
        <v>23</v>
      </c>
      <c r="I28" s="130">
        <f t="shared" si="3"/>
        <v>44643</v>
      </c>
      <c r="J28" s="119"/>
      <c r="K28" s="118">
        <v>23</v>
      </c>
      <c r="L28" s="126">
        <f t="shared" si="4"/>
        <v>44674</v>
      </c>
      <c r="M28" s="119"/>
      <c r="N28" s="119">
        <v>23</v>
      </c>
      <c r="O28" s="130">
        <f t="shared" si="5"/>
        <v>44704</v>
      </c>
      <c r="P28" s="119"/>
      <c r="Q28" s="119">
        <v>23</v>
      </c>
      <c r="R28" s="130">
        <f t="shared" si="6"/>
        <v>44735</v>
      </c>
      <c r="S28" s="119"/>
      <c r="T28" s="118">
        <v>23</v>
      </c>
      <c r="U28" s="126">
        <f t="shared" si="7"/>
        <v>44765</v>
      </c>
      <c r="V28" s="119"/>
      <c r="W28" s="119">
        <v>23</v>
      </c>
      <c r="X28" s="126">
        <f t="shared" si="8"/>
        <v>44796</v>
      </c>
      <c r="Y28" s="119"/>
      <c r="Z28" s="119">
        <v>23</v>
      </c>
      <c r="AA28" s="126">
        <f t="shared" si="10"/>
        <v>44827</v>
      </c>
      <c r="AB28" s="119"/>
      <c r="AC28" s="119">
        <v>23</v>
      </c>
      <c r="AD28" s="126">
        <f t="shared" si="11"/>
        <v>44857</v>
      </c>
      <c r="AE28" s="119"/>
      <c r="AF28" s="119">
        <v>23</v>
      </c>
      <c r="AG28" s="130">
        <f t="shared" si="12"/>
        <v>44888</v>
      </c>
      <c r="AH28" s="119"/>
      <c r="AI28" s="118">
        <v>23</v>
      </c>
      <c r="AJ28" s="94">
        <f t="shared" si="13"/>
        <v>44918</v>
      </c>
    </row>
    <row r="29" spans="2:37">
      <c r="B29" s="7">
        <v>24</v>
      </c>
      <c r="C29" s="94">
        <f t="shared" si="0"/>
        <v>44585</v>
      </c>
      <c r="E29" s="7">
        <v>24</v>
      </c>
      <c r="F29" s="94">
        <f t="shared" si="1"/>
        <v>44616</v>
      </c>
      <c r="H29" s="119">
        <v>24</v>
      </c>
      <c r="I29" s="126">
        <f t="shared" si="3"/>
        <v>44644</v>
      </c>
      <c r="J29" s="119"/>
      <c r="K29" s="119">
        <v>24</v>
      </c>
      <c r="L29" s="126">
        <f t="shared" si="4"/>
        <v>44675</v>
      </c>
      <c r="M29" s="119"/>
      <c r="N29" s="119">
        <v>24</v>
      </c>
      <c r="O29" s="126">
        <f t="shared" si="5"/>
        <v>44705</v>
      </c>
      <c r="P29" s="119"/>
      <c r="Q29" s="119">
        <v>24</v>
      </c>
      <c r="R29" s="126">
        <f t="shared" si="6"/>
        <v>44736</v>
      </c>
      <c r="S29" s="119"/>
      <c r="T29" s="118">
        <v>24</v>
      </c>
      <c r="U29" s="126">
        <f t="shared" si="7"/>
        <v>44766</v>
      </c>
      <c r="V29" s="119"/>
      <c r="W29" s="119">
        <v>24</v>
      </c>
      <c r="X29" s="126">
        <f t="shared" si="8"/>
        <v>44797</v>
      </c>
      <c r="Y29" s="119"/>
      <c r="Z29" s="119">
        <v>24</v>
      </c>
      <c r="AA29" s="126">
        <f t="shared" si="10"/>
        <v>44828</v>
      </c>
      <c r="AB29" s="119"/>
      <c r="AC29" s="119">
        <v>24</v>
      </c>
      <c r="AD29" s="130">
        <f t="shared" si="11"/>
        <v>44858</v>
      </c>
      <c r="AE29" s="119"/>
      <c r="AF29" s="119">
        <v>24</v>
      </c>
      <c r="AG29" s="130">
        <f t="shared" si="12"/>
        <v>44889</v>
      </c>
      <c r="AH29" s="119"/>
      <c r="AI29" s="118">
        <v>24</v>
      </c>
      <c r="AJ29" s="94">
        <f t="shared" si="13"/>
        <v>44919</v>
      </c>
    </row>
    <row r="30" spans="2:37">
      <c r="B30" s="7">
        <v>25</v>
      </c>
      <c r="C30" s="94">
        <f t="shared" si="0"/>
        <v>44586</v>
      </c>
      <c r="E30" s="7">
        <v>25</v>
      </c>
      <c r="F30" s="94">
        <f t="shared" si="1"/>
        <v>44617</v>
      </c>
      <c r="H30" s="119">
        <v>25</v>
      </c>
      <c r="I30" s="126">
        <f t="shared" si="3"/>
        <v>44645</v>
      </c>
      <c r="J30" s="119"/>
      <c r="K30" s="119">
        <v>25</v>
      </c>
      <c r="L30" s="130">
        <f t="shared" si="4"/>
        <v>44676</v>
      </c>
      <c r="M30" s="119"/>
      <c r="N30" s="119">
        <v>25</v>
      </c>
      <c r="O30" s="130">
        <f t="shared" si="5"/>
        <v>44706</v>
      </c>
      <c r="P30" s="119"/>
      <c r="Q30" s="119">
        <v>25</v>
      </c>
      <c r="R30" s="126">
        <f t="shared" si="6"/>
        <v>44737</v>
      </c>
      <c r="S30" s="119"/>
      <c r="T30" s="118">
        <v>25</v>
      </c>
      <c r="U30" s="126">
        <f t="shared" si="7"/>
        <v>44767</v>
      </c>
      <c r="V30" s="144" t="s">
        <v>146</v>
      </c>
      <c r="W30" s="119">
        <v>25</v>
      </c>
      <c r="X30" s="130">
        <f t="shared" si="8"/>
        <v>44798</v>
      </c>
      <c r="Y30" s="119"/>
      <c r="Z30" s="119">
        <v>25</v>
      </c>
      <c r="AA30" s="126">
        <f t="shared" si="10"/>
        <v>44829</v>
      </c>
      <c r="AB30" s="119"/>
      <c r="AC30" s="119">
        <v>25</v>
      </c>
      <c r="AD30" s="126">
        <f t="shared" si="11"/>
        <v>44859</v>
      </c>
      <c r="AE30" s="119"/>
      <c r="AF30" s="119">
        <v>25</v>
      </c>
      <c r="AG30" s="126">
        <f t="shared" si="12"/>
        <v>44890</v>
      </c>
      <c r="AH30" s="119"/>
      <c r="AI30" s="118">
        <v>25</v>
      </c>
      <c r="AJ30" s="94">
        <f t="shared" si="13"/>
        <v>44920</v>
      </c>
    </row>
    <row r="31" spans="2:37">
      <c r="B31" s="7">
        <v>26</v>
      </c>
      <c r="C31" s="130">
        <f t="shared" si="0"/>
        <v>44587</v>
      </c>
      <c r="E31" s="7">
        <v>26</v>
      </c>
      <c r="F31" s="94">
        <f t="shared" si="1"/>
        <v>44618</v>
      </c>
      <c r="H31" s="119">
        <v>26</v>
      </c>
      <c r="I31" s="126">
        <f t="shared" si="3"/>
        <v>44646</v>
      </c>
      <c r="J31" s="119"/>
      <c r="K31" s="119">
        <v>26</v>
      </c>
      <c r="L31" s="126">
        <f t="shared" si="4"/>
        <v>44677</v>
      </c>
      <c r="M31" s="119"/>
      <c r="N31" s="119">
        <v>26</v>
      </c>
      <c r="O31" s="126">
        <f t="shared" si="5"/>
        <v>44707</v>
      </c>
      <c r="P31" s="119"/>
      <c r="Q31" s="119">
        <v>26</v>
      </c>
      <c r="R31" s="126">
        <f t="shared" si="6"/>
        <v>44738</v>
      </c>
      <c r="S31" s="119"/>
      <c r="T31" s="118">
        <v>26</v>
      </c>
      <c r="U31" s="126">
        <f t="shared" si="7"/>
        <v>44768</v>
      </c>
      <c r="V31" s="144"/>
      <c r="W31" s="119">
        <v>26</v>
      </c>
      <c r="X31" s="126">
        <f t="shared" si="8"/>
        <v>44799</v>
      </c>
      <c r="Y31" s="119"/>
      <c r="Z31" s="119">
        <v>26</v>
      </c>
      <c r="AA31" s="130">
        <f t="shared" si="10"/>
        <v>44830</v>
      </c>
      <c r="AB31" s="119"/>
      <c r="AC31" s="119">
        <v>26</v>
      </c>
      <c r="AD31" s="130">
        <f t="shared" si="11"/>
        <v>44860</v>
      </c>
      <c r="AE31" s="119"/>
      <c r="AF31" s="119">
        <v>26</v>
      </c>
      <c r="AG31" s="126">
        <f t="shared" si="12"/>
        <v>44891</v>
      </c>
      <c r="AH31" s="119"/>
      <c r="AI31" s="118">
        <v>26</v>
      </c>
      <c r="AJ31" s="94">
        <f t="shared" si="13"/>
        <v>44921</v>
      </c>
      <c r="AK31" s="144" t="s">
        <v>148</v>
      </c>
    </row>
    <row r="32" spans="2:37">
      <c r="B32" s="7">
        <v>27</v>
      </c>
      <c r="C32" s="130">
        <f t="shared" si="0"/>
        <v>44588</v>
      </c>
      <c r="E32" s="7">
        <v>27</v>
      </c>
      <c r="F32" s="94">
        <f t="shared" si="1"/>
        <v>44619</v>
      </c>
      <c r="H32" s="119">
        <v>27</v>
      </c>
      <c r="I32" s="126">
        <f t="shared" si="3"/>
        <v>44647</v>
      </c>
      <c r="J32" s="119"/>
      <c r="K32" s="119">
        <v>27</v>
      </c>
      <c r="L32" s="130">
        <f t="shared" si="4"/>
        <v>44678</v>
      </c>
      <c r="M32" s="119"/>
      <c r="N32" s="119">
        <v>27</v>
      </c>
      <c r="O32" s="126">
        <f t="shared" si="5"/>
        <v>44708</v>
      </c>
      <c r="P32" s="119"/>
      <c r="Q32" s="118">
        <v>27</v>
      </c>
      <c r="R32" s="126">
        <f t="shared" si="6"/>
        <v>44739</v>
      </c>
      <c r="S32" s="119"/>
      <c r="T32" s="118">
        <v>27</v>
      </c>
      <c r="U32" s="126">
        <f t="shared" si="7"/>
        <v>44769</v>
      </c>
      <c r="V32" s="144"/>
      <c r="W32" s="119">
        <v>27</v>
      </c>
      <c r="X32" s="126">
        <f t="shared" si="8"/>
        <v>44800</v>
      </c>
      <c r="Y32" s="119"/>
      <c r="Z32" s="119">
        <v>27</v>
      </c>
      <c r="AA32" s="126">
        <f t="shared" si="10"/>
        <v>44831</v>
      </c>
      <c r="AB32" s="119"/>
      <c r="AC32" s="119">
        <v>27</v>
      </c>
      <c r="AD32" s="130">
        <f t="shared" si="11"/>
        <v>44861</v>
      </c>
      <c r="AE32" s="119"/>
      <c r="AF32" s="119">
        <v>27</v>
      </c>
      <c r="AG32" s="126">
        <f t="shared" si="12"/>
        <v>44892</v>
      </c>
      <c r="AH32" s="119"/>
      <c r="AI32" s="118">
        <v>27</v>
      </c>
      <c r="AJ32" s="94">
        <f t="shared" si="13"/>
        <v>44922</v>
      </c>
      <c r="AK32" s="144"/>
    </row>
    <row r="33" spans="2:37">
      <c r="B33" s="7">
        <v>28</v>
      </c>
      <c r="C33" s="94">
        <f t="shared" si="0"/>
        <v>44589</v>
      </c>
      <c r="E33" s="7">
        <v>28</v>
      </c>
      <c r="F33" s="94">
        <f t="shared" si="1"/>
        <v>44620</v>
      </c>
      <c r="H33" s="119">
        <v>28</v>
      </c>
      <c r="I33" s="130">
        <f t="shared" si="3"/>
        <v>44648</v>
      </c>
      <c r="J33" s="119"/>
      <c r="K33" s="119">
        <v>28</v>
      </c>
      <c r="L33" s="130">
        <f t="shared" si="4"/>
        <v>44679</v>
      </c>
      <c r="M33" s="119"/>
      <c r="N33" s="119">
        <v>28</v>
      </c>
      <c r="O33" s="126">
        <f t="shared" si="5"/>
        <v>44709</v>
      </c>
      <c r="P33" s="119"/>
      <c r="Q33" s="118">
        <v>28</v>
      </c>
      <c r="R33" s="126">
        <f t="shared" si="6"/>
        <v>44740</v>
      </c>
      <c r="S33" s="119"/>
      <c r="T33" s="118">
        <v>28</v>
      </c>
      <c r="U33" s="126">
        <f t="shared" si="7"/>
        <v>44770</v>
      </c>
      <c r="V33" s="144"/>
      <c r="W33" s="119">
        <v>28</v>
      </c>
      <c r="X33" s="126">
        <f t="shared" si="8"/>
        <v>44801</v>
      </c>
      <c r="Y33" s="119"/>
      <c r="Z33" s="119">
        <v>28</v>
      </c>
      <c r="AA33" s="130">
        <f t="shared" si="10"/>
        <v>44832</v>
      </c>
      <c r="AB33" s="119"/>
      <c r="AC33" s="119">
        <v>28</v>
      </c>
      <c r="AD33" s="126">
        <f t="shared" si="11"/>
        <v>44862</v>
      </c>
      <c r="AE33" s="119"/>
      <c r="AF33" s="119">
        <v>28</v>
      </c>
      <c r="AG33" s="130">
        <f t="shared" si="12"/>
        <v>44893</v>
      </c>
      <c r="AH33" s="119"/>
      <c r="AI33" s="118">
        <v>28</v>
      </c>
      <c r="AJ33" s="94">
        <f t="shared" si="13"/>
        <v>44923</v>
      </c>
      <c r="AK33" s="144"/>
    </row>
    <row r="34" spans="2:37">
      <c r="B34" s="7">
        <v>29</v>
      </c>
      <c r="C34" s="94">
        <f t="shared" si="0"/>
        <v>44590</v>
      </c>
      <c r="E34" s="7" t="str">
        <f>IF(DAY(DATE(H2,2,29))=29,29,"")</f>
        <v/>
      </c>
      <c r="F34" s="94" t="str">
        <f>IF(E34="","",DATE($H$2,COLUMN(G34)/3,E34))</f>
        <v/>
      </c>
      <c r="H34" s="119">
        <v>29</v>
      </c>
      <c r="I34" s="126">
        <f t="shared" si="3"/>
        <v>44649</v>
      </c>
      <c r="J34" s="119"/>
      <c r="K34" s="119">
        <v>29</v>
      </c>
      <c r="L34" s="126">
        <f t="shared" si="4"/>
        <v>44680</v>
      </c>
      <c r="M34" s="119"/>
      <c r="N34" s="119">
        <v>29</v>
      </c>
      <c r="O34" s="126">
        <f t="shared" si="5"/>
        <v>44710</v>
      </c>
      <c r="P34" s="119"/>
      <c r="Q34" s="118">
        <v>29</v>
      </c>
      <c r="R34" s="126">
        <f t="shared" si="6"/>
        <v>44741</v>
      </c>
      <c r="S34" s="119"/>
      <c r="T34" s="118">
        <v>29</v>
      </c>
      <c r="U34" s="126">
        <f t="shared" si="7"/>
        <v>44771</v>
      </c>
      <c r="V34" s="144"/>
      <c r="W34" s="119">
        <v>29</v>
      </c>
      <c r="X34" s="130">
        <f t="shared" si="8"/>
        <v>44802</v>
      </c>
      <c r="Y34" s="119"/>
      <c r="Z34" s="119">
        <v>29</v>
      </c>
      <c r="AA34" s="130">
        <f t="shared" si="10"/>
        <v>44833</v>
      </c>
      <c r="AB34" s="119"/>
      <c r="AC34" s="119">
        <v>29</v>
      </c>
      <c r="AD34" s="126">
        <f t="shared" si="11"/>
        <v>44863</v>
      </c>
      <c r="AE34" s="119"/>
      <c r="AF34" s="119">
        <v>29</v>
      </c>
      <c r="AG34" s="126">
        <f t="shared" si="12"/>
        <v>44894</v>
      </c>
      <c r="AH34" s="119"/>
      <c r="AI34" s="118">
        <v>29</v>
      </c>
      <c r="AJ34" s="94">
        <f t="shared" si="13"/>
        <v>44924</v>
      </c>
      <c r="AK34" s="144"/>
    </row>
    <row r="35" spans="2:37">
      <c r="B35" s="7">
        <v>30</v>
      </c>
      <c r="C35" s="94">
        <f t="shared" si="0"/>
        <v>44591</v>
      </c>
      <c r="F35" s="94"/>
      <c r="H35" s="119">
        <v>30</v>
      </c>
      <c r="I35" s="130">
        <f t="shared" si="3"/>
        <v>44650</v>
      </c>
      <c r="J35" s="119"/>
      <c r="K35" s="119">
        <v>30</v>
      </c>
      <c r="L35" s="126">
        <f t="shared" si="4"/>
        <v>44681</v>
      </c>
      <c r="M35" s="119"/>
      <c r="N35" s="119">
        <v>30</v>
      </c>
      <c r="O35" s="130">
        <f t="shared" si="5"/>
        <v>44711</v>
      </c>
      <c r="P35" s="119"/>
      <c r="Q35" s="118">
        <v>30</v>
      </c>
      <c r="R35" s="126">
        <f t="shared" si="6"/>
        <v>44742</v>
      </c>
      <c r="S35" s="119"/>
      <c r="T35" s="118">
        <v>30</v>
      </c>
      <c r="U35" s="126">
        <f t="shared" si="7"/>
        <v>44772</v>
      </c>
      <c r="V35" s="144"/>
      <c r="W35" s="119">
        <v>30</v>
      </c>
      <c r="X35" s="126">
        <f t="shared" si="8"/>
        <v>44803</v>
      </c>
      <c r="Y35" s="119"/>
      <c r="Z35" s="119">
        <v>30</v>
      </c>
      <c r="AA35" s="126">
        <f t="shared" si="10"/>
        <v>44834</v>
      </c>
      <c r="AB35" s="119"/>
      <c r="AC35" s="119">
        <v>30</v>
      </c>
      <c r="AD35" s="126">
        <f t="shared" si="11"/>
        <v>44864</v>
      </c>
      <c r="AE35" s="119"/>
      <c r="AF35" s="119">
        <v>30</v>
      </c>
      <c r="AG35" s="126">
        <f t="shared" si="12"/>
        <v>44895</v>
      </c>
      <c r="AH35" s="119"/>
      <c r="AI35" s="118">
        <v>30</v>
      </c>
      <c r="AJ35" s="94">
        <f t="shared" si="13"/>
        <v>44925</v>
      </c>
      <c r="AK35" s="144"/>
    </row>
    <row r="36" spans="2:37">
      <c r="B36" s="7">
        <v>31</v>
      </c>
      <c r="C36" s="94">
        <f t="shared" si="0"/>
        <v>44592</v>
      </c>
      <c r="F36" s="94"/>
      <c r="H36" s="119">
        <v>31</v>
      </c>
      <c r="I36" s="130">
        <f t="shared" si="3"/>
        <v>44651</v>
      </c>
      <c r="J36" s="119"/>
      <c r="K36" s="119"/>
      <c r="L36" s="126"/>
      <c r="M36" s="119"/>
      <c r="N36" s="119">
        <v>31</v>
      </c>
      <c r="O36" s="126">
        <f t="shared" si="5"/>
        <v>44712</v>
      </c>
      <c r="P36" s="119"/>
      <c r="Q36" s="119"/>
      <c r="R36" s="126"/>
      <c r="S36" s="119"/>
      <c r="T36" s="118">
        <v>31</v>
      </c>
      <c r="U36" s="126">
        <f t="shared" si="7"/>
        <v>44773</v>
      </c>
      <c r="V36" s="144"/>
      <c r="W36" s="119">
        <v>31</v>
      </c>
      <c r="X36" s="130">
        <f t="shared" si="8"/>
        <v>44804</v>
      </c>
      <c r="Y36" s="119"/>
      <c r="Z36" s="119"/>
      <c r="AA36" s="126"/>
      <c r="AB36" s="119"/>
      <c r="AC36" s="119">
        <v>31</v>
      </c>
      <c r="AD36" s="130">
        <f t="shared" si="11"/>
        <v>44865</v>
      </c>
      <c r="AE36" s="119"/>
      <c r="AF36" s="119"/>
      <c r="AG36" s="126"/>
      <c r="AH36" s="119"/>
      <c r="AI36" s="118">
        <v>31</v>
      </c>
      <c r="AJ36" s="94">
        <f t="shared" si="13"/>
        <v>44926</v>
      </c>
      <c r="AK36" s="144"/>
    </row>
    <row r="39" spans="2:37" ht="14">
      <c r="F39" s="135" t="s">
        <v>24</v>
      </c>
      <c r="G39" s="136"/>
      <c r="H39" s="136" t="s">
        <v>149</v>
      </c>
      <c r="N39" s="133" t="s">
        <v>153</v>
      </c>
      <c r="O39" s="133"/>
      <c r="P39" s="133"/>
      <c r="Q39" s="133"/>
      <c r="U39" s="134" t="s">
        <v>156</v>
      </c>
      <c r="V39" s="134"/>
      <c r="W39" s="134"/>
      <c r="X39" s="134"/>
    </row>
    <row r="40" spans="2:37">
      <c r="F40" s="3" t="s">
        <v>145</v>
      </c>
      <c r="H40" s="7">
        <v>4</v>
      </c>
      <c r="N40" s="7" t="s">
        <v>154</v>
      </c>
    </row>
    <row r="41" spans="2:37">
      <c r="F41" s="3" t="s">
        <v>146</v>
      </c>
      <c r="H41" s="7">
        <v>15</v>
      </c>
      <c r="N41" s="7" t="s">
        <v>155</v>
      </c>
    </row>
    <row r="42" spans="2:37">
      <c r="F42" s="3" t="s">
        <v>147</v>
      </c>
      <c r="H42" s="7">
        <v>4</v>
      </c>
      <c r="O42" s="7" t="s">
        <v>151</v>
      </c>
    </row>
    <row r="43" spans="2:37">
      <c r="F43" s="131" t="s">
        <v>148</v>
      </c>
      <c r="G43" s="129"/>
      <c r="H43" s="129">
        <v>4</v>
      </c>
    </row>
    <row r="44" spans="2:37">
      <c r="H44" s="7">
        <f>H40+H41+H42+H43</f>
        <v>27</v>
      </c>
      <c r="I44" s="7" t="s">
        <v>149</v>
      </c>
    </row>
    <row r="45" spans="2:37">
      <c r="H45" s="7">
        <f>30-H44</f>
        <v>3</v>
      </c>
      <c r="I45" s="7" t="s">
        <v>150</v>
      </c>
    </row>
  </sheetData>
  <mergeCells count="16">
    <mergeCell ref="B5:D5"/>
    <mergeCell ref="E5:G5"/>
    <mergeCell ref="H5:J5"/>
    <mergeCell ref="K5:M5"/>
    <mergeCell ref="N5:P5"/>
    <mergeCell ref="M16:M22"/>
    <mergeCell ref="V30:V36"/>
    <mergeCell ref="AE8:AE14"/>
    <mergeCell ref="AK31:AK36"/>
    <mergeCell ref="AI5:AK5"/>
    <mergeCell ref="Q5:S5"/>
    <mergeCell ref="T5:V5"/>
    <mergeCell ref="W5:Y5"/>
    <mergeCell ref="Z5:AB5"/>
    <mergeCell ref="AC5:AE5"/>
    <mergeCell ref="AF5:AH5"/>
  </mergeCells>
  <phoneticPr fontId="19" type="noConversion"/>
  <conditionalFormatting sqref="B6:AK8 B23:AK30 B17:L22 N17:AK22 B31:U36 W31:AK31 B15:AK16 B9:AD14 AF9:AK14 W32:AJ36">
    <cfRule type="expression" dxfId="3" priority="4">
      <formula>AND(B6=TODAY(),L.Heute)</formula>
    </cfRule>
    <cfRule type="expression" dxfId="2" priority="5">
      <formula>AND(COUNTIF(F.Feiertage,B6)&gt;0,L.Feiertag)</formula>
    </cfRule>
  </conditionalFormatting>
  <conditionalFormatting sqref="C6:C36">
    <cfRule type="expression" dxfId="1" priority="2">
      <formula>AND(WEEKDAY(C6,2)&gt;5,L.SaSo)</formula>
    </cfRule>
  </conditionalFormatting>
  <conditionalFormatting sqref="F6:F36">
    <cfRule type="expression" dxfId="0" priority="1">
      <formula>AND(WEEKDAY(F6,2)&gt;5,L.SaSo)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82" orientation="landscape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12</xdr:col>
                    <xdr:colOff>63500</xdr:colOff>
                    <xdr:row>2</xdr:row>
                    <xdr:rowOff>0</xdr:rowOff>
                  </from>
                  <to>
                    <xdr:col>12</xdr:col>
                    <xdr:colOff>292100</xdr:colOff>
                    <xdr:row>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13</xdr:col>
                    <xdr:colOff>101600</xdr:colOff>
                    <xdr:row>2</xdr:row>
                    <xdr:rowOff>0</xdr:rowOff>
                  </from>
                  <to>
                    <xdr:col>13</xdr:col>
                    <xdr:colOff>330200</xdr:colOff>
                    <xdr:row>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 altText="Kontrollkästchen _x000a_">
                <anchor moveWithCells="1">
                  <from>
                    <xdr:col>15</xdr:col>
                    <xdr:colOff>406400</xdr:colOff>
                    <xdr:row>2</xdr:row>
                    <xdr:rowOff>0</xdr:rowOff>
                  </from>
                  <to>
                    <xdr:col>17</xdr:col>
                    <xdr:colOff>25400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03"/>
  <sheetViews>
    <sheetView showGridLines="0" topLeftCell="A4" workbookViewId="0">
      <selection activeCell="B5" sqref="B5"/>
    </sheetView>
  </sheetViews>
  <sheetFormatPr baseColWidth="10" defaultRowHeight="13"/>
  <cols>
    <col min="1" max="1" width="4.33203125" customWidth="1"/>
    <col min="2" max="9" width="10.1640625" bestFit="1" customWidth="1"/>
    <col min="10" max="10" width="5" customWidth="1"/>
  </cols>
  <sheetData>
    <row r="1" spans="1:9" ht="18.75" customHeight="1">
      <c r="A1" s="4"/>
    </row>
    <row r="2" spans="1:9" ht="18.75" customHeight="1">
      <c r="B2" s="9" t="s">
        <v>24</v>
      </c>
      <c r="C2" s="1"/>
      <c r="D2" s="1"/>
      <c r="E2" s="1"/>
    </row>
    <row r="3" spans="1:9" ht="18.75" customHeight="1">
      <c r="B3" s="9"/>
      <c r="C3" s="1"/>
      <c r="D3" s="1"/>
      <c r="E3" s="1"/>
    </row>
    <row r="4" spans="1:9" ht="18.75" customHeight="1">
      <c r="B4" s="3">
        <v>2022</v>
      </c>
      <c r="C4" s="1"/>
      <c r="D4" s="1"/>
      <c r="E4" s="1"/>
    </row>
    <row r="5" spans="1:9" ht="18.75" customHeight="1">
      <c r="B5" s="9"/>
      <c r="C5" s="1"/>
      <c r="D5" s="1"/>
      <c r="E5" s="1"/>
    </row>
    <row r="6" spans="1:9" ht="18.75" customHeight="1">
      <c r="B6" s="36" t="s">
        <v>77</v>
      </c>
      <c r="D6" s="33"/>
      <c r="E6" s="1"/>
    </row>
    <row r="7" spans="1:9" ht="18.75" customHeight="1">
      <c r="A7" s="15">
        <v>1</v>
      </c>
      <c r="B7" s="37"/>
      <c r="C7" s="3"/>
      <c r="I7" s="18"/>
    </row>
    <row r="8" spans="1:9" ht="18.75" customHeight="1">
      <c r="A8" s="15">
        <v>2</v>
      </c>
      <c r="B8" s="37"/>
      <c r="C8" s="3"/>
      <c r="D8" s="3"/>
      <c r="E8" s="3"/>
      <c r="F8" s="3"/>
      <c r="G8" s="3"/>
      <c r="H8" s="3"/>
      <c r="I8" s="3"/>
    </row>
    <row r="9" spans="1:9" ht="18.75" customHeight="1">
      <c r="A9" s="15">
        <v>3</v>
      </c>
      <c r="B9" s="37"/>
      <c r="C9" s="3"/>
      <c r="D9" s="3"/>
      <c r="E9" s="3"/>
      <c r="F9" s="3"/>
      <c r="G9" s="3"/>
      <c r="H9" s="3"/>
      <c r="I9" s="3"/>
    </row>
    <row r="10" spans="1:9" ht="18.75" customHeight="1">
      <c r="A10" s="15">
        <v>4</v>
      </c>
      <c r="B10" s="37"/>
      <c r="C10" s="3"/>
      <c r="D10" s="3"/>
      <c r="E10" s="3"/>
      <c r="F10" s="3"/>
      <c r="G10" s="3"/>
      <c r="H10" s="3"/>
      <c r="I10" s="3"/>
    </row>
    <row r="11" spans="1:9" ht="18.75" customHeight="1">
      <c r="A11" s="15"/>
      <c r="B11" s="37"/>
      <c r="C11" s="3"/>
      <c r="D11" s="3"/>
      <c r="E11" s="3"/>
      <c r="F11" s="3"/>
      <c r="G11" s="3"/>
      <c r="H11" s="3"/>
      <c r="I11" s="3"/>
    </row>
    <row r="12" spans="1:9" ht="18.75" customHeight="1">
      <c r="A12" s="15"/>
      <c r="B12" s="37"/>
      <c r="C12" s="3"/>
      <c r="D12" s="3"/>
      <c r="E12" s="3"/>
      <c r="F12" s="3"/>
      <c r="G12" s="3"/>
      <c r="H12" s="3"/>
      <c r="I12" s="3"/>
    </row>
    <row r="13" spans="1:9" ht="18.75" customHeight="1">
      <c r="A13" s="15"/>
      <c r="B13" s="37"/>
      <c r="C13" s="3"/>
      <c r="D13" s="3"/>
      <c r="E13" s="3"/>
      <c r="F13" s="3"/>
      <c r="G13" s="3"/>
      <c r="H13" s="3"/>
      <c r="I13" s="3"/>
    </row>
    <row r="14" spans="1:9" ht="18.75" customHeight="1">
      <c r="A14" s="15"/>
      <c r="B14" s="37"/>
      <c r="C14" s="34"/>
      <c r="D14" s="34"/>
      <c r="E14" s="34"/>
      <c r="F14" s="34"/>
      <c r="G14" s="34"/>
      <c r="H14" s="34"/>
      <c r="I14" s="34"/>
    </row>
    <row r="15" spans="1:9" ht="18.75" customHeight="1">
      <c r="A15" s="15"/>
      <c r="B15" s="37"/>
      <c r="C15" s="34"/>
      <c r="D15" s="34"/>
      <c r="E15" s="34"/>
      <c r="F15" s="34"/>
      <c r="G15" s="34"/>
      <c r="H15" s="34"/>
      <c r="I15" s="34"/>
    </row>
    <row r="16" spans="1:9" ht="18.75" customHeight="1">
      <c r="A16" s="15"/>
      <c r="B16" s="37"/>
      <c r="C16" s="34"/>
      <c r="D16" s="34"/>
      <c r="E16" s="34"/>
      <c r="F16" s="34"/>
      <c r="G16" s="34"/>
      <c r="H16" s="34"/>
      <c r="I16" s="34"/>
    </row>
    <row r="17" spans="1:9" ht="18.75" customHeight="1">
      <c r="A17" s="15"/>
      <c r="B17" s="37"/>
      <c r="C17" s="34"/>
      <c r="D17" s="34"/>
      <c r="E17" s="34"/>
      <c r="F17" s="34"/>
      <c r="G17" s="34"/>
      <c r="H17" s="34"/>
      <c r="I17" s="34"/>
    </row>
    <row r="18" spans="1:9" ht="18.75" customHeight="1">
      <c r="A18" s="15"/>
      <c r="B18" s="37"/>
      <c r="C18" s="34"/>
      <c r="D18" s="34"/>
      <c r="E18" s="34"/>
      <c r="F18" s="34"/>
      <c r="G18" s="34"/>
      <c r="H18" s="34"/>
      <c r="I18" s="34"/>
    </row>
    <row r="19" spans="1:9" ht="18.75" customHeight="1">
      <c r="A19" s="15"/>
      <c r="B19" s="37"/>
      <c r="C19" s="34"/>
      <c r="D19" s="34"/>
      <c r="E19" s="34"/>
      <c r="F19" s="34"/>
      <c r="G19" s="34"/>
      <c r="H19" s="34"/>
      <c r="I19" s="34"/>
    </row>
    <row r="20" spans="1:9" ht="18.75" customHeight="1">
      <c r="A20" s="15"/>
      <c r="B20" s="37"/>
      <c r="C20" s="34"/>
      <c r="D20" s="34"/>
      <c r="E20" s="34"/>
      <c r="F20" s="34"/>
      <c r="G20" s="34"/>
      <c r="H20" s="34"/>
      <c r="I20" s="34"/>
    </row>
    <row r="21" spans="1:9" ht="18.75" customHeight="1">
      <c r="A21" s="15"/>
      <c r="B21" s="37"/>
      <c r="C21" s="34"/>
      <c r="D21" s="34"/>
      <c r="E21" s="34"/>
      <c r="F21" s="34"/>
      <c r="G21" s="34"/>
      <c r="H21" s="34"/>
      <c r="I21" s="34"/>
    </row>
    <row r="22" spans="1:9" ht="18.75" customHeight="1">
      <c r="A22" s="15"/>
      <c r="B22" s="37"/>
      <c r="C22" s="34"/>
      <c r="D22" s="34"/>
      <c r="E22" s="34"/>
      <c r="F22" s="34"/>
      <c r="G22" s="34"/>
      <c r="H22" s="34"/>
      <c r="I22" s="34"/>
    </row>
    <row r="23" spans="1:9" ht="18.75" customHeight="1">
      <c r="A23" s="15"/>
      <c r="B23" s="37"/>
      <c r="C23" s="34"/>
      <c r="D23" s="34"/>
      <c r="E23" s="34"/>
      <c r="F23" s="34"/>
      <c r="G23" s="34"/>
      <c r="H23" s="34"/>
      <c r="I23" s="34"/>
    </row>
    <row r="24" spans="1:9" ht="18.75" customHeight="1">
      <c r="A24" s="15"/>
      <c r="B24" s="37"/>
      <c r="C24" s="34"/>
      <c r="D24" s="34"/>
      <c r="E24" s="34"/>
      <c r="F24" s="34"/>
      <c r="G24" s="34"/>
      <c r="H24" s="34"/>
      <c r="I24" s="34"/>
    </row>
    <row r="25" spans="1:9" ht="18.75" customHeight="1">
      <c r="A25" s="15"/>
      <c r="B25" s="37"/>
      <c r="C25" s="34"/>
      <c r="D25" s="34"/>
      <c r="E25" s="34"/>
      <c r="F25" s="34"/>
      <c r="G25" s="34"/>
      <c r="H25" s="34"/>
      <c r="I25" s="34"/>
    </row>
    <row r="26" spans="1:9" ht="18.75" customHeight="1">
      <c r="A26" s="15"/>
      <c r="B26" s="37"/>
      <c r="C26" s="34"/>
      <c r="D26" s="34"/>
      <c r="E26" s="34"/>
      <c r="F26" s="34"/>
      <c r="G26" s="34"/>
      <c r="H26" s="34"/>
      <c r="I26" s="34"/>
    </row>
    <row r="27" spans="1:9" ht="18.75" customHeight="1">
      <c r="A27" s="15"/>
      <c r="B27" s="37"/>
      <c r="C27" s="34"/>
      <c r="D27" s="34"/>
      <c r="E27" s="34"/>
      <c r="F27" s="34"/>
      <c r="G27" s="34"/>
      <c r="H27" s="34"/>
      <c r="I27" s="34"/>
    </row>
    <row r="28" spans="1:9" ht="18.75" customHeight="1">
      <c r="A28" s="15"/>
      <c r="B28" s="37"/>
    </row>
    <row r="29" spans="1:9" ht="18.75" customHeight="1"/>
    <row r="30" spans="1:9" ht="18.75" customHeight="1"/>
    <row r="31" spans="1:9" ht="18.75" customHeight="1"/>
    <row r="32" spans="1:9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</sheetData>
  <printOptions horizontalCentered="1"/>
  <pageMargins left="0.23622047244094491" right="0.23622047244094491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00"/>
  <sheetViews>
    <sheetView showGridLines="0" workbookViewId="0">
      <pane xSplit="2" ySplit="12" topLeftCell="C19" activePane="bottomRight" state="frozen"/>
      <selection activeCell="E42" sqref="E42"/>
      <selection pane="topRight" activeCell="E42" sqref="E42"/>
      <selection pane="bottomLeft" activeCell="E42" sqref="E42"/>
      <selection pane="bottomRight" activeCell="D6" sqref="D6"/>
    </sheetView>
  </sheetViews>
  <sheetFormatPr baseColWidth="10" defaultRowHeight="13"/>
  <cols>
    <col min="1" max="1" width="4.33203125" customWidth="1"/>
    <col min="2" max="2" width="22.5" bestFit="1" customWidth="1"/>
    <col min="3" max="9" width="10.1640625" bestFit="1" customWidth="1"/>
    <col min="10" max="10" width="5" customWidth="1"/>
  </cols>
  <sheetData>
    <row r="1" spans="1:9" ht="18.75" customHeight="1">
      <c r="A1" s="4"/>
    </row>
    <row r="2" spans="1:9" ht="18.75" customHeight="1">
      <c r="B2" s="9" t="s">
        <v>0</v>
      </c>
      <c r="C2" s="1"/>
      <c r="D2" s="1"/>
      <c r="E2" s="1"/>
    </row>
    <row r="3" spans="1:9" ht="18.75" customHeight="1">
      <c r="B3" s="9"/>
      <c r="C3" s="1"/>
      <c r="D3" s="1"/>
      <c r="E3" s="1"/>
    </row>
    <row r="4" spans="1:9" ht="18.75" customHeight="1">
      <c r="B4" s="36" t="s">
        <v>76</v>
      </c>
      <c r="D4" s="33" t="s">
        <v>31</v>
      </c>
      <c r="E4" s="1"/>
    </row>
    <row r="5" spans="1:9" ht="18.75" customHeight="1">
      <c r="B5" s="7" t="s">
        <v>30</v>
      </c>
      <c r="C5" s="3">
        <v>2022</v>
      </c>
      <c r="D5" s="11">
        <v>2022</v>
      </c>
      <c r="E5" s="11">
        <v>2021</v>
      </c>
      <c r="F5" s="11">
        <v>2022</v>
      </c>
      <c r="G5" s="11">
        <v>2023</v>
      </c>
      <c r="H5" s="11">
        <v>2099</v>
      </c>
      <c r="I5" s="18"/>
    </row>
    <row r="6" spans="1:9" ht="18.75" customHeight="1">
      <c r="B6" s="7" t="s">
        <v>49</v>
      </c>
      <c r="C6" s="3">
        <f>L.Jahr-1900</f>
        <v>122</v>
      </c>
      <c r="D6" s="3">
        <f t="shared" ref="D6:H6" si="0">D5-1900</f>
        <v>122</v>
      </c>
      <c r="E6" s="3">
        <f t="shared" si="0"/>
        <v>121</v>
      </c>
      <c r="F6" s="3">
        <f t="shared" si="0"/>
        <v>122</v>
      </c>
      <c r="G6" s="3">
        <f t="shared" si="0"/>
        <v>123</v>
      </c>
      <c r="H6" s="3">
        <f t="shared" si="0"/>
        <v>199</v>
      </c>
      <c r="I6" s="3"/>
    </row>
    <row r="7" spans="1:9" ht="18.75" customHeight="1">
      <c r="A7" s="2"/>
      <c r="B7" s="7" t="s">
        <v>50</v>
      </c>
      <c r="C7" s="3">
        <f>MOD(F.a,19)</f>
        <v>8</v>
      </c>
      <c r="D7" s="3">
        <f t="shared" ref="D7:H7" si="1">MOD(D6,19)</f>
        <v>8</v>
      </c>
      <c r="E7" s="3">
        <f t="shared" si="1"/>
        <v>7</v>
      </c>
      <c r="F7" s="3">
        <f t="shared" si="1"/>
        <v>8</v>
      </c>
      <c r="G7" s="3">
        <f t="shared" si="1"/>
        <v>9</v>
      </c>
      <c r="H7" s="3">
        <f t="shared" si="1"/>
        <v>9</v>
      </c>
      <c r="I7" s="3"/>
    </row>
    <row r="8" spans="1:9" ht="18.75" customHeight="1">
      <c r="A8" s="2"/>
      <c r="B8" s="7" t="s">
        <v>51</v>
      </c>
      <c r="C8" s="3">
        <f>ROUNDDOWN((7*F.b+1)/19,0)</f>
        <v>3</v>
      </c>
      <c r="D8" s="3">
        <f t="shared" ref="D8:H8" si="2">ROUNDDOWN((7*D7+1)/19,0)</f>
        <v>3</v>
      </c>
      <c r="E8" s="3">
        <f t="shared" si="2"/>
        <v>2</v>
      </c>
      <c r="F8" s="3">
        <f t="shared" si="2"/>
        <v>3</v>
      </c>
      <c r="G8" s="3">
        <f t="shared" si="2"/>
        <v>3</v>
      </c>
      <c r="H8" s="3">
        <f t="shared" si="2"/>
        <v>3</v>
      </c>
      <c r="I8" s="3"/>
    </row>
    <row r="9" spans="1:9" ht="18.75" customHeight="1">
      <c r="A9" s="2"/>
      <c r="B9" s="7" t="s">
        <v>52</v>
      </c>
      <c r="C9" s="3">
        <f>MOD(11*F.b+4-F.c,29)</f>
        <v>2</v>
      </c>
      <c r="D9" s="3">
        <f t="shared" ref="D9:H9" si="3">MOD(11*D7+4-D8,29)</f>
        <v>2</v>
      </c>
      <c r="E9" s="3">
        <f t="shared" si="3"/>
        <v>21</v>
      </c>
      <c r="F9" s="3">
        <f t="shared" si="3"/>
        <v>2</v>
      </c>
      <c r="G9" s="3">
        <f t="shared" si="3"/>
        <v>13</v>
      </c>
      <c r="H9" s="3">
        <f t="shared" si="3"/>
        <v>13</v>
      </c>
      <c r="I9" s="3"/>
    </row>
    <row r="10" spans="1:9" ht="18.75" customHeight="1">
      <c r="A10" s="2"/>
      <c r="B10" s="7" t="s">
        <v>53</v>
      </c>
      <c r="C10" s="3">
        <f>ROUNDDOWN(F.a/4,0)</f>
        <v>30</v>
      </c>
      <c r="D10" s="3">
        <f t="shared" ref="D10:H10" si="4">ROUNDDOWN(D6/4,0)</f>
        <v>30</v>
      </c>
      <c r="E10" s="3">
        <f t="shared" si="4"/>
        <v>30</v>
      </c>
      <c r="F10" s="3">
        <f t="shared" si="4"/>
        <v>30</v>
      </c>
      <c r="G10" s="3">
        <f t="shared" si="4"/>
        <v>30</v>
      </c>
      <c r="H10" s="3">
        <f t="shared" si="4"/>
        <v>49</v>
      </c>
      <c r="I10" s="3"/>
    </row>
    <row r="11" spans="1:9" ht="18.75" customHeight="1">
      <c r="A11" s="2"/>
      <c r="B11" s="7" t="s">
        <v>54</v>
      </c>
      <c r="C11" s="3">
        <f>MOD(F.a+F.e+31-F.d,7)</f>
        <v>6</v>
      </c>
      <c r="D11" s="3">
        <f t="shared" ref="D11:H11" si="5">MOD(D6+D10+31-D9,7)</f>
        <v>6</v>
      </c>
      <c r="E11" s="3">
        <f t="shared" si="5"/>
        <v>0</v>
      </c>
      <c r="F11" s="3">
        <f t="shared" si="5"/>
        <v>6</v>
      </c>
      <c r="G11" s="3">
        <f t="shared" si="5"/>
        <v>3</v>
      </c>
      <c r="H11" s="3">
        <f t="shared" si="5"/>
        <v>0</v>
      </c>
      <c r="I11" s="3"/>
    </row>
    <row r="12" spans="1:9" ht="18.75" customHeight="1">
      <c r="A12" s="2">
        <v>1</v>
      </c>
      <c r="B12" s="7" t="s">
        <v>55</v>
      </c>
      <c r="C12" s="34">
        <f>DATE(L.Jahr,4,25-F.d-F.f)</f>
        <v>44668</v>
      </c>
      <c r="D12" s="34">
        <f t="shared" ref="D12:H12" si="6">DATE(D5,4,25-D9-D11)</f>
        <v>44668</v>
      </c>
      <c r="E12" s="34">
        <f t="shared" si="6"/>
        <v>44290</v>
      </c>
      <c r="F12" s="34">
        <f t="shared" si="6"/>
        <v>44668</v>
      </c>
      <c r="G12" s="34">
        <f t="shared" si="6"/>
        <v>45025</v>
      </c>
      <c r="H12" s="34">
        <f t="shared" si="6"/>
        <v>72787</v>
      </c>
      <c r="I12" s="34"/>
    </row>
    <row r="13" spans="1:9" ht="18.75" customHeight="1">
      <c r="A13" s="2">
        <v>2</v>
      </c>
      <c r="B13" s="7" t="s">
        <v>56</v>
      </c>
      <c r="C13" s="34">
        <f>F.Ostersonntag-2</f>
        <v>44666</v>
      </c>
      <c r="D13" s="34"/>
      <c r="E13" s="34">
        <f>E12-2</f>
        <v>44288</v>
      </c>
      <c r="F13" s="34">
        <f t="shared" ref="F13:H13" si="7">F12-2</f>
        <v>44666</v>
      </c>
      <c r="G13" s="34">
        <f t="shared" si="7"/>
        <v>45023</v>
      </c>
      <c r="H13" s="34">
        <f t="shared" si="7"/>
        <v>72785</v>
      </c>
      <c r="I13" s="34"/>
    </row>
    <row r="14" spans="1:9" ht="18.75" customHeight="1">
      <c r="A14" s="2">
        <v>3</v>
      </c>
      <c r="B14" s="7" t="s">
        <v>57</v>
      </c>
      <c r="C14" s="34">
        <f>F.Ostersonntag+1</f>
        <v>44669</v>
      </c>
      <c r="D14" s="34"/>
      <c r="E14" s="34">
        <f>E12+1</f>
        <v>44291</v>
      </c>
      <c r="F14" s="34">
        <f t="shared" ref="F14:H14" si="8">F12+1</f>
        <v>44669</v>
      </c>
      <c r="G14" s="34">
        <f t="shared" si="8"/>
        <v>45026</v>
      </c>
      <c r="H14" s="34">
        <f t="shared" si="8"/>
        <v>72788</v>
      </c>
      <c r="I14" s="34"/>
    </row>
    <row r="15" spans="1:9" ht="18.75" customHeight="1">
      <c r="A15" s="2">
        <v>4</v>
      </c>
      <c r="B15" s="7" t="s">
        <v>58</v>
      </c>
      <c r="C15" s="34">
        <f>F.Ostersonntag+39</f>
        <v>44707</v>
      </c>
      <c r="D15" s="34"/>
      <c r="E15" s="34">
        <f>E12+39</f>
        <v>44329</v>
      </c>
      <c r="F15" s="34">
        <f t="shared" ref="F15:H15" si="9">F12+39</f>
        <v>44707</v>
      </c>
      <c r="G15" s="34">
        <f t="shared" si="9"/>
        <v>45064</v>
      </c>
      <c r="H15" s="34">
        <f t="shared" si="9"/>
        <v>72826</v>
      </c>
      <c r="I15" s="34"/>
    </row>
    <row r="16" spans="1:9" ht="18.75" customHeight="1">
      <c r="A16" s="2">
        <v>5</v>
      </c>
      <c r="B16" s="7" t="s">
        <v>59</v>
      </c>
      <c r="C16" s="34">
        <f>F.Ostersonntag+49</f>
        <v>44717</v>
      </c>
      <c r="D16" s="34"/>
      <c r="E16" s="34">
        <f>E12+49</f>
        <v>44339</v>
      </c>
      <c r="F16" s="34">
        <f t="shared" ref="F16:H16" si="10">F12+49</f>
        <v>44717</v>
      </c>
      <c r="G16" s="34">
        <f t="shared" si="10"/>
        <v>45074</v>
      </c>
      <c r="H16" s="34">
        <f t="shared" si="10"/>
        <v>72836</v>
      </c>
      <c r="I16" s="34"/>
    </row>
    <row r="17" spans="1:9" ht="18.75" customHeight="1">
      <c r="A17" s="2">
        <v>6</v>
      </c>
      <c r="B17" s="7" t="s">
        <v>60</v>
      </c>
      <c r="C17" s="34">
        <f>F.Ostersonntag+50</f>
        <v>44718</v>
      </c>
      <c r="D17" s="34"/>
      <c r="E17" s="34">
        <f>E12+50</f>
        <v>44340</v>
      </c>
      <c r="F17" s="34">
        <f t="shared" ref="F17:H17" si="11">F12+50</f>
        <v>44718</v>
      </c>
      <c r="G17" s="34">
        <f t="shared" si="11"/>
        <v>45075</v>
      </c>
      <c r="H17" s="34">
        <f t="shared" si="11"/>
        <v>72837</v>
      </c>
      <c r="I17" s="34"/>
    </row>
    <row r="18" spans="1:9" ht="18.75" customHeight="1">
      <c r="A18" s="2">
        <v>7</v>
      </c>
      <c r="B18" s="7" t="s">
        <v>61</v>
      </c>
      <c r="C18" s="34">
        <f>F.Ostersonntag+60</f>
        <v>44728</v>
      </c>
      <c r="D18" s="34"/>
      <c r="E18" s="34">
        <f>E12+60</f>
        <v>44350</v>
      </c>
      <c r="F18" s="34">
        <f t="shared" ref="F18:H18" si="12">F12+60</f>
        <v>44728</v>
      </c>
      <c r="G18" s="34">
        <f t="shared" si="12"/>
        <v>45085</v>
      </c>
      <c r="H18" s="34">
        <f t="shared" si="12"/>
        <v>72847</v>
      </c>
      <c r="I18" s="34"/>
    </row>
    <row r="19" spans="1:9" ht="18.75" customHeight="1">
      <c r="A19" s="2">
        <v>8</v>
      </c>
      <c r="B19" s="7" t="s">
        <v>62</v>
      </c>
      <c r="C19" s="34">
        <f>DATE(L.Jahr,1,1)</f>
        <v>44562</v>
      </c>
      <c r="D19" s="34"/>
      <c r="E19" s="34">
        <f>DATE(E5,1,1)</f>
        <v>44197</v>
      </c>
      <c r="F19" s="34">
        <f t="shared" ref="F19:H19" si="13">DATE(F5,1,1)</f>
        <v>44562</v>
      </c>
      <c r="G19" s="34">
        <f t="shared" si="13"/>
        <v>44927</v>
      </c>
      <c r="H19" s="34">
        <f t="shared" si="13"/>
        <v>72686</v>
      </c>
      <c r="I19" s="34"/>
    </row>
    <row r="20" spans="1:9" ht="18.75" customHeight="1">
      <c r="A20" s="2">
        <v>9</v>
      </c>
      <c r="B20" s="7" t="s">
        <v>63</v>
      </c>
      <c r="C20" s="34">
        <f>DATE(L.Jahr,5,1)</f>
        <v>44682</v>
      </c>
      <c r="D20" s="34"/>
      <c r="E20" s="34">
        <f>DATE(E5,5,1)</f>
        <v>44317</v>
      </c>
      <c r="F20" s="34">
        <f t="shared" ref="F20:H20" si="14">DATE(F5,5,1)</f>
        <v>44682</v>
      </c>
      <c r="G20" s="34">
        <f t="shared" si="14"/>
        <v>45047</v>
      </c>
      <c r="H20" s="34">
        <f t="shared" si="14"/>
        <v>72806</v>
      </c>
      <c r="I20" s="34"/>
    </row>
    <row r="21" spans="1:9" ht="18.75" customHeight="1">
      <c r="A21" s="2">
        <v>10</v>
      </c>
      <c r="B21" s="7" t="s">
        <v>64</v>
      </c>
      <c r="C21" s="34">
        <f>DATE(L.Jahr,10,3)</f>
        <v>44837</v>
      </c>
      <c r="D21" s="34"/>
      <c r="E21" s="34">
        <f>DATE(E5,10,3)</f>
        <v>44472</v>
      </c>
      <c r="F21" s="34">
        <f t="shared" ref="F21:H21" si="15">DATE(F5,10,3)</f>
        <v>44837</v>
      </c>
      <c r="G21" s="34">
        <f t="shared" si="15"/>
        <v>45202</v>
      </c>
      <c r="H21" s="34">
        <f t="shared" si="15"/>
        <v>72961</v>
      </c>
      <c r="I21" s="34"/>
    </row>
    <row r="22" spans="1:9" ht="18.75" customHeight="1">
      <c r="A22" s="2">
        <v>11</v>
      </c>
      <c r="B22" s="7" t="s">
        <v>65</v>
      </c>
      <c r="C22" s="34">
        <f>DATE(L.Jahr,11,1)</f>
        <v>44866</v>
      </c>
      <c r="D22" s="34"/>
      <c r="E22" s="34">
        <f>DATE(E5,11,1)</f>
        <v>44501</v>
      </c>
      <c r="F22" s="34">
        <f t="shared" ref="F22:H22" si="16">DATE(F5,11,1)</f>
        <v>44866</v>
      </c>
      <c r="G22" s="34">
        <f t="shared" si="16"/>
        <v>45231</v>
      </c>
      <c r="H22" s="34">
        <f t="shared" si="16"/>
        <v>72990</v>
      </c>
      <c r="I22" s="34"/>
    </row>
    <row r="23" spans="1:9" ht="18.75" customHeight="1">
      <c r="A23" s="2">
        <v>12</v>
      </c>
      <c r="B23" s="7" t="s">
        <v>66</v>
      </c>
      <c r="C23" s="34">
        <f>DATE(L.Jahr,12,25)</f>
        <v>44920</v>
      </c>
      <c r="D23" s="34"/>
      <c r="E23" s="34">
        <f>DATE(E5,12,25)</f>
        <v>44555</v>
      </c>
      <c r="F23" s="34">
        <f t="shared" ref="F23:H23" si="17">DATE(F5,12,25)</f>
        <v>44920</v>
      </c>
      <c r="G23" s="34">
        <f t="shared" si="17"/>
        <v>45285</v>
      </c>
      <c r="H23" s="34">
        <f t="shared" si="17"/>
        <v>73044</v>
      </c>
      <c r="I23" s="34"/>
    </row>
    <row r="24" spans="1:9" ht="18.75" customHeight="1">
      <c r="A24" s="2">
        <v>13</v>
      </c>
      <c r="B24" s="7" t="s">
        <v>67</v>
      </c>
      <c r="C24" s="34">
        <f>DATE(L.Jahr,12,26)</f>
        <v>44921</v>
      </c>
      <c r="D24" s="34"/>
      <c r="E24" s="34">
        <f>DATE(E5,12,26)</f>
        <v>44556</v>
      </c>
      <c r="F24" s="34">
        <f t="shared" ref="F24:H24" si="18">DATE(F5,12,26)</f>
        <v>44921</v>
      </c>
      <c r="G24" s="34">
        <f t="shared" si="18"/>
        <v>45286</v>
      </c>
      <c r="H24" s="34">
        <f t="shared" si="18"/>
        <v>73045</v>
      </c>
      <c r="I24" s="34"/>
    </row>
    <row r="25" spans="1:9" ht="18.75" customHeight="1"/>
    <row r="26" spans="1:9" ht="18.75" customHeight="1"/>
    <row r="27" spans="1:9" ht="18.75" customHeight="1"/>
    <row r="28" spans="1:9" ht="18.75" customHeight="1"/>
    <row r="29" spans="1:9" ht="18.75" customHeight="1"/>
    <row r="30" spans="1:9" ht="18.75" customHeight="1"/>
    <row r="31" spans="1:9" ht="18.75" customHeight="1"/>
    <row r="32" spans="1:9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87"/>
  <sheetViews>
    <sheetView showGridLines="0" workbookViewId="0">
      <selection activeCell="E42" sqref="E42"/>
    </sheetView>
  </sheetViews>
  <sheetFormatPr baseColWidth="10" defaultRowHeight="13"/>
  <cols>
    <col min="1" max="1" width="6" customWidth="1"/>
    <col min="2" max="2" width="11.83203125" bestFit="1" customWidth="1"/>
    <col min="3" max="3" width="12.1640625" customWidth="1"/>
    <col min="4" max="4" width="8" bestFit="1" customWidth="1"/>
    <col min="5" max="5" width="13.33203125" customWidth="1"/>
    <col min="6" max="6" width="8" style="7" bestFit="1" customWidth="1"/>
    <col min="7" max="7" width="5.1640625" style="3" bestFit="1" customWidth="1"/>
    <col min="8" max="8" width="4" bestFit="1" customWidth="1"/>
    <col min="9" max="9" width="2.6640625" bestFit="1" customWidth="1"/>
    <col min="10" max="10" width="13.33203125" bestFit="1" customWidth="1"/>
    <col min="11" max="11" width="12.5" bestFit="1" customWidth="1"/>
    <col min="12" max="12" width="6.33203125" customWidth="1"/>
  </cols>
  <sheetData>
    <row r="1" spans="1:14" ht="21.5" customHeight="1">
      <c r="A1" s="4"/>
    </row>
    <row r="2" spans="1:14" ht="18.75" customHeight="1">
      <c r="B2" s="10" t="s">
        <v>1</v>
      </c>
      <c r="C2" s="1"/>
      <c r="D2" s="1"/>
      <c r="G2" s="8"/>
    </row>
    <row r="3" spans="1:14" ht="18.75" customHeight="1">
      <c r="J3" s="6"/>
      <c r="M3" s="26" t="s">
        <v>36</v>
      </c>
      <c r="N3" s="24"/>
    </row>
    <row r="4" spans="1:14" ht="18.75" customHeight="1">
      <c r="B4" s="17" t="s">
        <v>74</v>
      </c>
      <c r="D4" s="16" t="s">
        <v>21</v>
      </c>
      <c r="E4" s="16" t="s">
        <v>22</v>
      </c>
      <c r="F4"/>
      <c r="G4"/>
      <c r="H4" s="5"/>
    </row>
    <row r="5" spans="1:14" ht="18.75" customHeight="1">
      <c r="A5" s="15">
        <v>1</v>
      </c>
      <c r="B5" t="s">
        <v>9</v>
      </c>
      <c r="D5" s="11">
        <v>1</v>
      </c>
      <c r="E5" s="14"/>
      <c r="F5"/>
      <c r="G5"/>
    </row>
    <row r="6" spans="1:14" ht="18.75" customHeight="1">
      <c r="A6" s="15">
        <v>2</v>
      </c>
      <c r="B6" t="s">
        <v>10</v>
      </c>
      <c r="F6"/>
      <c r="G6"/>
    </row>
    <row r="7" spans="1:14" ht="18.75" customHeight="1">
      <c r="A7" s="15">
        <v>3</v>
      </c>
      <c r="B7" t="s">
        <v>11</v>
      </c>
      <c r="D7" s="35" t="s">
        <v>34</v>
      </c>
      <c r="E7" s="35"/>
      <c r="F7" s="35"/>
      <c r="G7" s="35"/>
      <c r="H7" s="35"/>
      <c r="I7" s="35"/>
      <c r="J7" s="35"/>
      <c r="K7" s="35"/>
      <c r="L7" s="5"/>
      <c r="M7" s="12"/>
      <c r="N7" s="12"/>
    </row>
    <row r="8" spans="1:14" ht="18.75" customHeight="1">
      <c r="A8" s="15">
        <v>4</v>
      </c>
      <c r="B8" t="s">
        <v>12</v>
      </c>
      <c r="D8" s="35" t="s">
        <v>35</v>
      </c>
      <c r="E8" s="35"/>
      <c r="F8" s="35"/>
      <c r="G8" s="35"/>
      <c r="H8" s="35"/>
      <c r="I8" s="35"/>
      <c r="J8" s="35"/>
      <c r="K8" s="35"/>
      <c r="L8" s="5"/>
      <c r="M8" s="12"/>
      <c r="N8" s="12"/>
    </row>
    <row r="9" spans="1:14" ht="18.75" customHeight="1">
      <c r="A9" s="15">
        <v>5</v>
      </c>
      <c r="B9" t="s">
        <v>13</v>
      </c>
      <c r="D9" s="12"/>
      <c r="E9" s="12"/>
      <c r="F9" s="12"/>
      <c r="G9" s="12"/>
      <c r="H9" s="12"/>
    </row>
    <row r="10" spans="1:14" ht="18.75" customHeight="1">
      <c r="A10" s="15">
        <v>6</v>
      </c>
      <c r="B10" t="s">
        <v>14</v>
      </c>
      <c r="D10" s="12"/>
      <c r="E10" s="12"/>
      <c r="F10" s="12"/>
      <c r="G10" s="12"/>
      <c r="H10" s="12"/>
    </row>
    <row r="11" spans="1:14" ht="18.75" customHeight="1">
      <c r="A11" s="15">
        <v>7</v>
      </c>
      <c r="B11" t="s">
        <v>15</v>
      </c>
      <c r="F11"/>
      <c r="G11"/>
    </row>
    <row r="12" spans="1:14" ht="18.75" customHeight="1">
      <c r="A12" s="15">
        <v>8</v>
      </c>
      <c r="B12" t="s">
        <v>16</v>
      </c>
      <c r="F12"/>
      <c r="G12"/>
    </row>
    <row r="13" spans="1:14" ht="18.75" customHeight="1">
      <c r="A13" s="15">
        <v>9</v>
      </c>
      <c r="B13" t="s">
        <v>17</v>
      </c>
      <c r="F13"/>
      <c r="G13"/>
    </row>
    <row r="14" spans="1:14" ht="18.75" customHeight="1">
      <c r="A14" s="15">
        <v>10</v>
      </c>
      <c r="B14" t="s">
        <v>18</v>
      </c>
      <c r="F14"/>
      <c r="G14"/>
    </row>
    <row r="15" spans="1:14" ht="18.75" customHeight="1">
      <c r="A15" s="15">
        <v>11</v>
      </c>
      <c r="B15" t="s">
        <v>19</v>
      </c>
      <c r="F15"/>
      <c r="G15"/>
    </row>
    <row r="16" spans="1:14" ht="18.75" customHeight="1">
      <c r="A16" s="15">
        <v>12</v>
      </c>
      <c r="B16" t="s">
        <v>20</v>
      </c>
      <c r="F16"/>
      <c r="G16"/>
    </row>
    <row r="17" spans="1:16" ht="18.75" customHeight="1">
      <c r="F17"/>
      <c r="G17"/>
    </row>
    <row r="18" spans="1:16" ht="18.75" customHeight="1">
      <c r="A18" s="15"/>
      <c r="B18" s="17" t="s">
        <v>75</v>
      </c>
      <c r="D18" s="16"/>
      <c r="E18" s="16" t="s">
        <v>22</v>
      </c>
      <c r="F18"/>
      <c r="G18"/>
      <c r="I18" s="21"/>
      <c r="J18" s="20"/>
      <c r="K18" s="20"/>
      <c r="L18" s="12"/>
      <c r="M18" s="12"/>
      <c r="N18" s="12"/>
      <c r="O18" s="12"/>
      <c r="P18" s="12"/>
    </row>
    <row r="19" spans="1:16" ht="18.75" customHeight="1">
      <c r="A19" s="15">
        <v>1</v>
      </c>
      <c r="D19" s="18"/>
      <c r="E19" s="11" t="s">
        <v>8</v>
      </c>
      <c r="F19"/>
      <c r="G19"/>
      <c r="H19" s="26" t="s">
        <v>37</v>
      </c>
      <c r="I19" s="27"/>
      <c r="J19" s="28"/>
      <c r="K19" s="20"/>
      <c r="L19" s="12"/>
      <c r="M19" s="12"/>
      <c r="N19" s="12"/>
      <c r="O19" s="12"/>
      <c r="P19" s="12"/>
    </row>
    <row r="20" spans="1:16" ht="18.75" customHeight="1">
      <c r="A20" s="15">
        <v>2</v>
      </c>
      <c r="B20" t="s">
        <v>8</v>
      </c>
      <c r="F20"/>
      <c r="G20"/>
    </row>
    <row r="21" spans="1:16" ht="18.75" customHeight="1">
      <c r="A21" s="15">
        <v>3</v>
      </c>
      <c r="B21" t="s">
        <v>25</v>
      </c>
      <c r="F21"/>
      <c r="G21"/>
    </row>
    <row r="22" spans="1:16" ht="18.75" customHeight="1">
      <c r="A22" s="15">
        <v>4</v>
      </c>
      <c r="B22" t="s">
        <v>27</v>
      </c>
      <c r="F22"/>
      <c r="G22"/>
    </row>
    <row r="23" spans="1:16" ht="18.75" customHeight="1">
      <c r="A23" s="15">
        <v>5</v>
      </c>
      <c r="B23" t="s">
        <v>26</v>
      </c>
      <c r="F23"/>
      <c r="G23"/>
    </row>
    <row r="24" spans="1:16" ht="18.75" customHeight="1">
      <c r="A24" s="15">
        <v>6</v>
      </c>
      <c r="B24" t="s">
        <v>68</v>
      </c>
      <c r="F24"/>
      <c r="G24"/>
      <c r="J24" s="12"/>
      <c r="K24" s="12"/>
      <c r="L24" s="12"/>
      <c r="M24" s="12"/>
      <c r="N24" s="12"/>
      <c r="O24" s="12"/>
      <c r="P24" s="12"/>
    </row>
    <row r="25" spans="1:16" ht="18.75" customHeight="1">
      <c r="A25" s="15"/>
      <c r="F25"/>
      <c r="G25"/>
    </row>
    <row r="26" spans="1:16" ht="18.75" customHeight="1">
      <c r="F26"/>
      <c r="G26"/>
    </row>
    <row r="27" spans="1:16" ht="18.75" customHeight="1">
      <c r="F27"/>
      <c r="G27"/>
    </row>
    <row r="28" spans="1:16" ht="18.75" customHeight="1">
      <c r="C28" s="12"/>
      <c r="F28"/>
      <c r="G28"/>
    </row>
    <row r="29" spans="1:16" ht="18.75" customHeight="1">
      <c r="F29"/>
      <c r="G29"/>
    </row>
    <row r="30" spans="1:16" ht="18.75" customHeight="1">
      <c r="F30"/>
      <c r="G30"/>
    </row>
    <row r="31" spans="1:16" ht="18.75" customHeight="1">
      <c r="F31"/>
      <c r="G31"/>
    </row>
    <row r="32" spans="1:16" ht="18.75" customHeight="1">
      <c r="F32"/>
      <c r="G32"/>
    </row>
    <row r="33" spans="2:13" ht="18.75" customHeight="1">
      <c r="F33"/>
      <c r="G33"/>
    </row>
    <row r="34" spans="2:13" ht="18.75" customHeight="1">
      <c r="F34"/>
      <c r="G34"/>
    </row>
    <row r="35" spans="2:13" ht="18.75" customHeight="1">
      <c r="F35"/>
      <c r="G35"/>
    </row>
    <row r="36" spans="2:13" ht="18.75" customHeight="1">
      <c r="F36"/>
      <c r="G36"/>
    </row>
    <row r="37" spans="2:13" ht="18.75" customHeight="1">
      <c r="F37"/>
      <c r="G37"/>
    </row>
    <row r="38" spans="2:13" ht="18.75" customHeight="1">
      <c r="F38"/>
      <c r="G38"/>
    </row>
    <row r="39" spans="2:13" ht="18.75" customHeight="1">
      <c r="F39"/>
      <c r="G39"/>
    </row>
    <row r="40" spans="2:13" ht="18.75" customHeight="1">
      <c r="F40"/>
      <c r="G40"/>
    </row>
    <row r="41" spans="2:13" ht="18.75" customHeight="1"/>
    <row r="42" spans="2:13" ht="18.75" customHeight="1"/>
    <row r="43" spans="2:13" ht="18.75" customHeight="1">
      <c r="B43" s="24" t="s">
        <v>43</v>
      </c>
      <c r="C43" s="24"/>
    </row>
    <row r="44" spans="2:13" ht="18.75" customHeight="1">
      <c r="B44" s="25" t="s">
        <v>33</v>
      </c>
      <c r="C44" s="24"/>
    </row>
    <row r="45" spans="2:13" ht="18.75" customHeight="1">
      <c r="B45" s="13"/>
      <c r="C45" s="30"/>
    </row>
    <row r="46" spans="2:13" ht="18.75" customHeight="1">
      <c r="B46" s="35" t="s">
        <v>44</v>
      </c>
      <c r="C46" s="35"/>
      <c r="D46" s="35"/>
      <c r="E46" s="35"/>
      <c r="F46" s="35"/>
      <c r="G46" s="35"/>
      <c r="H46" s="35"/>
    </row>
    <row r="47" spans="2:13" ht="18.75" customHeight="1">
      <c r="B47" s="35" t="s">
        <v>35</v>
      </c>
      <c r="C47" s="35"/>
      <c r="D47" s="35"/>
      <c r="E47" s="35"/>
      <c r="F47" s="35"/>
      <c r="G47" s="35"/>
      <c r="H47" s="35"/>
    </row>
    <row r="48" spans="2:13" ht="18.75" customHeight="1">
      <c r="B48" s="22" t="s">
        <v>38</v>
      </c>
      <c r="D48" s="22" t="s">
        <v>39</v>
      </c>
      <c r="F48" s="22" t="s">
        <v>69</v>
      </c>
      <c r="J48" s="38" t="s">
        <v>85</v>
      </c>
      <c r="M48" s="5"/>
    </row>
    <row r="49" spans="2:13" ht="18.75" customHeight="1">
      <c r="B49" s="23" t="b">
        <v>1</v>
      </c>
      <c r="D49" s="23" t="b">
        <v>1</v>
      </c>
      <c r="F49" s="23" t="b">
        <v>1</v>
      </c>
      <c r="J49" s="64" t="b">
        <v>1</v>
      </c>
      <c r="M49" s="5"/>
    </row>
    <row r="50" spans="2:13" ht="18.75" customHeight="1">
      <c r="F50"/>
      <c r="G50"/>
    </row>
    <row r="51" spans="2:13" ht="18.75" customHeight="1">
      <c r="F51"/>
      <c r="G51"/>
    </row>
    <row r="52" spans="2:13" ht="18.75" customHeight="1">
      <c r="F52"/>
      <c r="G52"/>
    </row>
    <row r="53" spans="2:13" ht="18.75" customHeight="1">
      <c r="B53" s="29" t="s">
        <v>41</v>
      </c>
      <c r="C53" s="29"/>
      <c r="D53" s="25"/>
      <c r="E53" s="25"/>
      <c r="F53"/>
      <c r="G53"/>
    </row>
    <row r="54" spans="2:13" ht="18.75" customHeight="1">
      <c r="B54" s="29" t="s">
        <v>42</v>
      </c>
      <c r="C54" s="25"/>
      <c r="D54" s="25"/>
      <c r="E54" s="25"/>
      <c r="F54"/>
      <c r="G54"/>
    </row>
    <row r="55" spans="2:13" ht="18.75" customHeight="1">
      <c r="F55"/>
      <c r="G55"/>
    </row>
    <row r="56" spans="2:13" ht="18.75" customHeight="1">
      <c r="B56" s="25" t="s">
        <v>40</v>
      </c>
      <c r="C56" s="25"/>
      <c r="D56" s="25"/>
      <c r="E56" s="24"/>
      <c r="F56" s="24"/>
      <c r="G56"/>
    </row>
    <row r="57" spans="2:13" ht="18.75" customHeight="1">
      <c r="B57" s="32" t="s">
        <v>47</v>
      </c>
      <c r="C57" s="25"/>
      <c r="D57" s="25"/>
      <c r="E57" s="24"/>
      <c r="F57" s="24"/>
      <c r="G57"/>
    </row>
    <row r="58" spans="2:13" ht="18.75" customHeight="1">
      <c r="B58" s="32" t="s">
        <v>48</v>
      </c>
      <c r="C58" s="25"/>
      <c r="D58" s="25"/>
      <c r="E58" s="24"/>
      <c r="F58" s="24"/>
      <c r="G58"/>
    </row>
    <row r="59" spans="2:13" ht="18.75" customHeight="1">
      <c r="B59" s="32" t="s">
        <v>71</v>
      </c>
      <c r="C59" s="25"/>
      <c r="D59" s="25"/>
      <c r="E59" s="25"/>
      <c r="F59" s="24"/>
      <c r="G59"/>
    </row>
    <row r="60" spans="2:13" ht="18.75" customHeight="1">
      <c r="B60" s="32" t="s">
        <v>86</v>
      </c>
      <c r="C60" s="24"/>
      <c r="D60" s="24"/>
      <c r="E60" s="24"/>
      <c r="F60" s="24"/>
      <c r="G60"/>
    </row>
    <row r="61" spans="2:13" ht="18.75" customHeight="1"/>
    <row r="62" spans="2:13" ht="18.75" customHeight="1"/>
    <row r="63" spans="2:13" ht="18.75" customHeight="1"/>
    <row r="64" spans="2:13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</sheetData>
  <dataValidations count="1">
    <dataValidation type="list" showInputMessage="1" showErrorMessage="1" sqref="E19" xr:uid="{00000000-0002-0000-0500-000000000000}">
      <formula1>L.RufTagesSchichtKrank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37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down 1">
              <controlPr defaultSize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850900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Drop Down 5">
              <controlPr defaultSize="0" autoLine="0" autoPict="0">
                <anchor moveWithCells="1">
                  <from>
                    <xdr:col>3</xdr:col>
                    <xdr:colOff>25400</xdr:colOff>
                    <xdr:row>8</xdr:row>
                    <xdr:rowOff>152400</xdr:rowOff>
                  </from>
                  <to>
                    <xdr:col>4</xdr:col>
                    <xdr:colOff>711200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Check Box 1">
              <controlPr defaultSize="0" autoFill="0" autoLine="0" autoPict="0">
                <anchor moveWithCells="1">
                  <from>
                    <xdr:col>1</xdr:col>
                    <xdr:colOff>215900</xdr:colOff>
                    <xdr:row>49</xdr:row>
                    <xdr:rowOff>139700</xdr:rowOff>
                  </from>
                  <to>
                    <xdr:col>1</xdr:col>
                    <xdr:colOff>444500</xdr:colOff>
                    <xdr:row>50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Check Box 2">
              <controlPr defaultSize="0" autoFill="0" autoLine="0" autoPict="0">
                <anchor moveWithCells="1">
                  <from>
                    <xdr:col>3</xdr:col>
                    <xdr:colOff>215900</xdr:colOff>
                    <xdr:row>49</xdr:row>
                    <xdr:rowOff>139700</xdr:rowOff>
                  </from>
                  <to>
                    <xdr:col>3</xdr:col>
                    <xdr:colOff>444500</xdr:colOff>
                    <xdr:row>50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Kontrollkästchen 9">
              <controlPr defaultSize="0" autoFill="0" autoLine="0" autoPict="0" altText="Kontrollkästchen _x000a_">
                <anchor moveWithCells="1">
                  <from>
                    <xdr:col>4</xdr:col>
                    <xdr:colOff>901700</xdr:colOff>
                    <xdr:row>49</xdr:row>
                    <xdr:rowOff>165100</xdr:rowOff>
                  </from>
                  <to>
                    <xdr:col>5</xdr:col>
                    <xdr:colOff>215900</xdr:colOff>
                    <xdr:row>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Kontrollkästchen 10">
              <controlPr defaultSize="0" autoFill="0" autoLine="0" autoPict="0">
                <anchor moveWithCells="1">
                  <from>
                    <xdr:col>9</xdr:col>
                    <xdr:colOff>127000</xdr:colOff>
                    <xdr:row>49</xdr:row>
                    <xdr:rowOff>101600</xdr:rowOff>
                  </from>
                  <to>
                    <xdr:col>9</xdr:col>
                    <xdr:colOff>368300</xdr:colOff>
                    <xdr:row>50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30</vt:i4>
      </vt:variant>
    </vt:vector>
  </HeadingPairs>
  <TitlesOfParts>
    <vt:vector size="38" baseType="lpstr">
      <vt:lpstr>Zeiterfassung</vt:lpstr>
      <vt:lpstr>Termine-Aprath</vt:lpstr>
      <vt:lpstr>Bereitschaft</vt:lpstr>
      <vt:lpstr>SF</vt:lpstr>
      <vt:lpstr>Jahreskalender</vt:lpstr>
      <vt:lpstr>Urlaub</vt:lpstr>
      <vt:lpstr>Feiertage</vt:lpstr>
      <vt:lpstr>Steuerung</vt:lpstr>
      <vt:lpstr>anzahlArbeitstage</vt:lpstr>
      <vt:lpstr>bereitschaftWochen</vt:lpstr>
      <vt:lpstr>F.1WeihTag</vt:lpstr>
      <vt:lpstr>F.2WeihTag</vt:lpstr>
      <vt:lpstr>F.a</vt:lpstr>
      <vt:lpstr>F.Allerheiligen</vt:lpstr>
      <vt:lpstr>F.b</vt:lpstr>
      <vt:lpstr>F.c</vt:lpstr>
      <vt:lpstr>F.ChristiHimmelfahrt</vt:lpstr>
      <vt:lpstr>F.d</vt:lpstr>
      <vt:lpstr>F.e</vt:lpstr>
      <vt:lpstr>F.f</vt:lpstr>
      <vt:lpstr>F.Feiertage</vt:lpstr>
      <vt:lpstr>F.Fronleichnam</vt:lpstr>
      <vt:lpstr>F.Karfreitag</vt:lpstr>
      <vt:lpstr>F.Neujahr</vt:lpstr>
      <vt:lpstr>F.Ostermontag</vt:lpstr>
      <vt:lpstr>F.Ostersonntag</vt:lpstr>
      <vt:lpstr>F.Pfingstmontag</vt:lpstr>
      <vt:lpstr>F.Pfingstsonntag</vt:lpstr>
      <vt:lpstr>F.TagArbeit</vt:lpstr>
      <vt:lpstr>F.TagEinheit</vt:lpstr>
      <vt:lpstr>L.Feiertag</vt:lpstr>
      <vt:lpstr>L.Heute</vt:lpstr>
      <vt:lpstr>L.Jahr</vt:lpstr>
      <vt:lpstr>L.Monat</vt:lpstr>
      <vt:lpstr>L.Monate</vt:lpstr>
      <vt:lpstr>L.RufTagesSchichtKrank</vt:lpstr>
      <vt:lpstr>L.SaSo</vt:lpstr>
      <vt:lpstr>L.ueber10h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Unger</dc:creator>
  <cp:lastModifiedBy>Microsoft Office User</cp:lastModifiedBy>
  <cp:lastPrinted>2021-10-29T16:41:25Z</cp:lastPrinted>
  <dcterms:created xsi:type="dcterms:W3CDTF">2013-01-16T13:47:18Z</dcterms:created>
  <dcterms:modified xsi:type="dcterms:W3CDTF">2021-10-29T16:55:37Z</dcterms:modified>
</cp:coreProperties>
</file>