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4240" windowHeight="13530" tabRatio="762"/>
  </bookViews>
  <sheets>
    <sheet name="Nacional" sheetId="1" r:id="rId1"/>
    <sheet name="Áreas hidrográficas" sheetId="2" r:id="rId2"/>
    <sheet name="Departamentos " sheetId="3" r:id="rId3"/>
    <sheet name="CAR" sheetId="4" r:id="rId4"/>
    <sheet name="Area insular"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 i="1" l="1"/>
  <c r="R8" i="3" l="1"/>
  <c r="N6" i="2" l="1"/>
  <c r="L6" i="2"/>
  <c r="J6" i="2"/>
  <c r="H6" i="2"/>
  <c r="F6" i="2"/>
  <c r="D6" i="2"/>
  <c r="R6" i="1" l="1"/>
  <c r="C15" i="3" l="1"/>
  <c r="C7" i="7"/>
  <c r="C6" i="7"/>
  <c r="J6" i="7" l="1"/>
  <c r="D6" i="7"/>
  <c r="N6" i="7"/>
  <c r="F6" i="7"/>
  <c r="H6" i="7"/>
  <c r="L6" i="7"/>
  <c r="J7" i="7"/>
  <c r="D7" i="7"/>
  <c r="H7" i="7"/>
  <c r="N7" i="7"/>
  <c r="F7" i="7"/>
  <c r="P7" i="7" s="1"/>
  <c r="L7" i="7"/>
  <c r="H15" i="3"/>
  <c r="N15" i="3"/>
  <c r="F15" i="3"/>
  <c r="D15" i="3"/>
  <c r="L15" i="3"/>
  <c r="J15" i="3"/>
  <c r="S7" i="7"/>
  <c r="Q7" i="7"/>
  <c r="P6" i="7"/>
  <c r="R6" i="7"/>
  <c r="C8" i="7"/>
  <c r="N8" i="7" s="1"/>
  <c r="S9" i="7"/>
  <c r="R9" i="7"/>
  <c r="Q9" i="7"/>
  <c r="P9" i="7"/>
  <c r="C9" i="7"/>
  <c r="D9" i="7" s="1"/>
  <c r="S8" i="7"/>
  <c r="R8" i="7"/>
  <c r="Q8" i="7"/>
  <c r="P8" i="7"/>
  <c r="R15" i="3" l="1"/>
  <c r="R7" i="7"/>
  <c r="S7" i="4"/>
  <c r="Q7" i="4"/>
  <c r="C7" i="4"/>
  <c r="D7" i="4" s="1"/>
  <c r="C8" i="4"/>
  <c r="C9" i="4"/>
  <c r="D9" i="4" s="1"/>
  <c r="C10" i="4"/>
  <c r="D10" i="4" s="1"/>
  <c r="C11" i="4"/>
  <c r="D11" i="4" s="1"/>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32" i="4"/>
  <c r="D32" i="4" s="1"/>
  <c r="C33" i="4"/>
  <c r="D33" i="4" s="1"/>
  <c r="C34" i="4"/>
  <c r="D34" i="4" s="1"/>
  <c r="C35" i="4"/>
  <c r="D35" i="4" s="1"/>
  <c r="C36" i="4"/>
  <c r="D36" i="4" s="1"/>
  <c r="C37" i="4"/>
  <c r="D37" i="4" s="1"/>
  <c r="S6" i="4"/>
  <c r="Q6" i="4"/>
  <c r="C6" i="4"/>
  <c r="L6" i="4" l="1"/>
  <c r="D8" i="4"/>
  <c r="N6" i="4"/>
  <c r="H9" i="4"/>
  <c r="J6" i="4"/>
  <c r="J9" i="4"/>
  <c r="D6" i="4"/>
  <c r="F6" i="4"/>
  <c r="L9" i="4"/>
  <c r="H6" i="4"/>
  <c r="F9" i="4"/>
  <c r="N9" i="4"/>
  <c r="L37" i="4"/>
  <c r="H37" i="4"/>
  <c r="J37" i="4"/>
  <c r="F37" i="4"/>
  <c r="N37" i="4"/>
  <c r="H36" i="4"/>
  <c r="L36" i="4"/>
  <c r="F36" i="4"/>
  <c r="N36" i="4"/>
  <c r="J36" i="4"/>
  <c r="J35" i="4"/>
  <c r="F35" i="4"/>
  <c r="L35" i="4"/>
  <c r="H35" i="4"/>
  <c r="N35" i="4"/>
  <c r="F34" i="4"/>
  <c r="N34" i="4"/>
  <c r="H34" i="4"/>
  <c r="J34" i="4"/>
  <c r="L34" i="4"/>
  <c r="L33" i="4"/>
  <c r="H33" i="4"/>
  <c r="J33" i="4"/>
  <c r="F33" i="4"/>
  <c r="N33" i="4"/>
  <c r="J32" i="4"/>
  <c r="L32" i="4"/>
  <c r="N32" i="4"/>
  <c r="F32" i="4"/>
  <c r="H32" i="4"/>
  <c r="J31" i="4"/>
  <c r="F31" i="4"/>
  <c r="L31" i="4"/>
  <c r="H31" i="4"/>
  <c r="N31" i="4"/>
  <c r="F30" i="4"/>
  <c r="J30" i="4"/>
  <c r="N30" i="4"/>
  <c r="H30" i="4"/>
  <c r="L30" i="4"/>
  <c r="F29" i="4"/>
  <c r="N29" i="4"/>
  <c r="L29" i="4"/>
  <c r="H29" i="4"/>
  <c r="J29" i="4"/>
  <c r="F28" i="4"/>
  <c r="H28" i="4"/>
  <c r="J28" i="4"/>
  <c r="L28" i="4"/>
  <c r="N28" i="4"/>
  <c r="N27" i="4"/>
  <c r="H27" i="4"/>
  <c r="J27" i="4"/>
  <c r="F27" i="4"/>
  <c r="L27" i="4"/>
  <c r="F26" i="4"/>
  <c r="J26" i="4"/>
  <c r="N26" i="4"/>
  <c r="H26" i="4"/>
  <c r="L26" i="4"/>
  <c r="L25" i="4"/>
  <c r="H25" i="4"/>
  <c r="J25" i="4"/>
  <c r="F25" i="4"/>
  <c r="N25" i="4"/>
  <c r="H24" i="4"/>
  <c r="J24" i="4"/>
  <c r="N24" i="4"/>
  <c r="F24" i="4"/>
  <c r="L24" i="4"/>
  <c r="H23" i="4"/>
  <c r="J23" i="4"/>
  <c r="F23" i="4"/>
  <c r="L23" i="4"/>
  <c r="N23" i="4"/>
  <c r="J22" i="4"/>
  <c r="N22" i="4"/>
  <c r="H22" i="4"/>
  <c r="F22" i="4"/>
  <c r="L22" i="4"/>
  <c r="H21" i="4"/>
  <c r="J21" i="4"/>
  <c r="L21" i="4"/>
  <c r="F21" i="4"/>
  <c r="N21" i="4"/>
  <c r="J20" i="4"/>
  <c r="F20" i="4"/>
  <c r="H20" i="4"/>
  <c r="L20" i="4"/>
  <c r="N20" i="4"/>
  <c r="J19" i="4"/>
  <c r="F19" i="4"/>
  <c r="L19" i="4"/>
  <c r="H19" i="4"/>
  <c r="N19" i="4"/>
  <c r="H18" i="4"/>
  <c r="L18" i="4"/>
  <c r="F18" i="4"/>
  <c r="J18" i="4"/>
  <c r="N18" i="4"/>
  <c r="H17" i="4"/>
  <c r="J17" i="4"/>
  <c r="N17" i="4"/>
  <c r="L17" i="4"/>
  <c r="F17" i="4"/>
  <c r="J16" i="4"/>
  <c r="L16" i="4"/>
  <c r="N16" i="4"/>
  <c r="F16" i="4"/>
  <c r="H16" i="4"/>
  <c r="H15" i="4"/>
  <c r="N15" i="4"/>
  <c r="J15" i="4"/>
  <c r="F15" i="4"/>
  <c r="L15" i="4"/>
  <c r="J14" i="4"/>
  <c r="N14" i="4"/>
  <c r="H14" i="4"/>
  <c r="L14" i="4"/>
  <c r="F14" i="4"/>
  <c r="J13" i="4"/>
  <c r="H13" i="4"/>
  <c r="N13" i="4"/>
  <c r="L13" i="4"/>
  <c r="F13" i="4"/>
  <c r="H12" i="4"/>
  <c r="J12" i="4"/>
  <c r="F12" i="4"/>
  <c r="N12" i="4"/>
  <c r="L12" i="4"/>
  <c r="H11" i="4"/>
  <c r="J11" i="4"/>
  <c r="N11" i="4"/>
  <c r="F11" i="4"/>
  <c r="L11" i="4"/>
  <c r="H10" i="4"/>
  <c r="L10" i="4"/>
  <c r="F10" i="4"/>
  <c r="J10" i="4"/>
  <c r="N10" i="4"/>
  <c r="L8" i="4"/>
  <c r="H8" i="4"/>
  <c r="J8" i="4"/>
  <c r="F8" i="4"/>
  <c r="N8" i="4"/>
  <c r="J7" i="4"/>
  <c r="L7" i="4"/>
  <c r="N7" i="4"/>
  <c r="F7" i="4"/>
  <c r="H7" i="4"/>
  <c r="C6" i="2"/>
  <c r="R6" i="4" l="1"/>
  <c r="R34" i="4"/>
  <c r="R24" i="4"/>
  <c r="P6" i="4"/>
  <c r="R7" i="4"/>
  <c r="R23" i="4"/>
  <c r="P22" i="4"/>
  <c r="R25" i="4"/>
  <c r="R9" i="4"/>
  <c r="P7" i="4"/>
  <c r="R30" i="4"/>
  <c r="P9" i="4"/>
  <c r="R37" i="4"/>
  <c r="P37" i="4"/>
  <c r="R36" i="4"/>
  <c r="P36" i="4"/>
  <c r="R35" i="4"/>
  <c r="P35" i="4"/>
  <c r="P34" i="4"/>
  <c r="P33" i="4"/>
  <c r="R33" i="4"/>
  <c r="R32" i="4"/>
  <c r="P32" i="4"/>
  <c r="P31" i="4"/>
  <c r="R31" i="4"/>
  <c r="P30" i="4"/>
  <c r="R29" i="4"/>
  <c r="P29" i="4"/>
  <c r="R28" i="4"/>
  <c r="P28" i="4"/>
  <c r="P27" i="4"/>
  <c r="R27" i="4"/>
  <c r="R26" i="4"/>
  <c r="P26" i="4"/>
  <c r="P25" i="4"/>
  <c r="P24" i="4"/>
  <c r="P23" i="4"/>
  <c r="R22" i="4"/>
  <c r="P21" i="4"/>
  <c r="R21" i="4"/>
  <c r="R20" i="4"/>
  <c r="P20" i="4"/>
  <c r="R19" i="4"/>
  <c r="P19" i="4"/>
  <c r="R18" i="4"/>
  <c r="P18" i="4"/>
  <c r="R17" i="4"/>
  <c r="P17" i="4"/>
  <c r="R16" i="4"/>
  <c r="P16" i="4"/>
  <c r="P15" i="4"/>
  <c r="R15" i="4"/>
  <c r="R14" i="4"/>
  <c r="P14" i="4"/>
  <c r="R13" i="4"/>
  <c r="P13" i="4"/>
  <c r="P12" i="4"/>
  <c r="R12" i="4"/>
  <c r="R11" i="4"/>
  <c r="P11" i="4"/>
  <c r="R10" i="4"/>
  <c r="P10" i="4"/>
  <c r="R8" i="4"/>
  <c r="P8" i="4"/>
  <c r="Q35" i="4"/>
  <c r="S35" i="4"/>
  <c r="Q32" i="4"/>
  <c r="S32" i="4"/>
  <c r="Q26" i="4"/>
  <c r="S26" i="4"/>
  <c r="Q20" i="4"/>
  <c r="S15" i="4"/>
  <c r="Q15" i="4"/>
  <c r="Q14" i="4"/>
  <c r="S11" i="4"/>
  <c r="Q11" i="4"/>
  <c r="S10" i="4"/>
  <c r="Q10" i="4"/>
  <c r="S9" i="4"/>
  <c r="Q9" i="4"/>
  <c r="Q8" i="4"/>
  <c r="Q12" i="4"/>
  <c r="Q13" i="4"/>
  <c r="Q16" i="4"/>
  <c r="Q17" i="4"/>
  <c r="Q18" i="4"/>
  <c r="Q19" i="4"/>
  <c r="Q21" i="4"/>
  <c r="Q22" i="4"/>
  <c r="Q23" i="4"/>
  <c r="Q24" i="4"/>
  <c r="Q25" i="4"/>
  <c r="Q27" i="4"/>
  <c r="Q28" i="4"/>
  <c r="Q29" i="4"/>
  <c r="Q30" i="4"/>
  <c r="Q31" i="4"/>
  <c r="Q33" i="4"/>
  <c r="Q34" i="4"/>
  <c r="Q36" i="4"/>
  <c r="Q37" i="4"/>
  <c r="P6" i="3"/>
  <c r="S37" i="4"/>
  <c r="S36" i="4"/>
  <c r="S34" i="4"/>
  <c r="S33" i="4"/>
  <c r="S31" i="4"/>
  <c r="S30" i="4"/>
  <c r="S29" i="4"/>
  <c r="S28" i="4"/>
  <c r="S27" i="4"/>
  <c r="S25" i="4"/>
  <c r="S24" i="4"/>
  <c r="S23" i="4"/>
  <c r="S22" i="4"/>
  <c r="S21" i="4"/>
  <c r="S20" i="4"/>
  <c r="S19" i="4"/>
  <c r="S18" i="4"/>
  <c r="S17" i="4"/>
  <c r="S16" i="4"/>
  <c r="S14" i="4"/>
  <c r="S13" i="4"/>
  <c r="S12" i="4"/>
  <c r="S8" i="4"/>
  <c r="S36" i="3"/>
  <c r="Q36" i="3"/>
  <c r="C36" i="3"/>
  <c r="S35" i="3"/>
  <c r="Q35" i="3"/>
  <c r="C35" i="3"/>
  <c r="S34" i="3"/>
  <c r="Q34" i="3"/>
  <c r="C34" i="3"/>
  <c r="S33" i="3"/>
  <c r="Q33" i="3"/>
  <c r="C33" i="3"/>
  <c r="S32" i="3"/>
  <c r="Q32" i="3"/>
  <c r="C32" i="3"/>
  <c r="S31" i="3"/>
  <c r="Q31" i="3"/>
  <c r="C31" i="3"/>
  <c r="S30" i="3"/>
  <c r="Q30" i="3"/>
  <c r="C30" i="3"/>
  <c r="S29" i="3"/>
  <c r="Q29" i="3"/>
  <c r="C29" i="3"/>
  <c r="S28" i="3"/>
  <c r="Q28" i="3"/>
  <c r="C28" i="3"/>
  <c r="S27" i="3"/>
  <c r="Q27" i="3"/>
  <c r="C27" i="3"/>
  <c r="S26" i="3"/>
  <c r="Q26" i="3"/>
  <c r="C26" i="3"/>
  <c r="S25" i="3"/>
  <c r="Q25" i="3"/>
  <c r="C25" i="3"/>
  <c r="S24" i="3"/>
  <c r="Q24" i="3"/>
  <c r="C24" i="3"/>
  <c r="S23" i="3"/>
  <c r="Q23" i="3"/>
  <c r="C23" i="3"/>
  <c r="S22" i="3"/>
  <c r="Q22" i="3"/>
  <c r="C22" i="3"/>
  <c r="S21" i="3"/>
  <c r="Q21" i="3"/>
  <c r="C21" i="3"/>
  <c r="S20" i="3"/>
  <c r="Q20" i="3"/>
  <c r="C20" i="3"/>
  <c r="S19" i="3"/>
  <c r="Q19" i="3"/>
  <c r="C19" i="3"/>
  <c r="S18" i="3"/>
  <c r="Q18" i="3"/>
  <c r="C18" i="3"/>
  <c r="S17" i="3"/>
  <c r="Q17" i="3"/>
  <c r="C17" i="3"/>
  <c r="S16" i="3"/>
  <c r="Q16" i="3"/>
  <c r="C16" i="3"/>
  <c r="S15" i="3"/>
  <c r="Q15" i="3"/>
  <c r="P15" i="3"/>
  <c r="S14" i="3"/>
  <c r="Q14" i="3"/>
  <c r="C14" i="3"/>
  <c r="S13" i="3"/>
  <c r="Q13" i="3"/>
  <c r="C13" i="3"/>
  <c r="S12" i="3"/>
  <c r="Q12" i="3"/>
  <c r="C12" i="3"/>
  <c r="S11" i="3"/>
  <c r="Q11" i="3"/>
  <c r="C11" i="3"/>
  <c r="S10" i="3"/>
  <c r="Q10" i="3"/>
  <c r="C10" i="3"/>
  <c r="S9" i="3"/>
  <c r="Q9" i="3"/>
  <c r="C9" i="3"/>
  <c r="S8" i="3"/>
  <c r="Q8" i="3"/>
  <c r="P8" i="3"/>
  <c r="C8" i="3"/>
  <c r="S7" i="3"/>
  <c r="Q7" i="3"/>
  <c r="C7" i="3"/>
  <c r="S6" i="3"/>
  <c r="R6" i="3"/>
  <c r="Q6" i="3"/>
  <c r="C6" i="3"/>
  <c r="S10" i="2"/>
  <c r="Q10" i="2"/>
  <c r="C10" i="2"/>
  <c r="S9" i="2"/>
  <c r="Q9" i="2"/>
  <c r="C9" i="2"/>
  <c r="S8" i="2"/>
  <c r="Q8" i="2"/>
  <c r="C8" i="2"/>
  <c r="S7" i="2"/>
  <c r="Q7" i="2"/>
  <c r="C7" i="2"/>
  <c r="S6" i="2"/>
  <c r="R6" i="2"/>
  <c r="Q6" i="2"/>
  <c r="P6" i="2"/>
  <c r="D6" i="1"/>
  <c r="S6" i="7"/>
  <c r="Q6" i="7"/>
  <c r="D33" i="3" l="1"/>
  <c r="F33" i="3"/>
  <c r="N33" i="3"/>
  <c r="L33" i="3"/>
  <c r="J33" i="3"/>
  <c r="R33" i="3" s="1"/>
  <c r="H33" i="3"/>
  <c r="N22" i="3"/>
  <c r="L22" i="3"/>
  <c r="J22" i="3"/>
  <c r="R22" i="3" s="1"/>
  <c r="H22" i="3"/>
  <c r="D22" i="3"/>
  <c r="F22" i="3"/>
  <c r="P22" i="3" s="1"/>
  <c r="N34" i="3"/>
  <c r="J34" i="3"/>
  <c r="R34" i="3" s="1"/>
  <c r="L34" i="3"/>
  <c r="H34" i="3"/>
  <c r="F34" i="3"/>
  <c r="P34" i="3" s="1"/>
  <c r="D34" i="3"/>
  <c r="L8" i="2"/>
  <c r="D8" i="2"/>
  <c r="N8" i="2"/>
  <c r="H8" i="2"/>
  <c r="J8" i="2"/>
  <c r="R8" i="2" s="1"/>
  <c r="F8" i="2"/>
  <c r="P8" i="2" s="1"/>
  <c r="F21" i="3"/>
  <c r="N21" i="3"/>
  <c r="J21" i="3"/>
  <c r="H21" i="3"/>
  <c r="L21" i="3"/>
  <c r="D21" i="3"/>
  <c r="L32" i="3"/>
  <c r="F32" i="3"/>
  <c r="N32" i="3"/>
  <c r="D32" i="3"/>
  <c r="H32" i="3"/>
  <c r="J32" i="3"/>
  <c r="R32" i="3" s="1"/>
  <c r="J9" i="2"/>
  <c r="F9" i="2"/>
  <c r="P9" i="2" s="1"/>
  <c r="L9" i="2"/>
  <c r="H9" i="2"/>
  <c r="D9" i="2"/>
  <c r="N9" i="2"/>
  <c r="J17" i="3"/>
  <c r="R17" i="3" s="1"/>
  <c r="L17" i="3"/>
  <c r="H17" i="3"/>
  <c r="N17" i="3"/>
  <c r="F17" i="3"/>
  <c r="P17" i="3" s="1"/>
  <c r="D17" i="3"/>
  <c r="N30" i="3"/>
  <c r="L30" i="3"/>
  <c r="J30" i="3"/>
  <c r="R30" i="3" s="1"/>
  <c r="H30" i="3"/>
  <c r="F30" i="3"/>
  <c r="P30" i="3" s="1"/>
  <c r="D30" i="3"/>
  <c r="D9" i="3"/>
  <c r="J9" i="3"/>
  <c r="H9" i="3"/>
  <c r="N9" i="3"/>
  <c r="F9" i="3"/>
  <c r="L9" i="3"/>
  <c r="F24" i="3"/>
  <c r="N24" i="3"/>
  <c r="H24" i="3"/>
  <c r="D24" i="3"/>
  <c r="L24" i="3"/>
  <c r="J24" i="3"/>
  <c r="D6" i="3"/>
  <c r="N6" i="3"/>
  <c r="J12" i="3"/>
  <c r="F12" i="3"/>
  <c r="N12" i="3"/>
  <c r="L12" i="3"/>
  <c r="D12" i="3"/>
  <c r="H12" i="3"/>
  <c r="J20" i="3"/>
  <c r="D20" i="3"/>
  <c r="F20" i="3"/>
  <c r="H20" i="3"/>
  <c r="N20" i="3"/>
  <c r="L20" i="3"/>
  <c r="N14" i="3"/>
  <c r="L14" i="3"/>
  <c r="J14" i="3"/>
  <c r="R14" i="3" s="1"/>
  <c r="H14" i="3"/>
  <c r="F14" i="3"/>
  <c r="P14" i="3" s="1"/>
  <c r="D14" i="3"/>
  <c r="D29" i="3"/>
  <c r="J29" i="3"/>
  <c r="F29" i="3"/>
  <c r="N29" i="3"/>
  <c r="L29" i="3"/>
  <c r="H29" i="3"/>
  <c r="S6" i="1"/>
  <c r="E6" i="1"/>
  <c r="D27" i="3"/>
  <c r="H27" i="3"/>
  <c r="F27" i="3"/>
  <c r="J27" i="3"/>
  <c r="L27" i="3"/>
  <c r="N27" i="3"/>
  <c r="N28" i="3"/>
  <c r="H28" i="3"/>
  <c r="D28" i="3"/>
  <c r="L28" i="3"/>
  <c r="J28" i="3"/>
  <c r="R28" i="3" s="1"/>
  <c r="F28" i="3"/>
  <c r="P28" i="3" s="1"/>
  <c r="J19" i="3"/>
  <c r="F19" i="3"/>
  <c r="N19" i="3"/>
  <c r="H19" i="3"/>
  <c r="L19" i="3"/>
  <c r="D19" i="3"/>
  <c r="J25" i="3"/>
  <c r="F25" i="3"/>
  <c r="H25" i="3"/>
  <c r="L25" i="3"/>
  <c r="N25" i="3"/>
  <c r="D25" i="3"/>
  <c r="N31" i="3"/>
  <c r="J31" i="3"/>
  <c r="R31" i="3" s="1"/>
  <c r="H31" i="3"/>
  <c r="F31" i="3"/>
  <c r="D31" i="3"/>
  <c r="L31" i="3"/>
  <c r="N10" i="3"/>
  <c r="J10" i="3"/>
  <c r="D10" i="3"/>
  <c r="L10" i="3"/>
  <c r="H10" i="3"/>
  <c r="F10" i="3"/>
  <c r="P10" i="3" s="1"/>
  <c r="N10" i="2"/>
  <c r="D10" i="2"/>
  <c r="F10" i="2"/>
  <c r="L10" i="2"/>
  <c r="J10" i="2"/>
  <c r="R10" i="2" s="1"/>
  <c r="H10" i="2"/>
  <c r="D11" i="3"/>
  <c r="J11" i="3"/>
  <c r="L11" i="3"/>
  <c r="N11" i="3"/>
  <c r="H11" i="3"/>
  <c r="F11" i="3"/>
  <c r="P11" i="3" s="1"/>
  <c r="N18" i="3"/>
  <c r="J18" i="3"/>
  <c r="R18" i="3" s="1"/>
  <c r="L18" i="3"/>
  <c r="D18" i="3"/>
  <c r="H18" i="3"/>
  <c r="F18" i="3"/>
  <c r="N7" i="3"/>
  <c r="H7" i="3"/>
  <c r="D7" i="3"/>
  <c r="L7" i="3"/>
  <c r="F7" i="3"/>
  <c r="J7" i="3"/>
  <c r="R7" i="3" s="1"/>
  <c r="N13" i="3"/>
  <c r="H13" i="3"/>
  <c r="D13" i="3"/>
  <c r="L13" i="3"/>
  <c r="J13" i="3"/>
  <c r="R13" i="3" s="1"/>
  <c r="F13" i="3"/>
  <c r="P13" i="3" s="1"/>
  <c r="L26" i="3"/>
  <c r="N26" i="3"/>
  <c r="H26" i="3"/>
  <c r="F26" i="3"/>
  <c r="D26" i="3"/>
  <c r="J26" i="3"/>
  <c r="R26" i="3" s="1"/>
  <c r="D8" i="3"/>
  <c r="N8" i="3"/>
  <c r="N16" i="3"/>
  <c r="L16" i="3"/>
  <c r="J16" i="3"/>
  <c r="R16" i="3" s="1"/>
  <c r="D16" i="3"/>
  <c r="F16" i="3"/>
  <c r="P16" i="3" s="1"/>
  <c r="H16" i="3"/>
  <c r="D23" i="3"/>
  <c r="N23" i="3"/>
  <c r="L23" i="3"/>
  <c r="H23" i="3"/>
  <c r="F23" i="3"/>
  <c r="J23" i="3"/>
  <c r="R23" i="3" s="1"/>
  <c r="N7" i="2"/>
  <c r="F7" i="2"/>
  <c r="D7" i="2"/>
  <c r="J7" i="2"/>
  <c r="L7" i="2"/>
  <c r="H7" i="2"/>
  <c r="N36" i="3"/>
  <c r="L36" i="3"/>
  <c r="J36" i="3"/>
  <c r="R36" i="3" s="1"/>
  <c r="H36" i="3"/>
  <c r="F36" i="3"/>
  <c r="D36" i="3"/>
  <c r="N35" i="3"/>
  <c r="L35" i="3"/>
  <c r="J35" i="3"/>
  <c r="R35" i="3" s="1"/>
  <c r="D35" i="3"/>
  <c r="H35" i="3"/>
  <c r="F35" i="3"/>
  <c r="K6" i="1"/>
  <c r="I6" i="1"/>
  <c r="G6" i="1"/>
  <c r="O6" i="1"/>
  <c r="M6" i="1"/>
  <c r="R24" i="3" l="1"/>
  <c r="R9" i="2"/>
  <c r="P19" i="3"/>
  <c r="P12" i="3"/>
  <c r="P26" i="3"/>
  <c r="P9" i="3"/>
  <c r="R12" i="3"/>
  <c r="P10" i="2"/>
  <c r="R9" i="3"/>
  <c r="P32" i="3"/>
  <c r="R11" i="3"/>
  <c r="R25" i="3"/>
  <c r="R10" i="3"/>
  <c r="R19" i="3"/>
  <c r="R29" i="3"/>
  <c r="P23" i="3"/>
  <c r="P20" i="3"/>
  <c r="P18" i="3"/>
  <c r="R7" i="2"/>
  <c r="P7" i="2"/>
  <c r="R20" i="3"/>
  <c r="R21" i="3"/>
  <c r="P25" i="3"/>
  <c r="P7" i="3"/>
  <c r="P31" i="3"/>
  <c r="R27" i="3"/>
  <c r="P33" i="3"/>
  <c r="P29" i="3"/>
  <c r="P24" i="3"/>
  <c r="P27" i="3"/>
  <c r="P21" i="3"/>
  <c r="P36" i="3"/>
  <c r="P35" i="3"/>
  <c r="Q6" i="1"/>
</calcChain>
</file>

<file path=xl/sharedStrings.xml><?xml version="1.0" encoding="utf-8"?>
<sst xmlns="http://schemas.openxmlformats.org/spreadsheetml/2006/main" count="242" uniqueCount="108">
  <si>
    <t>%</t>
  </si>
  <si>
    <t>Área (ha)</t>
  </si>
  <si>
    <t>Amazonas</t>
  </si>
  <si>
    <t>Caribe</t>
  </si>
  <si>
    <t>Magdalena Cauca</t>
  </si>
  <si>
    <t>Orinoco</t>
  </si>
  <si>
    <t>Pacífico</t>
  </si>
  <si>
    <t>Antioquia</t>
  </si>
  <si>
    <t>Arauca</t>
  </si>
  <si>
    <t>Atlántico</t>
  </si>
  <si>
    <t>Boyacá</t>
  </si>
  <si>
    <t xml:space="preserve">Caldas </t>
  </si>
  <si>
    <t>Caquetá</t>
  </si>
  <si>
    <t>Casanare</t>
  </si>
  <si>
    <t>Cauca</t>
  </si>
  <si>
    <t>Cesar</t>
  </si>
  <si>
    <t>Chocó</t>
  </si>
  <si>
    <t>Córdoba</t>
  </si>
  <si>
    <t>Cundinamarca</t>
  </si>
  <si>
    <t>Guaviare</t>
  </si>
  <si>
    <t>Huila</t>
  </si>
  <si>
    <t xml:space="preserve">La Guajira </t>
  </si>
  <si>
    <t>Magdalena</t>
  </si>
  <si>
    <t>Meta</t>
  </si>
  <si>
    <t>Nariño</t>
  </si>
  <si>
    <t>Norte de Santander</t>
  </si>
  <si>
    <t>Putumayo</t>
  </si>
  <si>
    <t>Risaralda</t>
  </si>
  <si>
    <t xml:space="preserve">Santander </t>
  </si>
  <si>
    <t>Sucre</t>
  </si>
  <si>
    <t>Tolima</t>
  </si>
  <si>
    <t>Valle del Cauca</t>
  </si>
  <si>
    <t>Vichada</t>
  </si>
  <si>
    <t>CAM</t>
  </si>
  <si>
    <t>CAR</t>
  </si>
  <si>
    <t>CARDER</t>
  </si>
  <si>
    <t>CAS</t>
  </si>
  <si>
    <t>CDA</t>
  </si>
  <si>
    <t>CDMB</t>
  </si>
  <si>
    <t>CODECHOCO</t>
  </si>
  <si>
    <t>CORANTIOQUIA</t>
  </si>
  <si>
    <t>CORMACARENA</t>
  </si>
  <si>
    <t>CORNARE</t>
  </si>
  <si>
    <t>CORPAMAG</t>
  </si>
  <si>
    <t>CORPOAMAZONIA</t>
  </si>
  <si>
    <t>CORPOBOYACA</t>
  </si>
  <si>
    <t>CORPOCALDAS</t>
  </si>
  <si>
    <t>CORPOCESAR</t>
  </si>
  <si>
    <t>CORPOCHIVOR</t>
  </si>
  <si>
    <t>CORPOGUAJIRA</t>
  </si>
  <si>
    <t>CORPOGUAVIO</t>
  </si>
  <si>
    <t>CORPONARIÑO</t>
  </si>
  <si>
    <t>CORPONOR</t>
  </si>
  <si>
    <t>CORPORINOQUIA</t>
  </si>
  <si>
    <t>CORPOURABA</t>
  </si>
  <si>
    <t>CORTOLIMA</t>
  </si>
  <si>
    <t>CRC</t>
  </si>
  <si>
    <t>CRQ</t>
  </si>
  <si>
    <t>CVC</t>
  </si>
  <si>
    <t>CVS</t>
  </si>
  <si>
    <t>CARDIQUE</t>
  </si>
  <si>
    <t>CARSUCRE</t>
  </si>
  <si>
    <t>CORPOMOJANA</t>
  </si>
  <si>
    <t>CRA</t>
  </si>
  <si>
    <t>CSB</t>
  </si>
  <si>
    <t>(-) Ausencia de caracterización numérica</t>
  </si>
  <si>
    <t>Tierra Bomba</t>
  </si>
  <si>
    <t>Malpelo</t>
  </si>
  <si>
    <t>Gorgona y Gorgonilla</t>
  </si>
  <si>
    <t>San Andrés - Providencia y Sta. Catalina</t>
  </si>
  <si>
    <t>Departamento</t>
  </si>
  <si>
    <t>Ligera</t>
  </si>
  <si>
    <t>Moderada</t>
  </si>
  <si>
    <t>Severa</t>
  </si>
  <si>
    <t>Muy Severa</t>
  </si>
  <si>
    <t>No suelo</t>
  </si>
  <si>
    <t>Total del área continental</t>
  </si>
  <si>
    <t>Corporación autónoma regional o de desarrollo sostenible</t>
  </si>
  <si>
    <t>Área continental
(ha)</t>
  </si>
  <si>
    <t>Área insular
(ha)</t>
  </si>
  <si>
    <t>Bolívar</t>
  </si>
  <si>
    <t>Guainía</t>
  </si>
  <si>
    <t>Quindío</t>
  </si>
  <si>
    <t>Vaupés</t>
  </si>
  <si>
    <t>Área hidrográfica</t>
  </si>
  <si>
    <t>Las áreas resultantes se basan en la fuente cartográfica "Mapa de zonificación hidrográfica, Colombia escala 1:500.000, IDEAM, año 2013"</t>
  </si>
  <si>
    <t>Las áreas resultantes se basan en la fuente cartográfica temática de las unidades espaciales "Departamentos", cartografía básica IGAC año 2012.</t>
  </si>
  <si>
    <t>Las áreas resultantes están basadas en cartografía básica del IGAC, escala 1:2.000 año 2014</t>
  </si>
  <si>
    <t>Notas:
Las definiciones de los tipos de erosión pueden ser consultadas en la hoja metodológica del indicador</t>
  </si>
  <si>
    <r>
      <t>Notas:</t>
    </r>
    <r>
      <rPr>
        <b/>
        <sz val="10"/>
        <color theme="1"/>
        <rFont val="Arial"/>
        <family val="2"/>
      </rPr>
      <t xml:space="preserve">
</t>
    </r>
    <r>
      <rPr>
        <sz val="10"/>
        <color theme="1"/>
        <rFont val="Arial"/>
        <family val="2"/>
      </rPr>
      <t>Las definiciones de los tipos de erosión pueden ser consultadas en la hoja metodológica del indicador.</t>
    </r>
  </si>
  <si>
    <t>Colombia. Proporción del área de suelos degradados por salinización. Escala 1:100.000. 2017</t>
  </si>
  <si>
    <t>Grados de salinización</t>
  </si>
  <si>
    <r>
      <t>Magnitud de la salinización</t>
    </r>
    <r>
      <rPr>
        <vertAlign val="superscript"/>
        <sz val="10"/>
        <color theme="1"/>
        <rFont val="Arial"/>
        <family val="2"/>
      </rPr>
      <t>1</t>
    </r>
  </si>
  <si>
    <r>
      <t>Severidad de la salinización</t>
    </r>
    <r>
      <rPr>
        <vertAlign val="superscript"/>
        <sz val="10"/>
        <color theme="1"/>
        <rFont val="Arial"/>
        <family val="2"/>
      </rPr>
      <t>2</t>
    </r>
  </si>
  <si>
    <t xml:space="preserve">Fuente:  Instituto de Hidrología, Meteorología y Estudios Ambientales  - IDEAM. Subdirección de Ecosistemas e Información Ambiental. Grupo de Suelos y Tierras 2018. Bogotá, D. C., Colombia. </t>
  </si>
  <si>
    <t>Notas:
Las definiciones de los tipos de salinización pueden ser consultadas en la hoja metodológica del indicador</t>
  </si>
  <si>
    <r>
      <rPr>
        <vertAlign val="superscript"/>
        <sz val="11"/>
        <rFont val="Arial"/>
        <family val="2"/>
      </rPr>
      <t>1</t>
    </r>
    <r>
      <rPr>
        <sz val="10"/>
        <rFont val="Arial"/>
        <family val="2"/>
      </rPr>
      <t xml:space="preserve"> Unidad de área afectada por algún grado de salinización (Suma de los grados: ligero, moderado, severo, muy severo)</t>
    </r>
  </si>
  <si>
    <r>
      <rPr>
        <vertAlign val="superscript"/>
        <sz val="12"/>
        <rFont val="Arial"/>
        <family val="2"/>
      </rPr>
      <t xml:space="preserve">2 </t>
    </r>
    <r>
      <rPr>
        <sz val="10"/>
        <rFont val="Arial"/>
        <family val="2"/>
      </rPr>
      <t>Área total con presencia de grados de salinización severa y muy severa</t>
    </r>
  </si>
  <si>
    <t>Mayo 25 de 2018</t>
  </si>
  <si>
    <t>Muy ligera</t>
  </si>
  <si>
    <t>Colombia. Proporción del área de suelos degradados por salinización según área hidrográfica.  Escala 1:100.000. 2017</t>
  </si>
  <si>
    <t>Notas: 
Las definiciones de los tipos de salinización pueden ser consultadas en la hoja metodológica del indicador.</t>
  </si>
  <si>
    <t xml:space="preserve"> Colombia . Proporción del área de suelos degradados por salinización según departamentos. Escala 1:100.000.  2017</t>
  </si>
  <si>
    <t>Colombia. Proporción del área de suelos degradados por salinización según Corporaciones Autónomas Regionales y de Desarrollo Sostenible. Escala 1:100.000. 2017</t>
  </si>
  <si>
    <r>
      <t>Magnitud de la salinizacón</t>
    </r>
    <r>
      <rPr>
        <vertAlign val="superscript"/>
        <sz val="10"/>
        <color theme="1"/>
        <rFont val="Arial"/>
        <family val="2"/>
      </rPr>
      <t>1</t>
    </r>
  </si>
  <si>
    <t>Notas:
El indicador no incluye las autoridades ambientales urbanas.
Las definiciones de los tipos de salinización pueden ser consultadas en la hoja metodológica del indicador
Las áreas resultantes se basan en la fuente cartográfica temática de las unidades espaciales "Corporaciones Autónomas Regionales", base suministrada por el Ministerio de Ambiente y Desarrollo Sostenible MADS año 2014.</t>
  </si>
  <si>
    <t>Colombia. Proporción del área de suelos degradados por salinización en el sistema insular. Escala 1:10.000. 2018</t>
  </si>
  <si>
    <r>
      <rPr>
        <vertAlign val="superscript"/>
        <sz val="12"/>
        <rFont val="Arial"/>
        <family val="2"/>
      </rPr>
      <t>1</t>
    </r>
    <r>
      <rPr>
        <sz val="10"/>
        <rFont val="Arial"/>
        <family val="2"/>
      </rPr>
      <t>Unidad de área afectada por algún grado de salinización (Suma de los grados: ligero, moderado, severo, muy severo)</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</si>
</sst>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00_-;\-* #,##0.00_-;_-* &quot;-&quot;??_-;_-@_-"/>
    <numFmt numFmtId="165" formatCode="_-* #,##0.0_-;\-* #,##0.0_-;_-* &quot;-&quot;??_-;_-@_-"/>
    <numFmt numFmtId="166" formatCode="0.0"/>
    <numFmt numFmtId="167" formatCode="_-* #,##0.0_-;\-* #,##0.0_-;_-* &quot;-&quot;?_-;_-@_-"/>
    <numFmt numFmtId="168" formatCode="_(* #,##0.0_);_(* \(#,##0.0\);_(* &quot;-&quot;??_);_(@_)"/>
    <numFmt numFmtId="169" formatCode="_-* #,##0.0\ _€_-;\-* #,##0.0\ _€_-;_-* &quot;-&quot;?\ _€_-;_-@_-"/>
    <numFmt numFmtId="170" formatCode="_-* #,##0.00_-;\-* #,##0.00_-;_-* &quot;-&quot;?_-;_-@_-"/>
  </numFmts>
  <fonts count="11" x14ac:knownFonts="1">
    <font>
      <sz val="11"/>
      <color theme="1"/>
      <name val="Calibri"/>
      <family val="2"/>
      <scheme val="minor"/>
    </font>
    <font>
      <sz val="10"/>
      <name val="Arial"/>
      <family val="2"/>
    </font>
    <font>
      <sz val="11"/>
      <color theme="1"/>
      <name val="Calibri"/>
      <family val="2"/>
      <scheme val="minor"/>
    </font>
    <font>
      <b/>
      <sz val="10"/>
      <color indexed="8"/>
      <name val="Arial"/>
      <family val="2"/>
    </font>
    <font>
      <sz val="10"/>
      <color theme="1"/>
      <name val="Arial"/>
      <family val="2"/>
    </font>
    <font>
      <b/>
      <sz val="10"/>
      <color theme="1"/>
      <name val="Arial"/>
      <family val="2"/>
    </font>
    <font>
      <vertAlign val="superscript"/>
      <sz val="10"/>
      <color theme="1"/>
      <name val="Arial"/>
      <family val="2"/>
    </font>
    <font>
      <vertAlign val="superscript"/>
      <sz val="12"/>
      <name val="Arial"/>
      <family val="2"/>
    </font>
    <font>
      <sz val="10"/>
      <color indexed="8"/>
      <name val="Arial"/>
      <family val="2"/>
    </font>
    <font>
      <sz val="10"/>
      <color rgb="FFFF0000"/>
      <name val="Arial"/>
      <family val="2"/>
    </font>
    <font>
      <vertAlign val="superscript"/>
      <sz val="1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s>
  <cellStyleXfs count="4">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cellStyleXfs>
  <cellXfs count="135">
    <xf numFmtId="0" fontId="0" fillId="0" borderId="0" xfId="0"/>
    <xf numFmtId="0" fontId="4" fillId="0" borderId="0" xfId="0" applyFont="1"/>
    <xf numFmtId="0" fontId="4" fillId="0" borderId="0" xfId="0" applyFont="1" applyAlignment="1">
      <alignment vertical="center"/>
    </xf>
    <xf numFmtId="0" fontId="5" fillId="0" borderId="0" xfId="0" applyFont="1" applyBorder="1" applyAlignment="1">
      <alignment vertical="center" wrapText="1"/>
    </xf>
    <xf numFmtId="0" fontId="4" fillId="0" borderId="0" xfId="0" applyFont="1" applyBorder="1"/>
    <xf numFmtId="167" fontId="4" fillId="0" borderId="0" xfId="0" applyNumberFormat="1" applyFont="1"/>
    <xf numFmtId="9" fontId="4" fillId="0" borderId="0" xfId="3" applyFont="1"/>
    <xf numFmtId="0" fontId="1" fillId="2" borderId="0" xfId="1" applyFont="1" applyFill="1" applyBorder="1" applyAlignment="1">
      <alignment vertical="center"/>
    </xf>
    <xf numFmtId="3" fontId="4" fillId="0" borderId="0" xfId="0" applyNumberFormat="1" applyFont="1"/>
    <xf numFmtId="0" fontId="3" fillId="0" borderId="2" xfId="0" applyFont="1" applyBorder="1" applyAlignment="1">
      <alignment vertical="center" wrapText="1"/>
    </xf>
    <xf numFmtId="0" fontId="3" fillId="0" borderId="3" xfId="0" applyFont="1" applyBorder="1" applyAlignment="1">
      <alignment vertical="center" wrapText="1"/>
    </xf>
    <xf numFmtId="167" fontId="4" fillId="0" borderId="10" xfId="0" applyNumberFormat="1" applyFont="1" applyBorder="1" applyAlignment="1">
      <alignment vertical="center"/>
    </xf>
    <xf numFmtId="167" fontId="4" fillId="0" borderId="10" xfId="0" applyNumberFormat="1" applyFont="1" applyBorder="1" applyAlignment="1">
      <alignment horizontal="center" vertical="center"/>
    </xf>
    <xf numFmtId="167" fontId="4" fillId="0" borderId="11" xfId="0" applyNumberFormat="1" applyFont="1" applyBorder="1" applyAlignment="1">
      <alignment horizontal="center" vertical="center"/>
    </xf>
    <xf numFmtId="167" fontId="4" fillId="0" borderId="13" xfId="0" applyNumberFormat="1" applyFont="1" applyBorder="1" applyAlignment="1">
      <alignment vertical="center"/>
    </xf>
    <xf numFmtId="167" fontId="4" fillId="0" borderId="13" xfId="0" applyNumberFormat="1" applyFont="1" applyBorder="1" applyAlignment="1">
      <alignment horizontal="center" vertical="center"/>
    </xf>
    <xf numFmtId="0" fontId="4" fillId="0" borderId="10" xfId="0" applyFont="1" applyBorder="1" applyAlignment="1">
      <alignment horizontal="center"/>
    </xf>
    <xf numFmtId="0" fontId="4" fillId="0" borderId="11" xfId="0" applyFont="1" applyBorder="1" applyAlignment="1">
      <alignment horizontal="center"/>
    </xf>
    <xf numFmtId="0" fontId="5" fillId="0" borderId="15" xfId="0" applyFont="1" applyBorder="1" applyAlignment="1">
      <alignment vertical="center" wrapText="1"/>
    </xf>
    <xf numFmtId="0" fontId="4" fillId="0" borderId="15" xfId="0" applyFont="1" applyBorder="1"/>
    <xf numFmtId="0" fontId="1" fillId="2" borderId="15" xfId="1" applyFont="1" applyFill="1" applyBorder="1" applyAlignment="1">
      <alignment vertical="center"/>
    </xf>
    <xf numFmtId="167" fontId="4" fillId="0" borderId="0" xfId="0" applyNumberFormat="1" applyFont="1" applyBorder="1"/>
    <xf numFmtId="9" fontId="4" fillId="0" borderId="0" xfId="3" applyFont="1" applyBorder="1"/>
    <xf numFmtId="0" fontId="1" fillId="2" borderId="5" xfId="1" applyFont="1" applyFill="1" applyBorder="1" applyAlignment="1">
      <alignment vertical="center"/>
    </xf>
    <xf numFmtId="0" fontId="4" fillId="0" borderId="5" xfId="0" applyFont="1" applyBorder="1"/>
    <xf numFmtId="165" fontId="4" fillId="0" borderId="0" xfId="0" applyNumberFormat="1" applyFont="1"/>
    <xf numFmtId="0" fontId="4" fillId="0" borderId="6" xfId="0" applyFont="1" applyBorder="1" applyAlignment="1"/>
    <xf numFmtId="0" fontId="4" fillId="0" borderId="9" xfId="0" applyFont="1" applyBorder="1" applyAlignment="1"/>
    <xf numFmtId="0" fontId="4" fillId="0" borderId="9" xfId="0" applyFont="1" applyBorder="1" applyAlignment="1">
      <alignment horizontal="center"/>
    </xf>
    <xf numFmtId="167" fontId="4" fillId="0" borderId="10" xfId="0" applyNumberFormat="1" applyFont="1" applyBorder="1"/>
    <xf numFmtId="166" fontId="4" fillId="0" borderId="10" xfId="0" applyNumberFormat="1" applyFont="1" applyBorder="1" applyAlignment="1">
      <alignment horizontal="center"/>
    </xf>
    <xf numFmtId="165" fontId="4" fillId="0" borderId="10" xfId="0" applyNumberFormat="1" applyFont="1" applyBorder="1"/>
    <xf numFmtId="167" fontId="4" fillId="0" borderId="11" xfId="0" applyNumberFormat="1" applyFont="1" applyBorder="1"/>
    <xf numFmtId="0" fontId="4" fillId="0" borderId="12" xfId="0" applyFont="1" applyBorder="1" applyAlignment="1">
      <alignment horizontal="center"/>
    </xf>
    <xf numFmtId="167" fontId="4" fillId="0" borderId="13" xfId="0" applyNumberFormat="1" applyFont="1" applyBorder="1"/>
    <xf numFmtId="166" fontId="4" fillId="0" borderId="13" xfId="0" applyNumberFormat="1" applyFont="1" applyBorder="1" applyAlignment="1">
      <alignment horizontal="center"/>
    </xf>
    <xf numFmtId="167" fontId="4" fillId="0" borderId="14" xfId="0" applyNumberFormat="1" applyFont="1" applyBorder="1"/>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left" indent="1"/>
    </xf>
    <xf numFmtId="0" fontId="4" fillId="0" borderId="12" xfId="0" applyFont="1" applyBorder="1" applyAlignment="1">
      <alignment horizontal="left" inden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4" fillId="3" borderId="0" xfId="0" applyFont="1" applyFill="1"/>
    <xf numFmtId="0" fontId="8" fillId="0" borderId="2" xfId="0" applyFont="1" applyBorder="1" applyAlignment="1">
      <alignment horizontal="left" vertical="center" wrapText="1" indent="1"/>
    </xf>
    <xf numFmtId="0" fontId="4" fillId="0" borderId="0" xfId="0" applyFont="1" applyAlignment="1">
      <alignment horizontal="left" indent="1"/>
    </xf>
    <xf numFmtId="167" fontId="4" fillId="0" borderId="11" xfId="0" applyNumberFormat="1" applyFont="1" applyBorder="1" applyAlignment="1">
      <alignment vertical="center"/>
    </xf>
    <xf numFmtId="165" fontId="4" fillId="0" borderId="10" xfId="0" applyNumberFormat="1" applyFont="1" applyBorder="1" applyAlignment="1">
      <alignment vertical="center"/>
    </xf>
    <xf numFmtId="167" fontId="4" fillId="0" borderId="14" xfId="0" applyNumberFormat="1" applyFont="1" applyBorder="1" applyAlignment="1">
      <alignment vertical="center"/>
    </xf>
    <xf numFmtId="169" fontId="4" fillId="0" borderId="0" xfId="0" applyNumberFormat="1" applyFont="1"/>
    <xf numFmtId="0" fontId="8" fillId="0" borderId="3" xfId="0" applyFont="1" applyBorder="1" applyAlignment="1">
      <alignment horizontal="center" vertical="center" wrapText="1"/>
    </xf>
    <xf numFmtId="165" fontId="4" fillId="3" borderId="10" xfId="0" applyNumberFormat="1" applyFont="1" applyFill="1" applyBorder="1"/>
    <xf numFmtId="165" fontId="4" fillId="3" borderId="10" xfId="0" applyNumberFormat="1" applyFont="1" applyFill="1" applyBorder="1" applyAlignment="1">
      <alignment horizontal="center"/>
    </xf>
    <xf numFmtId="165" fontId="4" fillId="3" borderId="11" xfId="0" applyNumberFormat="1" applyFont="1" applyFill="1" applyBorder="1"/>
    <xf numFmtId="165" fontId="4" fillId="3" borderId="13" xfId="0" applyNumberFormat="1" applyFont="1" applyFill="1" applyBorder="1"/>
    <xf numFmtId="165" fontId="4" fillId="3" borderId="13" xfId="0" applyNumberFormat="1" applyFont="1" applyFill="1" applyBorder="1" applyAlignment="1">
      <alignment horizontal="center"/>
    </xf>
    <xf numFmtId="165" fontId="4" fillId="0" borderId="13" xfId="0" applyNumberFormat="1" applyFont="1" applyBorder="1"/>
    <xf numFmtId="165" fontId="4" fillId="3" borderId="14" xfId="0" applyNumberFormat="1" applyFont="1" applyFill="1" applyBorder="1"/>
    <xf numFmtId="168" fontId="4" fillId="0" borderId="10" xfId="2" applyNumberFormat="1" applyFont="1" applyBorder="1"/>
    <xf numFmtId="2" fontId="4" fillId="0" borderId="10" xfId="0" applyNumberFormat="1" applyFont="1" applyBorder="1" applyAlignment="1">
      <alignment horizontal="center"/>
    </xf>
    <xf numFmtId="165" fontId="4" fillId="3" borderId="10" xfId="0" applyNumberFormat="1" applyFont="1" applyFill="1" applyBorder="1" applyAlignment="1">
      <alignment vertical="center"/>
    </xf>
    <xf numFmtId="165" fontId="4" fillId="0" borderId="10" xfId="0" applyNumberFormat="1" applyFont="1" applyBorder="1" applyAlignment="1">
      <alignment horizontal="center"/>
    </xf>
    <xf numFmtId="168" fontId="4" fillId="0" borderId="13" xfId="2" applyNumberFormat="1" applyFont="1" applyBorder="1"/>
    <xf numFmtId="165" fontId="4" fillId="0" borderId="13" xfId="0" applyNumberFormat="1" applyFont="1" applyBorder="1" applyAlignment="1">
      <alignment horizontal="center"/>
    </xf>
    <xf numFmtId="0" fontId="4" fillId="0" borderId="9" xfId="0" applyFont="1" applyBorder="1" applyAlignment="1">
      <alignment horizontal="center" vertical="center" wrapText="1"/>
    </xf>
    <xf numFmtId="49" fontId="1" fillId="3" borderId="9" xfId="1" applyNumberFormat="1" applyFont="1" applyFill="1" applyBorder="1" applyAlignment="1">
      <alignment horizontal="left" vertical="center" wrapText="1" indent="1"/>
    </xf>
    <xf numFmtId="49" fontId="1" fillId="3" borderId="12" xfId="1" applyNumberFormat="1" applyFont="1" applyFill="1" applyBorder="1" applyAlignment="1">
      <alignment horizontal="left" vertical="center" wrapText="1" indent="1"/>
    </xf>
    <xf numFmtId="0" fontId="4" fillId="0" borderId="0" xfId="0" applyFont="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5" fontId="9" fillId="0" borderId="0" xfId="0" applyNumberFormat="1" applyFont="1"/>
    <xf numFmtId="0" fontId="4" fillId="0" borderId="10" xfId="0" applyFont="1" applyBorder="1" applyAlignment="1">
      <alignment horizontal="center"/>
    </xf>
    <xf numFmtId="0" fontId="3" fillId="0" borderId="4" xfId="0" applyFont="1" applyBorder="1" applyAlignment="1">
      <alignment vertical="center" wrapText="1"/>
    </xf>
    <xf numFmtId="0" fontId="4" fillId="0" borderId="9" xfId="0" applyFont="1" applyBorder="1" applyAlignment="1">
      <alignment horizontal="left" vertical="center" indent="1"/>
    </xf>
    <xf numFmtId="0" fontId="4" fillId="3" borderId="9" xfId="0" applyFont="1" applyFill="1" applyBorder="1" applyAlignment="1">
      <alignment horizontal="left" vertical="center" indent="1"/>
    </xf>
    <xf numFmtId="0" fontId="4" fillId="0" borderId="12" xfId="0" applyFont="1" applyBorder="1" applyAlignment="1">
      <alignment horizontal="left" vertical="center" indent="1"/>
    </xf>
    <xf numFmtId="0" fontId="1" fillId="2" borderId="5" xfId="1" applyFont="1" applyFill="1" applyBorder="1" applyAlignment="1">
      <alignment horizontal="left" vertical="center" indent="1"/>
    </xf>
    <xf numFmtId="165" fontId="4" fillId="3" borderId="11" xfId="0" applyNumberFormat="1" applyFont="1" applyFill="1" applyBorder="1" applyAlignment="1">
      <alignment vertical="center"/>
    </xf>
    <xf numFmtId="165" fontId="4" fillId="0" borderId="11" xfId="0" applyNumberFormat="1" applyFont="1" applyBorder="1"/>
    <xf numFmtId="165" fontId="4" fillId="0" borderId="14" xfId="0" applyNumberFormat="1" applyFont="1" applyBorder="1"/>
    <xf numFmtId="0" fontId="1" fillId="0" borderId="0" xfId="0" applyFont="1"/>
    <xf numFmtId="0" fontId="4" fillId="0" borderId="15" xfId="0" applyFont="1" applyBorder="1" applyAlignment="1">
      <alignment horizontal="center"/>
    </xf>
    <xf numFmtId="0" fontId="1" fillId="2" borderId="15" xfId="1" applyFont="1" applyFill="1" applyBorder="1" applyAlignment="1">
      <alignment horizontal="left" vertical="center"/>
    </xf>
    <xf numFmtId="170" fontId="4" fillId="0" borderId="10" xfId="0" applyNumberFormat="1" applyFont="1" applyBorder="1" applyAlignment="1">
      <alignment horizontal="center" vertical="center"/>
    </xf>
    <xf numFmtId="170" fontId="4" fillId="0" borderId="10" xfId="0" applyNumberFormat="1" applyFont="1" applyFill="1" applyBorder="1" applyAlignment="1">
      <alignment horizontal="center" vertical="center"/>
    </xf>
    <xf numFmtId="170" fontId="4" fillId="0" borderId="10" xfId="0" applyNumberFormat="1" applyFont="1" applyBorder="1" applyAlignment="1">
      <alignment vertical="center"/>
    </xf>
    <xf numFmtId="164" fontId="4" fillId="0" borderId="10" xfId="0" applyNumberFormat="1" applyFont="1" applyBorder="1"/>
    <xf numFmtId="170" fontId="4" fillId="0" borderId="10" xfId="0" applyNumberFormat="1" applyFont="1" applyBorder="1"/>
    <xf numFmtId="2" fontId="4" fillId="0" borderId="10" xfId="0" applyNumberFormat="1" applyFont="1" applyBorder="1"/>
    <xf numFmtId="170" fontId="4" fillId="0" borderId="13" xfId="0" applyNumberFormat="1" applyFont="1" applyBorder="1"/>
    <xf numFmtId="2" fontId="4" fillId="0" borderId="13" xfId="0" applyNumberFormat="1" applyFont="1" applyBorder="1" applyAlignment="1">
      <alignment horizontal="center"/>
    </xf>
    <xf numFmtId="164" fontId="4" fillId="0" borderId="10" xfId="0" applyNumberFormat="1" applyFont="1" applyBorder="1" applyAlignment="1">
      <alignment vertical="center"/>
    </xf>
    <xf numFmtId="164" fontId="4" fillId="0" borderId="10" xfId="0" applyNumberFormat="1" applyFont="1" applyBorder="1" applyAlignment="1">
      <alignment horizontal="center" vertical="center"/>
    </xf>
    <xf numFmtId="164" fontId="4" fillId="0" borderId="11" xfId="0" applyNumberFormat="1" applyFont="1" applyBorder="1" applyAlignment="1">
      <alignment vertical="center"/>
    </xf>
    <xf numFmtId="170" fontId="4" fillId="0" borderId="13" xfId="0" applyNumberFormat="1" applyFont="1" applyBorder="1" applyAlignment="1">
      <alignment horizontal="center" vertical="center"/>
    </xf>
    <xf numFmtId="170" fontId="4" fillId="0" borderId="13" xfId="0" applyNumberFormat="1" applyFont="1" applyBorder="1" applyAlignment="1">
      <alignment vertical="center"/>
    </xf>
    <xf numFmtId="170" fontId="4" fillId="0" borderId="11" xfId="0" applyNumberFormat="1" applyFont="1" applyBorder="1" applyAlignment="1">
      <alignment vertical="center"/>
    </xf>
    <xf numFmtId="166" fontId="4" fillId="0" borderId="10" xfId="0" applyNumberFormat="1" applyFont="1" applyBorder="1" applyAlignment="1">
      <alignment horizontal="center" vertical="center"/>
    </xf>
    <xf numFmtId="170" fontId="4" fillId="0" borderId="0" xfId="0" applyNumberFormat="1" applyFont="1" applyAlignment="1">
      <alignment vertical="center"/>
    </xf>
    <xf numFmtId="165" fontId="4" fillId="3" borderId="0" xfId="0" applyNumberFormat="1" applyFont="1" applyFill="1"/>
    <xf numFmtId="168" fontId="4" fillId="0" borderId="0" xfId="0" applyNumberFormat="1" applyFont="1"/>
    <xf numFmtId="0" fontId="1" fillId="2" borderId="0" xfId="1"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xf>
    <xf numFmtId="0" fontId="4" fillId="0" borderId="7"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9"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2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3" xfId="0" applyFont="1" applyBorder="1" applyAlignment="1">
      <alignment horizontal="center" vertical="center" wrapText="1"/>
    </xf>
    <xf numFmtId="0" fontId="1" fillId="2" borderId="0" xfId="1" applyFont="1" applyFill="1" applyBorder="1" applyAlignment="1">
      <alignment horizontal="left" vertical="center"/>
    </xf>
    <xf numFmtId="0" fontId="4" fillId="0" borderId="0" xfId="0" applyFont="1" applyAlignment="1">
      <alignment horizontal="left" wrapText="1"/>
    </xf>
    <xf numFmtId="0" fontId="4" fillId="0" borderId="16" xfId="0" applyFont="1" applyBorder="1" applyAlignment="1">
      <alignment horizontal="left" vertical="center" indent="1"/>
    </xf>
    <xf numFmtId="0" fontId="4" fillId="0" borderId="17" xfId="0" applyFont="1" applyBorder="1" applyAlignment="1">
      <alignment horizontal="left" vertical="center" indent="1"/>
    </xf>
    <xf numFmtId="0" fontId="4" fillId="0" borderId="18" xfId="0" applyFont="1" applyBorder="1" applyAlignment="1">
      <alignment horizontal="left" vertical="center" inden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3" fillId="0" borderId="1" xfId="0" applyFont="1" applyBorder="1" applyAlignment="1">
      <alignment horizontal="center" vertical="center" wrapText="1"/>
    </xf>
    <xf numFmtId="0" fontId="4" fillId="0" borderId="6" xfId="0" applyFont="1" applyBorder="1" applyAlignment="1">
      <alignment horizontal="center" vertical="center" wrapText="1"/>
    </xf>
  </cellXfs>
  <cellStyles count="4">
    <cellStyle name="Millares" xfId="2" builtinId="3"/>
    <cellStyle name="Normal" xfId="0" builtinId="0"/>
    <cellStyle name="Normal 3" xfId="1"/>
    <cellStyle name="Porcentaje" xfId="3"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609600</xdr:colOff>
      <xdr:row>0</xdr:row>
      <xdr:rowOff>309986</xdr:rowOff>
    </xdr:from>
    <xdr:to>
      <xdr:col>5</xdr:col>
      <xdr:colOff>57150</xdr:colOff>
      <xdr:row>0</xdr:row>
      <xdr:rowOff>885823</xdr:rowOff>
    </xdr:to>
    <xdr:pic>
      <xdr:nvPicPr>
        <xdr:cNvPr id="10" name="Picture 5" descr="1 logo memo color"/>
        <xdr:cNvPicPr>
          <a:picLocks noChangeAspect="1" noChangeArrowheads="1"/>
        </xdr:cNvPicPr>
      </xdr:nvPicPr>
      <xdr:blipFill>
        <a:blip xmlns:r="http://schemas.openxmlformats.org/officeDocument/2006/relationships" r:embed="rId1"/>
        <a:srcRect/>
        <a:stretch>
          <a:fillRect/>
        </a:stretch>
      </xdr:blipFill>
      <xdr:spPr bwMode="auto">
        <a:xfrm>
          <a:off x="1762125" y="309986"/>
          <a:ext cx="1876425" cy="575837"/>
        </a:xfrm>
        <a:prstGeom prst="rect">
          <a:avLst/>
        </a:prstGeom>
        <a:noFill/>
        <a:ln w="9525">
          <a:noFill/>
          <a:miter lim="800000"/>
          <a:headEnd/>
          <a:tailEnd/>
        </a:ln>
      </xdr:spPr>
    </xdr:pic>
    <xdr:clientData/>
  </xdr:twoCellAnchor>
  <xdr:twoCellAnchor>
    <xdr:from>
      <xdr:col>1</xdr:col>
      <xdr:colOff>323850</xdr:colOff>
      <xdr:row>0</xdr:row>
      <xdr:rowOff>142875</xdr:rowOff>
    </xdr:from>
    <xdr:to>
      <xdr:col>2</xdr:col>
      <xdr:colOff>219075</xdr:colOff>
      <xdr:row>0</xdr:row>
      <xdr:rowOff>912519</xdr:rowOff>
    </xdr:to>
    <xdr:pic>
      <xdr:nvPicPr>
        <xdr:cNvPr id="11"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561975" y="142875"/>
          <a:ext cx="809625" cy="76964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1428750</xdr:colOff>
      <xdr:row>0</xdr:row>
      <xdr:rowOff>238125</xdr:rowOff>
    </xdr:from>
    <xdr:to>
      <xdr:col>3</xdr:col>
      <xdr:colOff>314324</xdr:colOff>
      <xdr:row>0</xdr:row>
      <xdr:rowOff>819149</xdr:rowOff>
    </xdr:to>
    <xdr:pic>
      <xdr:nvPicPr>
        <xdr:cNvPr id="11"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914525" y="238125"/>
          <a:ext cx="1600199" cy="581024"/>
        </a:xfrm>
        <a:prstGeom prst="rect">
          <a:avLst/>
        </a:prstGeom>
        <a:noFill/>
        <a:ln w="9525">
          <a:noFill/>
          <a:miter lim="800000"/>
          <a:headEnd/>
          <a:tailEnd/>
        </a:ln>
      </xdr:spPr>
    </xdr:pic>
    <xdr:clientData/>
  </xdr:twoCellAnchor>
  <xdr:twoCellAnchor>
    <xdr:from>
      <xdr:col>1</xdr:col>
      <xdr:colOff>342900</xdr:colOff>
      <xdr:row>0</xdr:row>
      <xdr:rowOff>171450</xdr:rowOff>
    </xdr:from>
    <xdr:to>
      <xdr:col>1</xdr:col>
      <xdr:colOff>1152525</xdr:colOff>
      <xdr:row>0</xdr:row>
      <xdr:rowOff>922044</xdr:rowOff>
    </xdr:to>
    <xdr:pic>
      <xdr:nvPicPr>
        <xdr:cNvPr id="1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828675" y="171450"/>
          <a:ext cx="809625" cy="750594"/>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266700</xdr:rowOff>
    </xdr:from>
    <xdr:to>
      <xdr:col>2</xdr:col>
      <xdr:colOff>1181100</xdr:colOff>
      <xdr:row>0</xdr:row>
      <xdr:rowOff>828674</xdr:rowOff>
    </xdr:to>
    <xdr:pic>
      <xdr:nvPicPr>
        <xdr:cNvPr id="11"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971675" y="266700"/>
          <a:ext cx="1181100" cy="561974"/>
        </a:xfrm>
        <a:prstGeom prst="rect">
          <a:avLst/>
        </a:prstGeom>
        <a:noFill/>
        <a:ln w="9525">
          <a:noFill/>
          <a:miter lim="800000"/>
          <a:headEnd/>
          <a:tailEnd/>
        </a:ln>
      </xdr:spPr>
    </xdr:pic>
    <xdr:clientData/>
  </xdr:twoCellAnchor>
  <xdr:twoCellAnchor>
    <xdr:from>
      <xdr:col>1</xdr:col>
      <xdr:colOff>238125</xdr:colOff>
      <xdr:row>0</xdr:row>
      <xdr:rowOff>142875</xdr:rowOff>
    </xdr:from>
    <xdr:to>
      <xdr:col>1</xdr:col>
      <xdr:colOff>1047750</xdr:colOff>
      <xdr:row>0</xdr:row>
      <xdr:rowOff>912519</xdr:rowOff>
    </xdr:to>
    <xdr:pic>
      <xdr:nvPicPr>
        <xdr:cNvPr id="1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647700" y="142875"/>
          <a:ext cx="809625" cy="7696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1390650</xdr:colOff>
      <xdr:row>0</xdr:row>
      <xdr:rowOff>154335</xdr:rowOff>
    </xdr:from>
    <xdr:to>
      <xdr:col>3</xdr:col>
      <xdr:colOff>190500</xdr:colOff>
      <xdr:row>0</xdr:row>
      <xdr:rowOff>800099</xdr:rowOff>
    </xdr:to>
    <xdr:pic>
      <xdr:nvPicPr>
        <xdr:cNvPr id="10" name="Picture 5" descr="1 logo memo color"/>
        <xdr:cNvPicPr>
          <a:picLocks noChangeAspect="1" noChangeArrowheads="1"/>
        </xdr:cNvPicPr>
      </xdr:nvPicPr>
      <xdr:blipFill>
        <a:blip xmlns:r="http://schemas.openxmlformats.org/officeDocument/2006/relationships" r:embed="rId1" cstate="print"/>
        <a:srcRect/>
        <a:stretch>
          <a:fillRect/>
        </a:stretch>
      </xdr:blipFill>
      <xdr:spPr bwMode="auto">
        <a:xfrm>
          <a:off x="1638300" y="154335"/>
          <a:ext cx="1419225" cy="645764"/>
        </a:xfrm>
        <a:prstGeom prst="rect">
          <a:avLst/>
        </a:prstGeom>
        <a:noFill/>
        <a:ln w="9525">
          <a:noFill/>
          <a:miter lim="800000"/>
          <a:headEnd/>
          <a:tailEnd/>
        </a:ln>
      </xdr:spPr>
    </xdr:pic>
    <xdr:clientData/>
  </xdr:twoCellAnchor>
  <xdr:twoCellAnchor>
    <xdr:from>
      <xdr:col>1</xdr:col>
      <xdr:colOff>381000</xdr:colOff>
      <xdr:row>0</xdr:row>
      <xdr:rowOff>104775</xdr:rowOff>
    </xdr:from>
    <xdr:to>
      <xdr:col>1</xdr:col>
      <xdr:colOff>1190625</xdr:colOff>
      <xdr:row>0</xdr:row>
      <xdr:rowOff>826794</xdr:rowOff>
    </xdr:to>
    <xdr:pic>
      <xdr:nvPicPr>
        <xdr:cNvPr id="11"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628650" y="104775"/>
          <a:ext cx="809625" cy="72201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1438276</xdr:colOff>
      <xdr:row>0</xdr:row>
      <xdr:rowOff>216617</xdr:rowOff>
    </xdr:from>
    <xdr:to>
      <xdr:col>2</xdr:col>
      <xdr:colOff>1219201</xdr:colOff>
      <xdr:row>0</xdr:row>
      <xdr:rowOff>800099</xdr:rowOff>
    </xdr:to>
    <xdr:pic>
      <xdr:nvPicPr>
        <xdr:cNvPr id="21" name="Picture 5" descr="1 logo memo color"/>
        <xdr:cNvPicPr>
          <a:picLocks noChangeAspect="1" noChangeArrowheads="1"/>
        </xdr:cNvPicPr>
      </xdr:nvPicPr>
      <xdr:blipFill>
        <a:blip xmlns:r="http://schemas.openxmlformats.org/officeDocument/2006/relationships" r:embed="rId1"/>
        <a:srcRect/>
        <a:stretch>
          <a:fillRect/>
        </a:stretch>
      </xdr:blipFill>
      <xdr:spPr bwMode="auto">
        <a:xfrm>
          <a:off x="1905001" y="216617"/>
          <a:ext cx="1695450" cy="583482"/>
        </a:xfrm>
        <a:prstGeom prst="rect">
          <a:avLst/>
        </a:prstGeom>
        <a:noFill/>
        <a:ln w="9525">
          <a:noFill/>
          <a:miter lim="800000"/>
          <a:headEnd/>
          <a:tailEnd/>
        </a:ln>
      </xdr:spPr>
    </xdr:pic>
    <xdr:clientData/>
  </xdr:twoCellAnchor>
  <xdr:twoCellAnchor>
    <xdr:from>
      <xdr:col>1</xdr:col>
      <xdr:colOff>285750</xdr:colOff>
      <xdr:row>0</xdr:row>
      <xdr:rowOff>85725</xdr:rowOff>
    </xdr:from>
    <xdr:to>
      <xdr:col>1</xdr:col>
      <xdr:colOff>1095375</xdr:colOff>
      <xdr:row>0</xdr:row>
      <xdr:rowOff>855369</xdr:rowOff>
    </xdr:to>
    <xdr:pic>
      <xdr:nvPicPr>
        <xdr:cNvPr id="22" name="Picture 6" descr="logo ministerio"/>
        <xdr:cNvPicPr>
          <a:picLocks noChangeAspect="1" noChangeArrowheads="1"/>
        </xdr:cNvPicPr>
      </xdr:nvPicPr>
      <xdr:blipFill>
        <a:blip xmlns:r="http://schemas.openxmlformats.org/officeDocument/2006/relationships" r:embed="rId2"/>
        <a:srcRect/>
        <a:stretch>
          <a:fillRect/>
        </a:stretch>
      </xdr:blipFill>
      <xdr:spPr bwMode="auto">
        <a:xfrm>
          <a:off x="285750" y="85725"/>
          <a:ext cx="809625" cy="76964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tabSelected="1" workbookViewId="0">
      <selection activeCell="T6" sqref="T6"/>
    </sheetView>
  </sheetViews>
  <sheetFormatPr baseColWidth="10" defaultColWidth="11.42578125" defaultRowHeight="12.75" x14ac:dyDescent="0.2"/>
  <cols>
    <col min="1" max="1" width="3.5703125" style="1" customWidth="1"/>
    <col min="2" max="2" width="13.7109375" style="1" customWidth="1"/>
    <col min="3" max="3" width="15" style="1" bestFit="1" customWidth="1"/>
    <col min="4" max="4" width="15" style="1" customWidth="1"/>
    <col min="5" max="5" width="6.42578125" style="1" bestFit="1" customWidth="1"/>
    <col min="6" max="6" width="14" style="1" bestFit="1" customWidth="1"/>
    <col min="7" max="7" width="6.42578125" style="1" bestFit="1" customWidth="1"/>
    <col min="8" max="8" width="15" style="1" bestFit="1" customWidth="1"/>
    <col min="9" max="9" width="6.28515625" style="1" bestFit="1" customWidth="1"/>
    <col min="10" max="10" width="14.42578125" style="1" bestFit="1" customWidth="1"/>
    <col min="11" max="11" width="5.42578125" style="1" bestFit="1" customWidth="1"/>
    <col min="12" max="12" width="13.7109375" style="1" bestFit="1" customWidth="1"/>
    <col min="13" max="13" width="7.140625" style="1" customWidth="1"/>
    <col min="14" max="14" width="12.5703125" style="1" bestFit="1" customWidth="1"/>
    <col min="15" max="15" width="5.42578125" style="1" bestFit="1" customWidth="1"/>
    <col min="16" max="16" width="14.28515625" style="1" bestFit="1" customWidth="1"/>
    <col min="17" max="17" width="6.5703125" style="1" bestFit="1" customWidth="1"/>
    <col min="18" max="18" width="15.42578125" style="1" bestFit="1" customWidth="1"/>
    <col min="19" max="19" width="6.5703125" style="1" customWidth="1"/>
    <col min="20" max="20" width="14.28515625" style="1" bestFit="1" customWidth="1"/>
    <col min="21" max="16384" width="11.42578125" style="1"/>
  </cols>
  <sheetData>
    <row r="1" spans="1:20" ht="80.25" customHeight="1" x14ac:dyDescent="0.2">
      <c r="B1" s="9"/>
      <c r="C1" s="10"/>
      <c r="D1" s="10"/>
      <c r="E1" s="10"/>
      <c r="F1" s="10"/>
      <c r="G1" s="10"/>
      <c r="H1" s="10"/>
      <c r="I1" s="10"/>
      <c r="J1" s="10"/>
      <c r="K1" s="10"/>
      <c r="L1" s="10"/>
      <c r="M1" s="10"/>
      <c r="N1" s="10"/>
      <c r="O1" s="10"/>
      <c r="P1" s="10"/>
      <c r="Q1" s="10"/>
      <c r="R1" s="10"/>
      <c r="S1" s="10"/>
      <c r="T1" s="73"/>
    </row>
    <row r="2" spans="1:20" ht="45" customHeight="1" x14ac:dyDescent="0.2">
      <c r="B2" s="103" t="s">
        <v>90</v>
      </c>
      <c r="C2" s="104"/>
      <c r="D2" s="104"/>
      <c r="E2" s="104"/>
      <c r="F2" s="104"/>
      <c r="G2" s="104"/>
      <c r="H2" s="104"/>
      <c r="I2" s="104"/>
      <c r="J2" s="104"/>
      <c r="K2" s="104"/>
      <c r="L2" s="104"/>
      <c r="M2" s="104"/>
      <c r="N2" s="104"/>
      <c r="O2" s="104"/>
      <c r="P2" s="104"/>
      <c r="Q2" s="104"/>
      <c r="R2" s="104"/>
      <c r="S2" s="104"/>
      <c r="T2" s="105"/>
    </row>
    <row r="3" spans="1:20" ht="37.15" customHeight="1" x14ac:dyDescent="0.2">
      <c r="B3" s="111"/>
      <c r="C3" s="112"/>
      <c r="D3" s="115" t="s">
        <v>78</v>
      </c>
      <c r="E3" s="106" t="s">
        <v>91</v>
      </c>
      <c r="F3" s="106"/>
      <c r="G3" s="106"/>
      <c r="H3" s="106"/>
      <c r="I3" s="106"/>
      <c r="J3" s="106"/>
      <c r="K3" s="106"/>
      <c r="L3" s="106"/>
      <c r="M3" s="106"/>
      <c r="N3" s="106"/>
      <c r="O3" s="106" t="s">
        <v>75</v>
      </c>
      <c r="P3" s="106"/>
      <c r="Q3" s="108" t="s">
        <v>92</v>
      </c>
      <c r="R3" s="108"/>
      <c r="S3" s="108" t="s">
        <v>93</v>
      </c>
      <c r="T3" s="108"/>
    </row>
    <row r="4" spans="1:20" ht="18" customHeight="1" x14ac:dyDescent="0.2">
      <c r="B4" s="113"/>
      <c r="C4" s="114"/>
      <c r="D4" s="116"/>
      <c r="E4" s="107" t="s">
        <v>99</v>
      </c>
      <c r="F4" s="107"/>
      <c r="G4" s="107" t="s">
        <v>71</v>
      </c>
      <c r="H4" s="107"/>
      <c r="I4" s="107" t="s">
        <v>72</v>
      </c>
      <c r="J4" s="107"/>
      <c r="K4" s="107" t="s">
        <v>73</v>
      </c>
      <c r="L4" s="107"/>
      <c r="M4" s="107" t="s">
        <v>74</v>
      </c>
      <c r="N4" s="107"/>
      <c r="O4" s="107"/>
      <c r="P4" s="107"/>
      <c r="Q4" s="109"/>
      <c r="R4" s="109"/>
      <c r="S4" s="109"/>
      <c r="T4" s="109"/>
    </row>
    <row r="5" spans="1:20" ht="18" customHeight="1" x14ac:dyDescent="0.2">
      <c r="B5" s="113"/>
      <c r="C5" s="114"/>
      <c r="D5" s="117"/>
      <c r="E5" s="16" t="s">
        <v>0</v>
      </c>
      <c r="F5" s="16" t="s">
        <v>1</v>
      </c>
      <c r="G5" s="16" t="s">
        <v>0</v>
      </c>
      <c r="H5" s="16" t="s">
        <v>1</v>
      </c>
      <c r="I5" s="16" t="s">
        <v>0</v>
      </c>
      <c r="J5" s="16" t="s">
        <v>1</v>
      </c>
      <c r="K5" s="16" t="s">
        <v>0</v>
      </c>
      <c r="L5" s="16" t="s">
        <v>1</v>
      </c>
      <c r="M5" s="16" t="s">
        <v>0</v>
      </c>
      <c r="N5" s="16" t="s">
        <v>1</v>
      </c>
      <c r="O5" s="16" t="s">
        <v>0</v>
      </c>
      <c r="P5" s="16" t="s">
        <v>1</v>
      </c>
      <c r="Q5" s="16" t="s">
        <v>0</v>
      </c>
      <c r="R5" s="16" t="s">
        <v>1</v>
      </c>
      <c r="S5" s="16" t="s">
        <v>0</v>
      </c>
      <c r="T5" s="16" t="s">
        <v>1</v>
      </c>
    </row>
    <row r="6" spans="1:20" ht="30" customHeight="1" x14ac:dyDescent="0.2">
      <c r="B6" s="110" t="s">
        <v>76</v>
      </c>
      <c r="C6" s="109"/>
      <c r="D6" s="13">
        <f>F6+H6+J6+L6+N6+P6</f>
        <v>114115575.94770625</v>
      </c>
      <c r="E6" s="86">
        <f>+(F6*100)/D6</f>
        <v>84.711695860393533</v>
      </c>
      <c r="F6" s="85">
        <v>96669239.626157314</v>
      </c>
      <c r="G6" s="84">
        <f>+(H6*100)/D6</f>
        <v>2.1464618839134775</v>
      </c>
      <c r="H6" s="12">
        <v>2449447.3413258507</v>
      </c>
      <c r="I6" s="84">
        <f>+(J6*100)/D6</f>
        <v>7.7670177352127343</v>
      </c>
      <c r="J6" s="12">
        <v>8863377.0224985015</v>
      </c>
      <c r="K6" s="84">
        <f>+(L6*100)/D6</f>
        <v>0.42409234984420219</v>
      </c>
      <c r="L6" s="12">
        <v>483955.42757487268</v>
      </c>
      <c r="M6" s="84">
        <f>+(N6*100)/D6</f>
        <v>1.9640557867676069</v>
      </c>
      <c r="N6" s="12">
        <v>2241293.5730041079</v>
      </c>
      <c r="O6" s="84">
        <f>+(P6*100)/D6</f>
        <v>2.9866763838684451</v>
      </c>
      <c r="P6" s="12">
        <v>3408262.957145602</v>
      </c>
      <c r="Q6" s="84">
        <f>G6+I6+K6+M6</f>
        <v>12.301627755738021</v>
      </c>
      <c r="R6" s="12">
        <f>+H6+J6+L6+N6</f>
        <v>14038073.364403334</v>
      </c>
      <c r="S6" s="84">
        <f>+(T6*100)/D6</f>
        <v>2.3881481366118087</v>
      </c>
      <c r="T6" s="12">
        <f>+L6+N6</f>
        <v>2725249.0005789804</v>
      </c>
    </row>
    <row r="7" spans="1:20" ht="15" customHeight="1" x14ac:dyDescent="0.2">
      <c r="A7" s="4"/>
      <c r="B7" s="3"/>
      <c r="C7" s="3"/>
      <c r="D7" s="3"/>
      <c r="E7" s="4"/>
      <c r="F7" s="21"/>
      <c r="G7" s="4"/>
      <c r="H7" s="4"/>
      <c r="I7" s="4"/>
      <c r="J7" s="4"/>
      <c r="K7" s="4"/>
      <c r="L7" s="4"/>
      <c r="M7" s="4"/>
      <c r="N7" s="4"/>
      <c r="O7" s="4"/>
      <c r="P7" s="4"/>
      <c r="Q7" s="22"/>
      <c r="R7" s="21"/>
      <c r="S7" s="4"/>
      <c r="T7" s="4"/>
    </row>
    <row r="8" spans="1:20" ht="15" customHeight="1" x14ac:dyDescent="0.2">
      <c r="A8" s="4"/>
      <c r="B8" s="20" t="s">
        <v>94</v>
      </c>
      <c r="C8" s="18"/>
      <c r="D8" s="18"/>
      <c r="E8" s="19"/>
      <c r="F8" s="19"/>
      <c r="G8" s="19"/>
      <c r="H8" s="19"/>
      <c r="I8" s="19"/>
      <c r="J8" s="19"/>
      <c r="K8" s="19"/>
      <c r="L8" s="19"/>
      <c r="M8" s="19"/>
      <c r="N8" s="19"/>
      <c r="O8" s="19"/>
      <c r="P8" s="19"/>
      <c r="Q8" s="19"/>
      <c r="R8" s="19"/>
      <c r="S8" s="19"/>
      <c r="T8" s="19"/>
    </row>
    <row r="9" spans="1:20" ht="33" customHeight="1" x14ac:dyDescent="0.2">
      <c r="A9" s="4"/>
      <c r="B9" s="102" t="s">
        <v>95</v>
      </c>
      <c r="C9" s="102"/>
      <c r="D9" s="102"/>
      <c r="E9" s="102"/>
      <c r="F9" s="102"/>
      <c r="G9" s="102"/>
      <c r="H9" s="102"/>
      <c r="I9" s="102"/>
      <c r="J9" s="102"/>
      <c r="K9" s="102"/>
      <c r="L9" s="102"/>
      <c r="M9" s="102"/>
      <c r="N9" s="102"/>
      <c r="O9" s="102"/>
      <c r="P9" s="102"/>
      <c r="Q9" s="102"/>
      <c r="R9" s="102"/>
      <c r="S9" s="102"/>
      <c r="T9" s="102"/>
    </row>
    <row r="10" spans="1:20" ht="24.75" customHeight="1" x14ac:dyDescent="0.2">
      <c r="A10" s="4"/>
      <c r="B10" s="7" t="s">
        <v>96</v>
      </c>
      <c r="C10" s="4"/>
      <c r="D10" s="4"/>
      <c r="E10" s="4"/>
      <c r="F10" s="4"/>
      <c r="G10" s="4"/>
      <c r="H10" s="4"/>
      <c r="I10" s="4"/>
      <c r="J10" s="4"/>
      <c r="K10" s="4"/>
      <c r="L10" s="4"/>
      <c r="M10" s="4"/>
      <c r="N10" s="4"/>
      <c r="O10" s="4"/>
      <c r="P10" s="4"/>
      <c r="Q10" s="4"/>
      <c r="R10" s="4"/>
      <c r="S10" s="4"/>
      <c r="T10" s="4"/>
    </row>
    <row r="11" spans="1:20" ht="18" x14ac:dyDescent="0.2">
      <c r="A11" s="4"/>
      <c r="B11" s="23" t="s">
        <v>97</v>
      </c>
      <c r="C11" s="24"/>
      <c r="D11" s="24"/>
      <c r="E11" s="24"/>
      <c r="F11" s="24"/>
      <c r="G11" s="24"/>
      <c r="H11" s="24"/>
      <c r="I11" s="24"/>
      <c r="J11" s="24"/>
      <c r="K11" s="24"/>
      <c r="L11" s="24"/>
      <c r="M11" s="24"/>
      <c r="N11" s="24"/>
      <c r="O11" s="24"/>
      <c r="P11" s="24"/>
      <c r="Q11" s="24"/>
      <c r="R11" s="24"/>
      <c r="S11" s="24"/>
      <c r="T11" s="24"/>
    </row>
    <row r="12" spans="1:20" ht="27.75" customHeight="1" x14ac:dyDescent="0.2">
      <c r="B12" s="81" t="s">
        <v>98</v>
      </c>
      <c r="E12" s="7"/>
      <c r="F12" s="7"/>
      <c r="G12" s="7"/>
      <c r="H12" s="7"/>
      <c r="I12" s="7"/>
      <c r="J12" s="7"/>
      <c r="K12" s="7"/>
    </row>
    <row r="13" spans="1:20" x14ac:dyDescent="0.2">
      <c r="E13" s="7"/>
      <c r="F13" s="7"/>
      <c r="G13" s="7"/>
      <c r="H13" s="7"/>
      <c r="I13" s="7"/>
      <c r="J13" s="7"/>
      <c r="K13" s="7"/>
    </row>
    <row r="14" spans="1:20" x14ac:dyDescent="0.2">
      <c r="E14" s="7"/>
      <c r="F14" s="7"/>
      <c r="G14" s="7"/>
      <c r="H14" s="7"/>
      <c r="I14" s="7"/>
      <c r="J14" s="7"/>
      <c r="K14" s="7"/>
    </row>
    <row r="15" spans="1:20" x14ac:dyDescent="0.2">
      <c r="T15" s="8"/>
    </row>
  </sheetData>
  <mergeCells count="14">
    <mergeCell ref="B9:T9"/>
    <mergeCell ref="B2:T2"/>
    <mergeCell ref="O3:P4"/>
    <mergeCell ref="Q3:R4"/>
    <mergeCell ref="S3:T4"/>
    <mergeCell ref="E4:F4"/>
    <mergeCell ref="G4:H4"/>
    <mergeCell ref="B6:C6"/>
    <mergeCell ref="B3:C5"/>
    <mergeCell ref="I4:J4"/>
    <mergeCell ref="D3:D5"/>
    <mergeCell ref="E3:N3"/>
    <mergeCell ref="K4:L4"/>
    <mergeCell ref="M4:N4"/>
  </mergeCells>
  <conditionalFormatting sqref="E3">
    <cfRule type="duplicateValues" dxfId="4" priority="2"/>
  </conditionalFormatting>
  <pageMargins left="0.7" right="0.7" top="0.75" bottom="0.75" header="0.3" footer="0.3"/>
  <pageSetup scale="3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8"/>
  <sheetViews>
    <sheetView showGridLines="0" workbookViewId="0">
      <selection activeCell="S7" sqref="S7"/>
    </sheetView>
  </sheetViews>
  <sheetFormatPr baseColWidth="10" defaultColWidth="11.42578125" defaultRowHeight="12.75" x14ac:dyDescent="0.2"/>
  <cols>
    <col min="1" max="1" width="7.28515625" style="1" customWidth="1"/>
    <col min="2" max="2" width="26.5703125" style="1" customWidth="1"/>
    <col min="3" max="3" width="14.140625" style="1" bestFit="1" customWidth="1"/>
    <col min="4" max="4" width="7.85546875" style="1" customWidth="1"/>
    <col min="5" max="5" width="13.7109375" style="1" customWidth="1"/>
    <col min="6" max="6" width="9" style="1" customWidth="1"/>
    <col min="7" max="7" width="12.85546875" style="1" bestFit="1" customWidth="1"/>
    <col min="8" max="8" width="7.7109375" style="1" customWidth="1"/>
    <col min="9" max="9" width="13.7109375" style="1" customWidth="1"/>
    <col min="10" max="10" width="7.85546875" style="1" customWidth="1"/>
    <col min="11" max="11" width="12.85546875" style="1" bestFit="1" customWidth="1"/>
    <col min="12" max="12" width="7.85546875" style="1" customWidth="1"/>
    <col min="13" max="13" width="12.85546875" style="1" customWidth="1"/>
    <col min="14" max="14" width="7.5703125" style="1" customWidth="1"/>
    <col min="15" max="15" width="13.5703125" style="1" customWidth="1"/>
    <col min="16" max="16" width="7.85546875" style="1" customWidth="1"/>
    <col min="17" max="17" width="13.7109375" style="1" customWidth="1"/>
    <col min="18" max="18" width="7.5703125" style="1" customWidth="1"/>
    <col min="19" max="19" width="13.7109375" style="1" customWidth="1"/>
    <col min="20" max="20" width="12.85546875" style="1" bestFit="1" customWidth="1"/>
    <col min="21" max="16384" width="11.42578125" style="1"/>
  </cols>
  <sheetData>
    <row r="1" spans="2:21" ht="75" customHeight="1" x14ac:dyDescent="0.2">
      <c r="B1" s="9"/>
      <c r="C1" s="10"/>
      <c r="D1" s="10"/>
      <c r="E1" s="10"/>
      <c r="F1" s="104"/>
      <c r="G1" s="104"/>
      <c r="H1" s="104"/>
      <c r="I1" s="104"/>
      <c r="J1" s="104"/>
      <c r="K1" s="104"/>
      <c r="L1" s="104"/>
      <c r="M1" s="104"/>
      <c r="N1" s="104"/>
      <c r="O1" s="104"/>
      <c r="P1" s="104"/>
      <c r="Q1" s="104"/>
      <c r="R1" s="104"/>
      <c r="S1" s="105"/>
    </row>
    <row r="2" spans="2:21" ht="36.75" customHeight="1" x14ac:dyDescent="0.2">
      <c r="B2" s="103" t="s">
        <v>100</v>
      </c>
      <c r="C2" s="104"/>
      <c r="D2" s="104"/>
      <c r="E2" s="104"/>
      <c r="F2" s="104"/>
      <c r="G2" s="104"/>
      <c r="H2" s="104"/>
      <c r="I2" s="104"/>
      <c r="J2" s="104"/>
      <c r="K2" s="104"/>
      <c r="L2" s="104"/>
      <c r="M2" s="104"/>
      <c r="N2" s="104"/>
      <c r="O2" s="104"/>
      <c r="P2" s="104"/>
      <c r="Q2" s="104"/>
      <c r="R2" s="104"/>
      <c r="S2" s="105"/>
    </row>
    <row r="3" spans="2:21" ht="37.15" customHeight="1" x14ac:dyDescent="0.2">
      <c r="B3" s="120" t="s">
        <v>84</v>
      </c>
      <c r="C3" s="123" t="s">
        <v>78</v>
      </c>
      <c r="D3" s="106" t="s">
        <v>91</v>
      </c>
      <c r="E3" s="106"/>
      <c r="F3" s="106"/>
      <c r="G3" s="106"/>
      <c r="H3" s="106"/>
      <c r="I3" s="106"/>
      <c r="J3" s="106"/>
      <c r="K3" s="106"/>
      <c r="L3" s="106"/>
      <c r="M3" s="106"/>
      <c r="N3" s="106" t="s">
        <v>75</v>
      </c>
      <c r="O3" s="106"/>
      <c r="P3" s="108" t="s">
        <v>92</v>
      </c>
      <c r="Q3" s="108"/>
      <c r="R3" s="108" t="s">
        <v>93</v>
      </c>
      <c r="S3" s="118"/>
    </row>
    <row r="4" spans="2:21" ht="18" customHeight="1" x14ac:dyDescent="0.2">
      <c r="B4" s="121"/>
      <c r="C4" s="124"/>
      <c r="D4" s="107" t="s">
        <v>99</v>
      </c>
      <c r="E4" s="107"/>
      <c r="F4" s="107" t="s">
        <v>71</v>
      </c>
      <c r="G4" s="107"/>
      <c r="H4" s="107" t="s">
        <v>72</v>
      </c>
      <c r="I4" s="107"/>
      <c r="J4" s="107" t="s">
        <v>73</v>
      </c>
      <c r="K4" s="107"/>
      <c r="L4" s="107" t="s">
        <v>74</v>
      </c>
      <c r="M4" s="107"/>
      <c r="N4" s="107"/>
      <c r="O4" s="107"/>
      <c r="P4" s="109"/>
      <c r="Q4" s="109"/>
      <c r="R4" s="109"/>
      <c r="S4" s="119"/>
    </row>
    <row r="5" spans="2:21" ht="25.5" customHeight="1" x14ac:dyDescent="0.2">
      <c r="B5" s="122"/>
      <c r="C5" s="125"/>
      <c r="D5" s="37" t="s">
        <v>0</v>
      </c>
      <c r="E5" s="37" t="s">
        <v>1</v>
      </c>
      <c r="F5" s="37" t="s">
        <v>0</v>
      </c>
      <c r="G5" s="37" t="s">
        <v>1</v>
      </c>
      <c r="H5" s="37" t="s">
        <v>0</v>
      </c>
      <c r="I5" s="37" t="s">
        <v>1</v>
      </c>
      <c r="J5" s="37" t="s">
        <v>0</v>
      </c>
      <c r="K5" s="37" t="s">
        <v>1</v>
      </c>
      <c r="L5" s="37" t="s">
        <v>0</v>
      </c>
      <c r="M5" s="37" t="s">
        <v>1</v>
      </c>
      <c r="N5" s="37" t="s">
        <v>0</v>
      </c>
      <c r="O5" s="37" t="s">
        <v>1</v>
      </c>
      <c r="P5" s="37" t="s">
        <v>0</v>
      </c>
      <c r="Q5" s="37" t="s">
        <v>1</v>
      </c>
      <c r="R5" s="37" t="s">
        <v>0</v>
      </c>
      <c r="S5" s="38" t="s">
        <v>1</v>
      </c>
    </row>
    <row r="6" spans="2:21" ht="26.25" customHeight="1" x14ac:dyDescent="0.2">
      <c r="B6" s="39" t="s">
        <v>2</v>
      </c>
      <c r="C6" s="88">
        <f>E6+G6+I6+K6+M6+O6</f>
        <v>34258984.855856404</v>
      </c>
      <c r="D6" s="60">
        <f>+(E6*100)/34258984.86</f>
        <v>96.904223854149137</v>
      </c>
      <c r="E6" s="87">
        <v>33198403.378893461</v>
      </c>
      <c r="F6" s="60">
        <f>+(G6*100)/34258984.86</f>
        <v>0.63767850147559191</v>
      </c>
      <c r="G6" s="88">
        <v>218462.18127599789</v>
      </c>
      <c r="H6" s="60">
        <f>+(I6*100)/34258984.86</f>
        <v>5.1977160074759866E-2</v>
      </c>
      <c r="I6" s="88">
        <v>17806.847400669947</v>
      </c>
      <c r="J6" s="60">
        <f>+(K6*100)/34258984.86</f>
        <v>0</v>
      </c>
      <c r="K6" s="29"/>
      <c r="L6" s="60">
        <f>+(M6*100)/34258984.86</f>
        <v>4.7035155260116188E-2</v>
      </c>
      <c r="M6" s="89">
        <v>16113.766719440699</v>
      </c>
      <c r="N6" s="60">
        <f>+(O6*100)/34258984.86</f>
        <v>2.3590853169454715</v>
      </c>
      <c r="O6" s="88">
        <v>808198.68156683201</v>
      </c>
      <c r="P6" s="60">
        <f>F6+H6+J6+L6</f>
        <v>0.73669081681046789</v>
      </c>
      <c r="Q6" s="29">
        <f>G6+I6+K6+M6</f>
        <v>252382.79539610853</v>
      </c>
      <c r="R6" s="60">
        <f>J6+L6</f>
        <v>4.7035155260116188E-2</v>
      </c>
      <c r="S6" s="32">
        <f>K6+M6</f>
        <v>16113.766719440699</v>
      </c>
      <c r="T6" s="71"/>
      <c r="U6" s="71"/>
    </row>
    <row r="7" spans="2:21" ht="26.25" customHeight="1" x14ac:dyDescent="0.2">
      <c r="B7" s="39" t="s">
        <v>3</v>
      </c>
      <c r="C7" s="88">
        <f t="shared" ref="C7:C10" si="0">E7+G7+I7+K7+M7+O7</f>
        <v>10474925.479069961</v>
      </c>
      <c r="D7" s="60">
        <f>+(E7*100)/C7</f>
        <v>55.67042865859522</v>
      </c>
      <c r="E7" s="88">
        <v>5831435.9158666562</v>
      </c>
      <c r="F7" s="60">
        <f>+(G7*100)/C7</f>
        <v>3.1150111702949084</v>
      </c>
      <c r="G7" s="88">
        <v>326295.09875309671</v>
      </c>
      <c r="H7" s="60">
        <f>+(I7*100)/C7</f>
        <v>32.06562841585712</v>
      </c>
      <c r="I7" s="29">
        <v>3358850.680956515</v>
      </c>
      <c r="J7" s="60">
        <f>+(K7*100)/C7</f>
        <v>2.6308661086594753</v>
      </c>
      <c r="K7" s="29">
        <v>275581.2643361878</v>
      </c>
      <c r="L7" s="60">
        <f>+(M7*100)/C7</f>
        <v>3.9716786181886206</v>
      </c>
      <c r="M7" s="29">
        <v>416030.37552341353</v>
      </c>
      <c r="N7" s="60">
        <f>+(O7*100)/C7</f>
        <v>2.5463870284046735</v>
      </c>
      <c r="O7" s="29">
        <v>266732.14363409358</v>
      </c>
      <c r="P7" s="60">
        <f t="shared" ref="P7:Q10" si="1">F7+H7+J7+L7</f>
        <v>41.78318431300012</v>
      </c>
      <c r="Q7" s="29">
        <f t="shared" si="1"/>
        <v>4376757.4195692129</v>
      </c>
      <c r="R7" s="60">
        <f t="shared" ref="R7:S10" si="2">J7+L7</f>
        <v>6.6025447268480963</v>
      </c>
      <c r="S7" s="32">
        <f t="shared" si="2"/>
        <v>691611.63985960139</v>
      </c>
      <c r="T7" s="71"/>
      <c r="U7" s="71"/>
    </row>
    <row r="8" spans="2:21" ht="26.25" customHeight="1" x14ac:dyDescent="0.2">
      <c r="B8" s="39" t="s">
        <v>4</v>
      </c>
      <c r="C8" s="88">
        <f t="shared" si="0"/>
        <v>26915176.836191002</v>
      </c>
      <c r="D8" s="30">
        <f>+(E8*100)/$C$8</f>
        <v>65.187076054308278</v>
      </c>
      <c r="E8" s="87">
        <v>17545216.794359393</v>
      </c>
      <c r="F8" s="60">
        <f>+(G8*100)/$C$8</f>
        <v>6.7103828080918992</v>
      </c>
      <c r="G8" s="88">
        <v>1806111.399183294</v>
      </c>
      <c r="H8" s="60">
        <f>+(I8*100)/$C$8</f>
        <v>17.221694839602613</v>
      </c>
      <c r="I8" s="88">
        <v>4635249.6202682238</v>
      </c>
      <c r="J8" s="60">
        <f>+(K8*100)/$C$8</f>
        <v>0.77394093071963932</v>
      </c>
      <c r="K8" s="88">
        <v>208307.57011085341</v>
      </c>
      <c r="L8" s="60">
        <f>+(M8*100)/$C$8</f>
        <v>5.9748154468558061</v>
      </c>
      <c r="M8" s="88">
        <v>1608132.1431572959</v>
      </c>
      <c r="N8" s="60">
        <f>+(O8*100)/$C$8</f>
        <v>4.1320899204217518</v>
      </c>
      <c r="O8" s="87">
        <v>1112159.3091119386</v>
      </c>
      <c r="P8" s="60">
        <f t="shared" si="1"/>
        <v>30.680834025269959</v>
      </c>
      <c r="Q8" s="29">
        <f t="shared" si="1"/>
        <v>8257800.7327196673</v>
      </c>
      <c r="R8" s="60">
        <f t="shared" si="2"/>
        <v>6.7487563775754458</v>
      </c>
      <c r="S8" s="32">
        <f t="shared" si="2"/>
        <v>1816439.7132681492</v>
      </c>
      <c r="T8" s="71"/>
      <c r="U8" s="71"/>
    </row>
    <row r="9" spans="2:21" ht="26.25" customHeight="1" x14ac:dyDescent="0.2">
      <c r="B9" s="39" t="s">
        <v>5</v>
      </c>
      <c r="C9" s="88">
        <f t="shared" si="0"/>
        <v>34723570.675382882</v>
      </c>
      <c r="D9" s="60">
        <f>+(E9*100)/$C$9</f>
        <v>96.912460641939916</v>
      </c>
      <c r="E9" s="88">
        <v>33651466.764256626</v>
      </c>
      <c r="F9" s="60">
        <f>+(G9*100)/$C$9</f>
        <v>0.27345804978842697</v>
      </c>
      <c r="G9" s="88">
        <v>94954.399185808143</v>
      </c>
      <c r="H9" s="60">
        <f>+(I9*100)/$C$9</f>
        <v>0.3719311600583407</v>
      </c>
      <c r="I9" s="88">
        <v>129147.77922662937</v>
      </c>
      <c r="J9" s="60">
        <f>+(K9*100)/$C$9</f>
        <v>1.9178054855433069E-4</v>
      </c>
      <c r="K9" s="88">
        <v>66.593054318900002</v>
      </c>
      <c r="L9" s="60">
        <f>+(M9*100)/$C$9</f>
        <v>4.5671178890882118E-2</v>
      </c>
      <c r="M9" s="88">
        <v>15858.664080455999</v>
      </c>
      <c r="N9" s="60">
        <f>+(O9*100)/$C$9</f>
        <v>2.3962871887738855</v>
      </c>
      <c r="O9" s="88">
        <v>832076.47557904571</v>
      </c>
      <c r="P9" s="60">
        <f t="shared" si="1"/>
        <v>0.69125216928620414</v>
      </c>
      <c r="Q9" s="29">
        <f t="shared" si="1"/>
        <v>240027.43554721237</v>
      </c>
      <c r="R9" s="60">
        <f t="shared" si="2"/>
        <v>4.5862959439436447E-2</v>
      </c>
      <c r="S9" s="32">
        <f t="shared" si="2"/>
        <v>15925.2571347749</v>
      </c>
      <c r="T9" s="71"/>
      <c r="U9" s="71"/>
    </row>
    <row r="10" spans="2:21" ht="26.25" customHeight="1" x14ac:dyDescent="0.2">
      <c r="B10" s="40" t="s">
        <v>6</v>
      </c>
      <c r="C10" s="90">
        <f t="shared" si="0"/>
        <v>7742918.1127470434</v>
      </c>
      <c r="D10" s="91">
        <f>+(E10*100)/$C$10</f>
        <v>83.207868389391479</v>
      </c>
      <c r="E10" s="34">
        <v>6442717.1127529144</v>
      </c>
      <c r="F10" s="91">
        <f>+(G10*100)/$C$10</f>
        <v>4.680749554067553E-2</v>
      </c>
      <c r="G10" s="34">
        <v>3624.2660503422298</v>
      </c>
      <c r="H10" s="91">
        <f>+(I10*100)/$C$10</f>
        <v>9.3288096764927939</v>
      </c>
      <c r="I10" s="34">
        <v>722322.09414485947</v>
      </c>
      <c r="J10" s="91">
        <f>+(K10*100)/$C$10</f>
        <v>0</v>
      </c>
      <c r="K10" s="34"/>
      <c r="L10" s="91">
        <f>+(M10*100)/$C$10</f>
        <v>2.3913285959992585</v>
      </c>
      <c r="M10" s="34">
        <v>185158.61499492615</v>
      </c>
      <c r="N10" s="91">
        <f>+(O10*100)/$C$10</f>
        <v>5.0251858425757874</v>
      </c>
      <c r="O10" s="34">
        <v>389096.0248040008</v>
      </c>
      <c r="P10" s="91">
        <f t="shared" si="1"/>
        <v>11.766945768032729</v>
      </c>
      <c r="Q10" s="34">
        <f t="shared" si="1"/>
        <v>911104.97519012785</v>
      </c>
      <c r="R10" s="91">
        <f t="shared" si="2"/>
        <v>2.3913285959992585</v>
      </c>
      <c r="S10" s="36">
        <f t="shared" si="2"/>
        <v>185158.61499492615</v>
      </c>
      <c r="T10" s="71"/>
      <c r="U10" s="71"/>
    </row>
    <row r="11" spans="2:21" x14ac:dyDescent="0.2">
      <c r="C11" s="5"/>
      <c r="D11" s="6"/>
      <c r="E11" s="5"/>
      <c r="G11" s="5"/>
      <c r="I11" s="5"/>
      <c r="K11" s="5"/>
      <c r="M11" s="5"/>
      <c r="N11" s="5"/>
      <c r="O11" s="5"/>
      <c r="P11" s="6"/>
      <c r="Q11" s="5"/>
      <c r="S11" s="5"/>
    </row>
    <row r="12" spans="2:21" x14ac:dyDescent="0.2">
      <c r="B12" s="20" t="s">
        <v>94</v>
      </c>
      <c r="C12" s="19"/>
      <c r="D12" s="19"/>
      <c r="E12" s="19"/>
      <c r="F12" s="19"/>
      <c r="G12" s="19"/>
      <c r="H12" s="19"/>
      <c r="I12" s="19"/>
      <c r="J12" s="19"/>
      <c r="K12" s="19"/>
      <c r="L12" s="19"/>
      <c r="M12" s="19"/>
      <c r="N12" s="19"/>
      <c r="O12" s="19"/>
      <c r="P12" s="19"/>
      <c r="Q12" s="19"/>
      <c r="R12" s="19"/>
      <c r="S12" s="20"/>
    </row>
    <row r="13" spans="2:21" ht="38.25" customHeight="1" x14ac:dyDescent="0.2">
      <c r="B13" s="102" t="s">
        <v>101</v>
      </c>
      <c r="C13" s="102"/>
      <c r="D13" s="102"/>
      <c r="E13" s="102"/>
      <c r="F13" s="102"/>
      <c r="G13" s="102"/>
      <c r="H13" s="102"/>
      <c r="I13" s="102"/>
      <c r="J13" s="102"/>
      <c r="K13" s="102"/>
      <c r="L13" s="102"/>
      <c r="M13" s="102"/>
      <c r="N13" s="102"/>
      <c r="O13" s="102"/>
      <c r="P13" s="102"/>
      <c r="Q13" s="102"/>
      <c r="R13" s="102"/>
      <c r="S13" s="102"/>
    </row>
    <row r="14" spans="2:21" x14ac:dyDescent="0.2">
      <c r="B14" s="102" t="s">
        <v>85</v>
      </c>
      <c r="C14" s="102"/>
      <c r="D14" s="102"/>
      <c r="E14" s="102"/>
      <c r="F14" s="102"/>
      <c r="G14" s="102"/>
      <c r="H14" s="102"/>
      <c r="I14" s="102"/>
      <c r="J14" s="102"/>
      <c r="K14" s="102"/>
      <c r="L14" s="102"/>
      <c r="M14" s="102"/>
      <c r="N14" s="102"/>
      <c r="O14" s="102"/>
      <c r="P14" s="102"/>
      <c r="Q14" s="102"/>
      <c r="R14" s="102"/>
      <c r="S14" s="102"/>
    </row>
    <row r="15" spans="2:21" ht="27" customHeight="1" x14ac:dyDescent="0.2">
      <c r="B15" s="7" t="s">
        <v>96</v>
      </c>
      <c r="C15" s="4"/>
      <c r="D15" s="4"/>
      <c r="E15" s="4"/>
      <c r="F15" s="4"/>
      <c r="G15" s="4"/>
      <c r="H15" s="4"/>
      <c r="I15" s="4"/>
      <c r="J15" s="4"/>
      <c r="K15" s="4"/>
      <c r="L15" s="4"/>
      <c r="M15" s="4"/>
      <c r="N15" s="4"/>
      <c r="O15" s="4"/>
      <c r="P15" s="4"/>
      <c r="Q15" s="4"/>
      <c r="R15" s="4"/>
      <c r="S15" s="4"/>
    </row>
    <row r="16" spans="2:21" ht="20.25" customHeight="1" x14ac:dyDescent="0.2">
      <c r="B16" s="23" t="s">
        <v>97</v>
      </c>
      <c r="C16" s="24"/>
      <c r="D16" s="24"/>
      <c r="E16" s="24"/>
      <c r="F16" s="24"/>
      <c r="G16" s="24"/>
      <c r="H16" s="24"/>
      <c r="I16" s="24"/>
      <c r="J16" s="24"/>
      <c r="K16" s="24"/>
      <c r="L16" s="24"/>
      <c r="M16" s="24"/>
      <c r="N16" s="24"/>
      <c r="O16" s="24"/>
      <c r="P16" s="24"/>
      <c r="Q16" s="24"/>
      <c r="R16" s="24"/>
      <c r="S16" s="24"/>
    </row>
    <row r="18" spans="2:2" x14ac:dyDescent="0.2">
      <c r="B18" s="81" t="s">
        <v>98</v>
      </c>
    </row>
  </sheetData>
  <mergeCells count="15">
    <mergeCell ref="B14:S14"/>
    <mergeCell ref="F1:S1"/>
    <mergeCell ref="D3:M3"/>
    <mergeCell ref="N3:O4"/>
    <mergeCell ref="P3:Q4"/>
    <mergeCell ref="R3:S4"/>
    <mergeCell ref="D4:E4"/>
    <mergeCell ref="F4:G4"/>
    <mergeCell ref="B2:S2"/>
    <mergeCell ref="B3:B5"/>
    <mergeCell ref="H4:I4"/>
    <mergeCell ref="J4:K4"/>
    <mergeCell ref="C3:C5"/>
    <mergeCell ref="L4:M4"/>
    <mergeCell ref="B13:S13"/>
  </mergeCells>
  <conditionalFormatting sqref="D3">
    <cfRule type="duplicateValues" dxfId="3"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4"/>
  <sheetViews>
    <sheetView showGridLines="0" workbookViewId="0">
      <selection activeCell="B10" sqref="B10"/>
    </sheetView>
  </sheetViews>
  <sheetFormatPr baseColWidth="10" defaultColWidth="11.42578125" defaultRowHeight="12.75" x14ac:dyDescent="0.2"/>
  <cols>
    <col min="1" max="1" width="6.140625" style="1" customWidth="1"/>
    <col min="2" max="2" width="23.42578125" style="46" customWidth="1"/>
    <col min="3" max="3" width="22" style="1" customWidth="1"/>
    <col min="4" max="4" width="7.7109375" style="68" customWidth="1"/>
    <col min="5" max="5" width="15.85546875" style="1" bestFit="1" customWidth="1"/>
    <col min="6" max="6" width="7.7109375" style="68" customWidth="1"/>
    <col min="7" max="7" width="15" style="1" bestFit="1" customWidth="1"/>
    <col min="8" max="8" width="7.28515625" style="1" customWidth="1"/>
    <col min="9" max="9" width="14.5703125" style="1" bestFit="1" customWidth="1"/>
    <col min="10" max="10" width="7.85546875" style="1" customWidth="1"/>
    <col min="11" max="11" width="13.7109375" style="1" customWidth="1"/>
    <col min="12" max="12" width="8.42578125" style="1" customWidth="1"/>
    <col min="13" max="13" width="13.7109375" style="1" customWidth="1"/>
    <col min="14" max="14" width="9.28515625" style="1" customWidth="1"/>
    <col min="15" max="15" width="13.7109375" style="1" customWidth="1"/>
    <col min="16" max="16" width="9" style="1" customWidth="1"/>
    <col min="17" max="17" width="15" style="1" bestFit="1" customWidth="1"/>
    <col min="18" max="18" width="8.140625" style="1" customWidth="1"/>
    <col min="19" max="19" width="13.7109375" style="1" customWidth="1"/>
    <col min="20" max="21" width="13.85546875" style="1" bestFit="1" customWidth="1"/>
    <col min="22" max="16384" width="11.42578125" style="1"/>
  </cols>
  <sheetData>
    <row r="1" spans="2:21" ht="76.5" customHeight="1" x14ac:dyDescent="0.2">
      <c r="B1" s="45"/>
      <c r="C1" s="42"/>
      <c r="D1" s="51"/>
      <c r="E1" s="42"/>
      <c r="F1" s="51"/>
      <c r="G1" s="42"/>
      <c r="H1" s="42"/>
      <c r="I1" s="42"/>
      <c r="J1" s="42"/>
      <c r="K1" s="42"/>
      <c r="L1" s="42"/>
      <c r="M1" s="42"/>
      <c r="N1" s="42"/>
      <c r="O1" s="42"/>
      <c r="P1" s="42"/>
      <c r="Q1" s="42"/>
      <c r="R1" s="42"/>
      <c r="S1" s="43"/>
    </row>
    <row r="2" spans="2:21" ht="42.75" customHeight="1" x14ac:dyDescent="0.2">
      <c r="B2" s="103" t="s">
        <v>102</v>
      </c>
      <c r="C2" s="104"/>
      <c r="D2" s="104"/>
      <c r="E2" s="104"/>
      <c r="F2" s="104"/>
      <c r="G2" s="104"/>
      <c r="H2" s="104"/>
      <c r="I2" s="104"/>
      <c r="J2" s="104"/>
      <c r="K2" s="104"/>
      <c r="L2" s="104"/>
      <c r="M2" s="104"/>
      <c r="N2" s="104"/>
      <c r="O2" s="104"/>
      <c r="P2" s="104"/>
      <c r="Q2" s="104"/>
      <c r="R2" s="104"/>
      <c r="S2" s="105"/>
    </row>
    <row r="3" spans="2:21" ht="37.15" customHeight="1" x14ac:dyDescent="0.2">
      <c r="B3" s="128" t="s">
        <v>70</v>
      </c>
      <c r="C3" s="123" t="s">
        <v>78</v>
      </c>
      <c r="D3" s="106" t="s">
        <v>91</v>
      </c>
      <c r="E3" s="106"/>
      <c r="F3" s="106"/>
      <c r="G3" s="106"/>
      <c r="H3" s="106"/>
      <c r="I3" s="106"/>
      <c r="J3" s="106"/>
      <c r="K3" s="106"/>
      <c r="L3" s="106"/>
      <c r="M3" s="106"/>
      <c r="N3" s="106" t="s">
        <v>75</v>
      </c>
      <c r="O3" s="106"/>
      <c r="P3" s="108" t="s">
        <v>92</v>
      </c>
      <c r="Q3" s="108"/>
      <c r="R3" s="108" t="s">
        <v>93</v>
      </c>
      <c r="S3" s="118"/>
    </row>
    <row r="4" spans="2:21" ht="28.5" customHeight="1" x14ac:dyDescent="0.2">
      <c r="B4" s="129"/>
      <c r="C4" s="124"/>
      <c r="D4" s="107" t="s">
        <v>99</v>
      </c>
      <c r="E4" s="107"/>
      <c r="F4" s="107" t="s">
        <v>71</v>
      </c>
      <c r="G4" s="107"/>
      <c r="H4" s="107" t="s">
        <v>72</v>
      </c>
      <c r="I4" s="107"/>
      <c r="J4" s="107" t="s">
        <v>73</v>
      </c>
      <c r="K4" s="107"/>
      <c r="L4" s="107" t="s">
        <v>74</v>
      </c>
      <c r="M4" s="107"/>
      <c r="N4" s="107"/>
      <c r="O4" s="107"/>
      <c r="P4" s="109"/>
      <c r="Q4" s="109"/>
      <c r="R4" s="109"/>
      <c r="S4" s="119"/>
    </row>
    <row r="5" spans="2:21" s="2" customFormat="1" ht="25.5" customHeight="1" x14ac:dyDescent="0.25">
      <c r="B5" s="130"/>
      <c r="C5" s="125"/>
      <c r="D5" s="37" t="s">
        <v>0</v>
      </c>
      <c r="E5" s="37" t="s">
        <v>1</v>
      </c>
      <c r="F5" s="37" t="s">
        <v>0</v>
      </c>
      <c r="G5" s="37" t="s">
        <v>1</v>
      </c>
      <c r="H5" s="37" t="s">
        <v>0</v>
      </c>
      <c r="I5" s="37" t="s">
        <v>1</v>
      </c>
      <c r="J5" s="37" t="s">
        <v>0</v>
      </c>
      <c r="K5" s="37" t="s">
        <v>1</v>
      </c>
      <c r="L5" s="37" t="s">
        <v>0</v>
      </c>
      <c r="M5" s="37" t="s">
        <v>1</v>
      </c>
      <c r="N5" s="37" t="s">
        <v>0</v>
      </c>
      <c r="O5" s="37" t="s">
        <v>1</v>
      </c>
      <c r="P5" s="37" t="s">
        <v>0</v>
      </c>
      <c r="Q5" s="37" t="s">
        <v>1</v>
      </c>
      <c r="R5" s="37" t="s">
        <v>0</v>
      </c>
      <c r="S5" s="38" t="s">
        <v>1</v>
      </c>
    </row>
    <row r="6" spans="2:21" s="2" customFormat="1" ht="26.25" customHeight="1" x14ac:dyDescent="0.25">
      <c r="B6" s="74" t="s">
        <v>2</v>
      </c>
      <c r="C6" s="86">
        <f>E6+G6+I6+K6+M6+O6</f>
        <v>10949033.874715393</v>
      </c>
      <c r="D6" s="84">
        <f>+(E6*100)/$C$6</f>
        <v>97.941635345857307</v>
      </c>
      <c r="E6" s="86">
        <v>10723662.831468141</v>
      </c>
      <c r="F6" s="12"/>
      <c r="G6" s="11"/>
      <c r="H6" s="12"/>
      <c r="I6" s="11"/>
      <c r="J6" s="12"/>
      <c r="K6" s="11"/>
      <c r="L6" s="12"/>
      <c r="M6" s="11"/>
      <c r="N6" s="84">
        <f>+(O6*100)/$C$6</f>
        <v>2.0583646541426965</v>
      </c>
      <c r="O6" s="86">
        <v>225371.04324725218</v>
      </c>
      <c r="P6" s="12">
        <f>F6+H6+J6+L6</f>
        <v>0</v>
      </c>
      <c r="Q6" s="11">
        <f>G6+I6+K6+M6</f>
        <v>0</v>
      </c>
      <c r="R6" s="12">
        <f t="shared" ref="R6:R32" si="0">J6+L6</f>
        <v>0</v>
      </c>
      <c r="S6" s="47">
        <f t="shared" ref="S6:S32" si="1">K6+M6</f>
        <v>0</v>
      </c>
      <c r="T6" s="99"/>
      <c r="U6" s="99"/>
    </row>
    <row r="7" spans="2:21" s="2" customFormat="1" ht="26.25" customHeight="1" x14ac:dyDescent="0.25">
      <c r="B7" s="75" t="s">
        <v>7</v>
      </c>
      <c r="C7" s="86">
        <f t="shared" ref="C7:C36" si="2">E7+G7+I7+K7+M7+O7</f>
        <v>6296292.9742118921</v>
      </c>
      <c r="D7" s="93">
        <f>+(E7*100)/$C$7</f>
        <v>76.655315001344221</v>
      </c>
      <c r="E7" s="92">
        <v>4826443.2127896305</v>
      </c>
      <c r="F7" s="93">
        <f>+(G7*100)/$C$7</f>
        <v>0.33530864428023394</v>
      </c>
      <c r="G7" s="92">
        <v>21112.014611741513</v>
      </c>
      <c r="H7" s="93">
        <f>+(I7*100)/$C$7</f>
        <v>20.315839004091259</v>
      </c>
      <c r="I7" s="92">
        <v>1279144.7438667971</v>
      </c>
      <c r="J7" s="93">
        <f>+(K7*100)/$C$7</f>
        <v>0.78175727918923577</v>
      </c>
      <c r="K7" s="92">
        <v>49221.728644981893</v>
      </c>
      <c r="L7" s="93">
        <f>+(M7*100)/$C$7</f>
        <v>0.13287714042696872</v>
      </c>
      <c r="M7" s="92">
        <v>8366.3340570369</v>
      </c>
      <c r="N7" s="93">
        <f>+(O7*100)/$C$7</f>
        <v>1.7789029306680739</v>
      </c>
      <c r="O7" s="92">
        <v>112004.9402417034</v>
      </c>
      <c r="P7" s="93">
        <f t="shared" ref="P7:Q36" si="3">F7+H7+J7+L7</f>
        <v>21.565782067987698</v>
      </c>
      <c r="Q7" s="92">
        <f t="shared" si="3"/>
        <v>1357844.8211805574</v>
      </c>
      <c r="R7" s="93">
        <f t="shared" si="0"/>
        <v>0.91463441961620451</v>
      </c>
      <c r="S7" s="94">
        <f t="shared" si="1"/>
        <v>57588.062702018797</v>
      </c>
      <c r="T7" s="99"/>
      <c r="U7" s="99"/>
    </row>
    <row r="8" spans="2:21" s="2" customFormat="1" ht="26.25" customHeight="1" x14ac:dyDescent="0.25">
      <c r="B8" s="74" t="s">
        <v>8</v>
      </c>
      <c r="C8" s="86">
        <f t="shared" si="2"/>
        <v>2382387.340959541</v>
      </c>
      <c r="D8" s="84">
        <f t="shared" ref="D8:D33" si="4">+(E8*100)/C8</f>
        <v>97.434959788526669</v>
      </c>
      <c r="E8" s="86">
        <v>2321278.1476708786</v>
      </c>
      <c r="F8" s="12"/>
      <c r="G8" s="92"/>
      <c r="H8" s="12"/>
      <c r="I8" s="11"/>
      <c r="J8" s="12"/>
      <c r="K8" s="11"/>
      <c r="L8" s="12"/>
      <c r="M8" s="11"/>
      <c r="N8" s="93">
        <f>+(O8*100)/$C$8</f>
        <v>2.5650402114733231</v>
      </c>
      <c r="O8" s="86">
        <v>61109.193288662289</v>
      </c>
      <c r="P8" s="12">
        <f t="shared" si="3"/>
        <v>0</v>
      </c>
      <c r="Q8" s="11">
        <f t="shared" si="3"/>
        <v>0</v>
      </c>
      <c r="R8" s="12">
        <f t="shared" si="0"/>
        <v>0</v>
      </c>
      <c r="S8" s="47">
        <f t="shared" si="1"/>
        <v>0</v>
      </c>
      <c r="T8" s="99"/>
      <c r="U8" s="99"/>
    </row>
    <row r="9" spans="2:21" s="2" customFormat="1" ht="26.25" customHeight="1" x14ac:dyDescent="0.25">
      <c r="B9" s="74" t="s">
        <v>9</v>
      </c>
      <c r="C9" s="86">
        <f t="shared" si="2"/>
        <v>332198.47912189236</v>
      </c>
      <c r="D9" s="84">
        <f t="shared" si="4"/>
        <v>21.072297671843859</v>
      </c>
      <c r="E9" s="86">
        <v>70001.852381903227</v>
      </c>
      <c r="F9" s="84">
        <f t="shared" ref="F9:F33" si="5">+(G9*100)/C9</f>
        <v>13.277349774798466</v>
      </c>
      <c r="G9" s="92">
        <v>44107.154019574504</v>
      </c>
      <c r="H9" s="84">
        <f t="shared" ref="H9:H33" si="6">+(I9*100)/C9</f>
        <v>23.736538298083016</v>
      </c>
      <c r="I9" s="86">
        <v>78852.419222417288</v>
      </c>
      <c r="J9" s="84">
        <f t="shared" ref="J9:J25" si="7">+(K9*100)/C9</f>
        <v>0.60358546251657441</v>
      </c>
      <c r="K9" s="86">
        <v>2005.1017266809001</v>
      </c>
      <c r="L9" s="84">
        <f t="shared" ref="L9:L33" si="8">+(M9*100)/C9</f>
        <v>29.065737093228012</v>
      </c>
      <c r="M9" s="86">
        <v>96555.936569271173</v>
      </c>
      <c r="N9" s="84">
        <f t="shared" ref="N9:N33" si="9">+(O9*100)/C9</f>
        <v>12.244491699530077</v>
      </c>
      <c r="O9" s="86">
        <v>40676.015202045266</v>
      </c>
      <c r="P9" s="84">
        <f t="shared" si="3"/>
        <v>66.683210628626071</v>
      </c>
      <c r="Q9" s="86">
        <f t="shared" si="3"/>
        <v>221520.61153794389</v>
      </c>
      <c r="R9" s="84">
        <f t="shared" si="0"/>
        <v>29.669322555744586</v>
      </c>
      <c r="S9" s="97">
        <f t="shared" si="1"/>
        <v>98561.038295952079</v>
      </c>
      <c r="T9" s="99"/>
      <c r="U9" s="99"/>
    </row>
    <row r="10" spans="2:21" s="2" customFormat="1" ht="26.25" customHeight="1" x14ac:dyDescent="0.25">
      <c r="B10" s="75" t="s">
        <v>80</v>
      </c>
      <c r="C10" s="86">
        <f t="shared" si="2"/>
        <v>2665963.4500773717</v>
      </c>
      <c r="D10" s="84">
        <f t="shared" si="4"/>
        <v>49.082908900601083</v>
      </c>
      <c r="E10" s="48">
        <v>1308532.411524798</v>
      </c>
      <c r="F10" s="84">
        <f t="shared" si="5"/>
        <v>24.401856960113331</v>
      </c>
      <c r="G10" s="92">
        <v>650544.58769678255</v>
      </c>
      <c r="H10" s="12">
        <f t="shared" si="6"/>
        <v>13.842374761370833</v>
      </c>
      <c r="I10" s="11">
        <v>369032.65176088118</v>
      </c>
      <c r="J10" s="12">
        <f t="shared" si="7"/>
        <v>0</v>
      </c>
      <c r="K10" s="11"/>
      <c r="L10" s="84">
        <f t="shared" si="8"/>
        <v>3.1265851523603105</v>
      </c>
      <c r="M10" s="86">
        <v>83353.617397471782</v>
      </c>
      <c r="N10" s="84">
        <f t="shared" si="9"/>
        <v>9.546274225554443</v>
      </c>
      <c r="O10" s="92">
        <v>254500.18169743812</v>
      </c>
      <c r="P10" s="84">
        <f t="shared" si="3"/>
        <v>41.370816873844475</v>
      </c>
      <c r="Q10" s="11">
        <f t="shared" si="3"/>
        <v>1102930.8568551354</v>
      </c>
      <c r="R10" s="84">
        <f t="shared" si="0"/>
        <v>3.1265851523603105</v>
      </c>
      <c r="S10" s="97">
        <f t="shared" si="1"/>
        <v>83353.617397471782</v>
      </c>
      <c r="T10" s="99"/>
      <c r="U10" s="99"/>
    </row>
    <row r="11" spans="2:21" s="2" customFormat="1" ht="26.25" customHeight="1" x14ac:dyDescent="0.25">
      <c r="B11" s="74" t="s">
        <v>10</v>
      </c>
      <c r="C11" s="86">
        <f t="shared" si="2"/>
        <v>2317531.291242362</v>
      </c>
      <c r="D11" s="84">
        <f t="shared" si="4"/>
        <v>85.600607132555851</v>
      </c>
      <c r="E11" s="86">
        <v>1983820.8557904232</v>
      </c>
      <c r="F11" s="84">
        <f t="shared" si="5"/>
        <v>4.8063876552914451</v>
      </c>
      <c r="G11" s="92">
        <v>111389.53788978931</v>
      </c>
      <c r="H11" s="84">
        <f t="shared" si="6"/>
        <v>2.4934912374777869</v>
      </c>
      <c r="I11" s="86">
        <v>57787.439672934102</v>
      </c>
      <c r="J11" s="12">
        <f t="shared" si="7"/>
        <v>0</v>
      </c>
      <c r="K11" s="11"/>
      <c r="L11" s="84">
        <f t="shared" si="8"/>
        <v>2.8223564257391165</v>
      </c>
      <c r="M11" s="86">
        <v>65408.993316893524</v>
      </c>
      <c r="N11" s="84">
        <f t="shared" si="9"/>
        <v>4.2771575489358051</v>
      </c>
      <c r="O11" s="86">
        <v>99124.464572322133</v>
      </c>
      <c r="P11" s="84">
        <f t="shared" si="3"/>
        <v>10.122235318508348</v>
      </c>
      <c r="Q11" s="11">
        <f t="shared" si="3"/>
        <v>234585.97087961694</v>
      </c>
      <c r="R11" s="84">
        <f t="shared" si="0"/>
        <v>2.8223564257391165</v>
      </c>
      <c r="S11" s="97">
        <f t="shared" si="1"/>
        <v>65408.993316893524</v>
      </c>
      <c r="T11" s="99"/>
      <c r="U11" s="99"/>
    </row>
    <row r="12" spans="2:21" s="2" customFormat="1" ht="26.25" customHeight="1" x14ac:dyDescent="0.25">
      <c r="B12" s="74" t="s">
        <v>11</v>
      </c>
      <c r="C12" s="86">
        <f t="shared" si="2"/>
        <v>743889.7900101397</v>
      </c>
      <c r="D12" s="84">
        <f t="shared" si="4"/>
        <v>87.050250661686576</v>
      </c>
      <c r="E12" s="86">
        <v>647557.92685052054</v>
      </c>
      <c r="F12" s="84">
        <f t="shared" si="5"/>
        <v>9.4003607475170239E-3</v>
      </c>
      <c r="G12" s="92">
        <v>69.928323824899991</v>
      </c>
      <c r="H12" s="84">
        <f t="shared" si="6"/>
        <v>11.041619758023575</v>
      </c>
      <c r="I12" s="86">
        <v>82137.482031679669</v>
      </c>
      <c r="J12" s="12">
        <f t="shared" si="7"/>
        <v>0</v>
      </c>
      <c r="K12" s="11"/>
      <c r="L12" s="84">
        <f t="shared" si="8"/>
        <v>0</v>
      </c>
      <c r="M12" s="11"/>
      <c r="N12" s="84">
        <f t="shared" si="9"/>
        <v>1.8987292195423302</v>
      </c>
      <c r="O12" s="86">
        <v>14124.452804114604</v>
      </c>
      <c r="P12" s="84">
        <f t="shared" si="3"/>
        <v>11.051020118771092</v>
      </c>
      <c r="Q12" s="11">
        <f t="shared" si="3"/>
        <v>82207.410355504573</v>
      </c>
      <c r="R12" s="84">
        <f t="shared" si="0"/>
        <v>0</v>
      </c>
      <c r="S12" s="97">
        <f t="shared" si="1"/>
        <v>0</v>
      </c>
      <c r="T12" s="99"/>
      <c r="U12" s="99"/>
    </row>
    <row r="13" spans="2:21" s="2" customFormat="1" ht="26.25" customHeight="1" x14ac:dyDescent="0.25">
      <c r="B13" s="74" t="s">
        <v>12</v>
      </c>
      <c r="C13" s="86">
        <f t="shared" si="2"/>
        <v>9010822.9322173856</v>
      </c>
      <c r="D13" s="84">
        <f t="shared" si="4"/>
        <v>95.782841788324916</v>
      </c>
      <c r="E13" s="86">
        <v>8630822.2729918789</v>
      </c>
      <c r="F13" s="84">
        <f t="shared" si="5"/>
        <v>0</v>
      </c>
      <c r="G13" s="92"/>
      <c r="H13" s="84">
        <f t="shared" si="6"/>
        <v>0.19726330137329876</v>
      </c>
      <c r="I13" s="86">
        <v>17775.046796994298</v>
      </c>
      <c r="J13" s="12">
        <f t="shared" si="7"/>
        <v>0</v>
      </c>
      <c r="K13" s="11"/>
      <c r="L13" s="84">
        <f t="shared" si="8"/>
        <v>1.9947751932002301E-2</v>
      </c>
      <c r="M13" s="86">
        <v>1797.4566055507</v>
      </c>
      <c r="N13" s="84">
        <f t="shared" si="9"/>
        <v>3.9999471583697903</v>
      </c>
      <c r="O13" s="86">
        <v>360428.15582296276</v>
      </c>
      <c r="P13" s="84">
        <f t="shared" si="3"/>
        <v>0.21721105330530105</v>
      </c>
      <c r="Q13" s="11">
        <f t="shared" si="3"/>
        <v>19572.503402544997</v>
      </c>
      <c r="R13" s="84">
        <f t="shared" si="0"/>
        <v>1.9947751932002301E-2</v>
      </c>
      <c r="S13" s="97">
        <f t="shared" si="1"/>
        <v>1797.4566055507</v>
      </c>
      <c r="T13" s="99"/>
      <c r="U13" s="99"/>
    </row>
    <row r="14" spans="2:21" s="2" customFormat="1" ht="26.25" customHeight="1" x14ac:dyDescent="0.25">
      <c r="B14" s="74" t="s">
        <v>13</v>
      </c>
      <c r="C14" s="86">
        <f t="shared" si="2"/>
        <v>4434139.2529891925</v>
      </c>
      <c r="D14" s="84">
        <f t="shared" si="4"/>
        <v>96.063363353406046</v>
      </c>
      <c r="E14" s="86">
        <v>4259583.3021950126</v>
      </c>
      <c r="F14" s="84">
        <f t="shared" si="5"/>
        <v>0.49902753760752783</v>
      </c>
      <c r="G14" s="92">
        <v>22127.575928280796</v>
      </c>
      <c r="H14" s="84">
        <f t="shared" si="6"/>
        <v>1.7398060938833968</v>
      </c>
      <c r="I14" s="86">
        <v>77145.424934781695</v>
      </c>
      <c r="J14" s="12">
        <f t="shared" si="7"/>
        <v>0</v>
      </c>
      <c r="K14" s="11"/>
      <c r="L14" s="84">
        <f t="shared" si="8"/>
        <v>0</v>
      </c>
      <c r="M14" s="11"/>
      <c r="N14" s="84">
        <f t="shared" si="9"/>
        <v>1.6978030151030157</v>
      </c>
      <c r="O14" s="86">
        <v>75282.949931116847</v>
      </c>
      <c r="P14" s="84">
        <f t="shared" si="3"/>
        <v>2.2388336314909245</v>
      </c>
      <c r="Q14" s="11">
        <f t="shared" si="3"/>
        <v>99273.000863062494</v>
      </c>
      <c r="R14" s="84">
        <f t="shared" si="0"/>
        <v>0</v>
      </c>
      <c r="S14" s="97">
        <f t="shared" si="1"/>
        <v>0</v>
      </c>
      <c r="T14" s="99"/>
      <c r="U14" s="99"/>
    </row>
    <row r="15" spans="2:21" s="2" customFormat="1" ht="26.25" customHeight="1" x14ac:dyDescent="0.25">
      <c r="B15" s="74" t="s">
        <v>14</v>
      </c>
      <c r="C15" s="86">
        <f>E15+G15+I15+K15+M15+O15</f>
        <v>3124939.9900466758</v>
      </c>
      <c r="D15" s="84">
        <f t="shared" si="4"/>
        <v>88.466196511015298</v>
      </c>
      <c r="E15" s="86">
        <v>2764515.5524459938</v>
      </c>
      <c r="F15" s="84">
        <f t="shared" si="5"/>
        <v>0.13746828391927732</v>
      </c>
      <c r="G15" s="92">
        <v>4295.8013778244003</v>
      </c>
      <c r="H15" s="84">
        <f t="shared" si="6"/>
        <v>6.5347096431782647</v>
      </c>
      <c r="I15" s="86">
        <v>204205.75487311406</v>
      </c>
      <c r="J15" s="12">
        <f t="shared" si="7"/>
        <v>0</v>
      </c>
      <c r="K15" s="11"/>
      <c r="L15" s="84">
        <f t="shared" si="8"/>
        <v>2.5505724661231652</v>
      </c>
      <c r="M15" s="86">
        <v>79703.858969002496</v>
      </c>
      <c r="N15" s="84">
        <f t="shared" si="9"/>
        <v>2.3110530957639983</v>
      </c>
      <c r="O15" s="86">
        <v>72219.022380740877</v>
      </c>
      <c r="P15" s="84">
        <f t="shared" si="3"/>
        <v>9.2227503932207071</v>
      </c>
      <c r="Q15" s="11">
        <f t="shared" si="3"/>
        <v>288205.41521994094</v>
      </c>
      <c r="R15" s="84">
        <f t="shared" si="0"/>
        <v>2.5505724661231652</v>
      </c>
      <c r="S15" s="97">
        <f t="shared" si="1"/>
        <v>79703.858969002496</v>
      </c>
      <c r="T15" s="99"/>
      <c r="U15" s="99"/>
    </row>
    <row r="16" spans="2:21" s="2" customFormat="1" ht="26.25" customHeight="1" x14ac:dyDescent="0.25">
      <c r="B16" s="74" t="s">
        <v>15</v>
      </c>
      <c r="C16" s="86">
        <f t="shared" si="2"/>
        <v>2257584.1330568339</v>
      </c>
      <c r="D16" s="84">
        <f t="shared" si="4"/>
        <v>57.667650811872733</v>
      </c>
      <c r="E16" s="86">
        <v>1301895.7346354593</v>
      </c>
      <c r="F16" s="84">
        <f t="shared" si="5"/>
        <v>9.8264951790131807</v>
      </c>
      <c r="G16" s="92">
        <v>221841.39599699629</v>
      </c>
      <c r="H16" s="84">
        <f t="shared" si="6"/>
        <v>17.135883469831018</v>
      </c>
      <c r="I16" s="86">
        <v>386856.98627401388</v>
      </c>
      <c r="J16" s="12">
        <f t="shared" si="7"/>
        <v>0</v>
      </c>
      <c r="K16" s="11"/>
      <c r="L16" s="84">
        <f t="shared" si="8"/>
        <v>12.021465896567479</v>
      </c>
      <c r="M16" s="86">
        <v>271394.70664174587</v>
      </c>
      <c r="N16" s="84">
        <f t="shared" si="9"/>
        <v>3.348504642715604</v>
      </c>
      <c r="O16" s="86">
        <v>75595.309508618899</v>
      </c>
      <c r="P16" s="84">
        <f t="shared" si="3"/>
        <v>38.983844545411678</v>
      </c>
      <c r="Q16" s="11">
        <f t="shared" si="3"/>
        <v>880093.08891275607</v>
      </c>
      <c r="R16" s="84">
        <f t="shared" si="0"/>
        <v>12.021465896567479</v>
      </c>
      <c r="S16" s="97">
        <f t="shared" si="1"/>
        <v>271394.70664174587</v>
      </c>
      <c r="T16" s="99"/>
      <c r="U16" s="99"/>
    </row>
    <row r="17" spans="2:21" s="2" customFormat="1" ht="26.25" customHeight="1" x14ac:dyDescent="0.25">
      <c r="B17" s="74" t="s">
        <v>16</v>
      </c>
      <c r="C17" s="86">
        <f t="shared" si="2"/>
        <v>4824739.1882946165</v>
      </c>
      <c r="D17" s="84">
        <f t="shared" si="4"/>
        <v>84.879851678434619</v>
      </c>
      <c r="E17" s="86">
        <v>4095231.466895781</v>
      </c>
      <c r="F17" s="84">
        <f t="shared" si="5"/>
        <v>0</v>
      </c>
      <c r="G17" s="92"/>
      <c r="H17" s="84">
        <f t="shared" si="6"/>
        <v>12.874554369195998</v>
      </c>
      <c r="I17" s="86">
        <v>621163.66996889608</v>
      </c>
      <c r="J17" s="12">
        <f t="shared" si="7"/>
        <v>0</v>
      </c>
      <c r="K17" s="11"/>
      <c r="L17" s="84">
        <f t="shared" si="8"/>
        <v>0</v>
      </c>
      <c r="M17" s="86"/>
      <c r="N17" s="84">
        <f t="shared" si="9"/>
        <v>2.2455939523693766</v>
      </c>
      <c r="O17" s="86">
        <v>108344.05142993927</v>
      </c>
      <c r="P17" s="84">
        <f t="shared" si="3"/>
        <v>12.874554369195998</v>
      </c>
      <c r="Q17" s="11">
        <f t="shared" si="3"/>
        <v>621163.66996889608</v>
      </c>
      <c r="R17" s="84">
        <f t="shared" si="0"/>
        <v>0</v>
      </c>
      <c r="S17" s="97">
        <f t="shared" si="1"/>
        <v>0</v>
      </c>
      <c r="T17" s="99"/>
      <c r="U17" s="99"/>
    </row>
    <row r="18" spans="2:21" s="2" customFormat="1" ht="26.25" customHeight="1" x14ac:dyDescent="0.25">
      <c r="B18" s="74" t="s">
        <v>17</v>
      </c>
      <c r="C18" s="86">
        <f t="shared" si="2"/>
        <v>2500531.4324163096</v>
      </c>
      <c r="D18" s="84">
        <f t="shared" si="4"/>
        <v>39.175685424898496</v>
      </c>
      <c r="E18" s="86">
        <v>979600.32791412179</v>
      </c>
      <c r="F18" s="84">
        <f t="shared" si="5"/>
        <v>5.5018994592122921</v>
      </c>
      <c r="G18" s="86">
        <v>137576.72535754633</v>
      </c>
      <c r="H18" s="84">
        <f t="shared" si="6"/>
        <v>48.240310428375459</v>
      </c>
      <c r="I18" s="86">
        <v>1206264.1253567312</v>
      </c>
      <c r="J18" s="84">
        <f t="shared" si="7"/>
        <v>1.0653899704495293</v>
      </c>
      <c r="K18" s="11">
        <v>26640.41108890131</v>
      </c>
      <c r="L18" s="84">
        <f t="shared" si="8"/>
        <v>3.6557483611731381</v>
      </c>
      <c r="M18" s="86">
        <v>91413.136861178427</v>
      </c>
      <c r="N18" s="84">
        <f t="shared" si="9"/>
        <v>2.3609663558911005</v>
      </c>
      <c r="O18" s="86">
        <v>59036.705837830887</v>
      </c>
      <c r="P18" s="84">
        <f t="shared" si="3"/>
        <v>58.463348219210417</v>
      </c>
      <c r="Q18" s="11">
        <f t="shared" si="3"/>
        <v>1461894.3986643571</v>
      </c>
      <c r="R18" s="84">
        <f t="shared" si="0"/>
        <v>4.7211383316226669</v>
      </c>
      <c r="S18" s="97">
        <f t="shared" si="1"/>
        <v>118053.54795007974</v>
      </c>
      <c r="T18" s="99"/>
      <c r="U18" s="99"/>
    </row>
    <row r="19" spans="2:21" s="2" customFormat="1" ht="26.25" customHeight="1" x14ac:dyDescent="0.25">
      <c r="B19" s="74" t="s">
        <v>18</v>
      </c>
      <c r="C19" s="86">
        <f t="shared" si="2"/>
        <v>2398439.5813422706</v>
      </c>
      <c r="D19" s="84">
        <f t="shared" si="4"/>
        <v>66.334287859204693</v>
      </c>
      <c r="E19" s="86">
        <v>1590987.8160166857</v>
      </c>
      <c r="F19" s="84">
        <f t="shared" si="5"/>
        <v>1.6534055055744328</v>
      </c>
      <c r="G19" s="86">
        <v>39655.932085789478</v>
      </c>
      <c r="H19" s="84">
        <f t="shared" si="6"/>
        <v>22.217270228034845</v>
      </c>
      <c r="I19" s="86">
        <v>532867.80304295989</v>
      </c>
      <c r="J19" s="84">
        <f t="shared" si="7"/>
        <v>0.67368097193499799</v>
      </c>
      <c r="K19" s="11">
        <v>16157.831082860306</v>
      </c>
      <c r="L19" s="84">
        <f t="shared" si="8"/>
        <v>4.6616495888275917</v>
      </c>
      <c r="M19" s="86">
        <v>111806.84888192017</v>
      </c>
      <c r="N19" s="84">
        <f t="shared" si="9"/>
        <v>4.4597058464234101</v>
      </c>
      <c r="O19" s="86">
        <v>106963.35023205441</v>
      </c>
      <c r="P19" s="84">
        <f t="shared" si="3"/>
        <v>29.206006294371868</v>
      </c>
      <c r="Q19" s="11">
        <f t="shared" si="3"/>
        <v>700488.41509352997</v>
      </c>
      <c r="R19" s="84">
        <f t="shared" si="0"/>
        <v>5.33533056076259</v>
      </c>
      <c r="S19" s="97">
        <f t="shared" si="1"/>
        <v>127964.67996478049</v>
      </c>
      <c r="T19" s="99"/>
      <c r="U19" s="99"/>
    </row>
    <row r="20" spans="2:21" s="2" customFormat="1" ht="26.25" customHeight="1" x14ac:dyDescent="0.25">
      <c r="B20" s="74" t="s">
        <v>81</v>
      </c>
      <c r="C20" s="86">
        <f t="shared" si="2"/>
        <v>7147616.3231666638</v>
      </c>
      <c r="D20" s="84">
        <f t="shared" si="4"/>
        <v>97.265466274165277</v>
      </c>
      <c r="E20" s="86">
        <v>6952162.3442164036</v>
      </c>
      <c r="F20" s="84">
        <f t="shared" si="5"/>
        <v>0</v>
      </c>
      <c r="G20" s="86"/>
      <c r="H20" s="84">
        <f t="shared" si="6"/>
        <v>0</v>
      </c>
      <c r="I20" s="11"/>
      <c r="J20" s="84">
        <f t="shared" si="7"/>
        <v>0</v>
      </c>
      <c r="K20" s="11"/>
      <c r="L20" s="84">
        <f t="shared" si="8"/>
        <v>0</v>
      </c>
      <c r="M20" s="86"/>
      <c r="N20" s="84">
        <f t="shared" si="9"/>
        <v>2.7345337258347215</v>
      </c>
      <c r="O20" s="86">
        <v>195453.97895026009</v>
      </c>
      <c r="P20" s="12">
        <f t="shared" si="3"/>
        <v>0</v>
      </c>
      <c r="Q20" s="11">
        <f t="shared" si="3"/>
        <v>0</v>
      </c>
      <c r="R20" s="12">
        <f t="shared" si="0"/>
        <v>0</v>
      </c>
      <c r="S20" s="47">
        <f t="shared" si="1"/>
        <v>0</v>
      </c>
      <c r="T20" s="99"/>
      <c r="U20" s="99"/>
    </row>
    <row r="21" spans="2:21" s="2" customFormat="1" ht="26.25" customHeight="1" x14ac:dyDescent="0.25">
      <c r="B21" s="74" t="s">
        <v>19</v>
      </c>
      <c r="C21" s="86">
        <f t="shared" si="2"/>
        <v>5557919.3663762398</v>
      </c>
      <c r="D21" s="84">
        <f t="shared" si="4"/>
        <v>97.68946585931927</v>
      </c>
      <c r="E21" s="86">
        <v>5429501.7419046098</v>
      </c>
      <c r="F21" s="84">
        <f t="shared" si="5"/>
        <v>0</v>
      </c>
      <c r="G21" s="86"/>
      <c r="H21" s="84">
        <f t="shared" si="6"/>
        <v>0.12438965190399805</v>
      </c>
      <c r="I21" s="86">
        <v>6913.4765529402985</v>
      </c>
      <c r="J21" s="84">
        <f t="shared" si="7"/>
        <v>0</v>
      </c>
      <c r="K21" s="11"/>
      <c r="L21" s="84">
        <f t="shared" si="8"/>
        <v>0</v>
      </c>
      <c r="M21" s="86"/>
      <c r="N21" s="84">
        <f t="shared" si="9"/>
        <v>2.1861444887767569</v>
      </c>
      <c r="O21" s="11">
        <v>121504.14791869021</v>
      </c>
      <c r="P21" s="84">
        <f t="shared" si="3"/>
        <v>0.12438965190399805</v>
      </c>
      <c r="Q21" s="11">
        <f t="shared" si="3"/>
        <v>6913.4765529402985</v>
      </c>
      <c r="R21" s="12">
        <f t="shared" si="0"/>
        <v>0</v>
      </c>
      <c r="S21" s="47">
        <f t="shared" si="1"/>
        <v>0</v>
      </c>
      <c r="T21" s="99"/>
      <c r="U21" s="99"/>
    </row>
    <row r="22" spans="2:21" s="2" customFormat="1" ht="26.25" customHeight="1" x14ac:dyDescent="0.25">
      <c r="B22" s="74" t="s">
        <v>20</v>
      </c>
      <c r="C22" s="86">
        <f t="shared" si="2"/>
        <v>1813533.650526447</v>
      </c>
      <c r="D22" s="84">
        <f t="shared" si="4"/>
        <v>72.148219820383034</v>
      </c>
      <c r="E22" s="86">
        <v>1308432.2446984379</v>
      </c>
      <c r="F22" s="84">
        <f t="shared" si="5"/>
        <v>10.5917806929825</v>
      </c>
      <c r="G22" s="86">
        <v>192085.50705720094</v>
      </c>
      <c r="H22" s="84">
        <f t="shared" si="6"/>
        <v>13.423047371132864</v>
      </c>
      <c r="I22" s="86">
        <v>243431.4810016001</v>
      </c>
      <c r="J22" s="84">
        <f t="shared" si="7"/>
        <v>0.63007085363609405</v>
      </c>
      <c r="K22" s="11">
        <v>11426.546952849803</v>
      </c>
      <c r="L22" s="84">
        <f t="shared" si="8"/>
        <v>0.33239646302592224</v>
      </c>
      <c r="M22" s="86">
        <v>6028.1217101347993</v>
      </c>
      <c r="N22" s="84">
        <f t="shared" si="9"/>
        <v>2.8744847988395943</v>
      </c>
      <c r="O22" s="11">
        <v>52129.749106223491</v>
      </c>
      <c r="P22" s="84">
        <f t="shared" si="3"/>
        <v>24.977295380777381</v>
      </c>
      <c r="Q22" s="11">
        <f t="shared" si="3"/>
        <v>452971.65672178561</v>
      </c>
      <c r="R22" s="84">
        <f t="shared" si="0"/>
        <v>0.96246731666201635</v>
      </c>
      <c r="S22" s="97">
        <f t="shared" si="1"/>
        <v>17454.668662984601</v>
      </c>
      <c r="T22" s="99"/>
      <c r="U22" s="99"/>
    </row>
    <row r="23" spans="2:21" s="2" customFormat="1" ht="26.25" customHeight="1" x14ac:dyDescent="0.25">
      <c r="B23" s="74" t="s">
        <v>21</v>
      </c>
      <c r="C23" s="86">
        <f t="shared" si="2"/>
        <v>2061746.7225615673</v>
      </c>
      <c r="D23" s="84">
        <f t="shared" si="4"/>
        <v>11.456524648721093</v>
      </c>
      <c r="E23" s="86">
        <v>236204.52146446527</v>
      </c>
      <c r="F23" s="84">
        <f t="shared" si="5"/>
        <v>2.9807914277964773</v>
      </c>
      <c r="G23" s="86">
        <v>61456.36956899002</v>
      </c>
      <c r="H23" s="84">
        <f t="shared" si="6"/>
        <v>60.50071836395211</v>
      </c>
      <c r="I23" s="86">
        <v>1247371.5779949869</v>
      </c>
      <c r="J23" s="84">
        <f t="shared" si="7"/>
        <v>9.9523562064316078</v>
      </c>
      <c r="K23" s="11">
        <v>205192.37790375642</v>
      </c>
      <c r="L23" s="84">
        <f t="shared" si="8"/>
        <v>11.39356204941781</v>
      </c>
      <c r="M23" s="86">
        <v>234906.39213689021</v>
      </c>
      <c r="N23" s="84">
        <f t="shared" si="9"/>
        <v>3.7160473036808996</v>
      </c>
      <c r="O23" s="11">
        <v>76615.483492478437</v>
      </c>
      <c r="P23" s="84">
        <f t="shared" si="3"/>
        <v>84.827428047598005</v>
      </c>
      <c r="Q23" s="11">
        <f t="shared" si="3"/>
        <v>1748926.7176046236</v>
      </c>
      <c r="R23" s="84">
        <f t="shared" si="0"/>
        <v>21.345918255849419</v>
      </c>
      <c r="S23" s="97">
        <f t="shared" si="1"/>
        <v>440098.77004064666</v>
      </c>
      <c r="T23" s="99"/>
      <c r="U23" s="99"/>
    </row>
    <row r="24" spans="2:21" s="2" customFormat="1" ht="26.25" customHeight="1" x14ac:dyDescent="0.25">
      <c r="B24" s="74" t="s">
        <v>22</v>
      </c>
      <c r="C24" s="86">
        <f t="shared" si="2"/>
        <v>2314190.8772164239</v>
      </c>
      <c r="D24" s="84">
        <f t="shared" si="4"/>
        <v>34.04208076427259</v>
      </c>
      <c r="E24" s="86">
        <v>787798.7274614434</v>
      </c>
      <c r="F24" s="84">
        <f t="shared" si="5"/>
        <v>7.5336345291239306</v>
      </c>
      <c r="G24" s="86">
        <v>174342.68299581247</v>
      </c>
      <c r="H24" s="84">
        <f t="shared" si="6"/>
        <v>13.223912155274341</v>
      </c>
      <c r="I24" s="86">
        <v>306026.56870847259</v>
      </c>
      <c r="J24" s="84">
        <f t="shared" si="7"/>
        <v>5.4574230547351563</v>
      </c>
      <c r="K24" s="11">
        <v>126295.18646378687</v>
      </c>
      <c r="L24" s="84">
        <f t="shared" si="8"/>
        <v>31.491932224323868</v>
      </c>
      <c r="M24" s="86">
        <v>728783.4225944822</v>
      </c>
      <c r="N24" s="84">
        <f t="shared" si="9"/>
        <v>8.2510172722701167</v>
      </c>
      <c r="O24" s="11">
        <v>190944.28899242647</v>
      </c>
      <c r="P24" s="84">
        <f t="shared" si="3"/>
        <v>57.706901963457298</v>
      </c>
      <c r="Q24" s="11">
        <f t="shared" si="3"/>
        <v>1335447.8607625542</v>
      </c>
      <c r="R24" s="84">
        <f t="shared" si="0"/>
        <v>36.949355279059027</v>
      </c>
      <c r="S24" s="97">
        <f t="shared" si="1"/>
        <v>855078.60905826907</v>
      </c>
      <c r="T24" s="99"/>
      <c r="U24" s="99"/>
    </row>
    <row r="25" spans="2:21" s="2" customFormat="1" ht="26.25" customHeight="1" x14ac:dyDescent="0.25">
      <c r="B25" s="74" t="s">
        <v>23</v>
      </c>
      <c r="C25" s="86">
        <f t="shared" si="2"/>
        <v>8555260.785808973</v>
      </c>
      <c r="D25" s="84">
        <f t="shared" si="4"/>
        <v>98.526124891356972</v>
      </c>
      <c r="E25" s="86">
        <v>8429166.9266074374</v>
      </c>
      <c r="F25" s="84">
        <f t="shared" si="5"/>
        <v>0</v>
      </c>
      <c r="G25" s="86"/>
      <c r="H25" s="84">
        <f t="shared" si="6"/>
        <v>2.5178028463878283E-3</v>
      </c>
      <c r="I25" s="86">
        <v>215.40459958100001</v>
      </c>
      <c r="J25" s="84">
        <f t="shared" si="7"/>
        <v>0</v>
      </c>
      <c r="K25" s="11"/>
      <c r="L25" s="84">
        <f t="shared" si="8"/>
        <v>0</v>
      </c>
      <c r="M25" s="86"/>
      <c r="N25" s="84">
        <f t="shared" si="9"/>
        <v>1.4713573057966263</v>
      </c>
      <c r="O25" s="11">
        <v>125878.45460195419</v>
      </c>
      <c r="P25" s="84">
        <f t="shared" si="3"/>
        <v>2.5178028463878283E-3</v>
      </c>
      <c r="Q25" s="11">
        <f t="shared" si="3"/>
        <v>215.40459958100001</v>
      </c>
      <c r="R25" s="84">
        <f t="shared" si="0"/>
        <v>0</v>
      </c>
      <c r="S25" s="97">
        <f t="shared" si="1"/>
        <v>0</v>
      </c>
      <c r="T25" s="99"/>
      <c r="U25" s="99"/>
    </row>
    <row r="26" spans="2:21" s="2" customFormat="1" ht="26.25" customHeight="1" x14ac:dyDescent="0.25">
      <c r="B26" s="75" t="s">
        <v>24</v>
      </c>
      <c r="C26" s="86">
        <f t="shared" si="2"/>
        <v>3148705.8045192878</v>
      </c>
      <c r="D26" s="84">
        <f t="shared" si="4"/>
        <v>72.205361941196117</v>
      </c>
      <c r="E26" s="86">
        <v>2273534.4226166029</v>
      </c>
      <c r="F26" s="84">
        <f t="shared" si="5"/>
        <v>3.8719215585100244</v>
      </c>
      <c r="G26" s="86">
        <v>121915.41885923881</v>
      </c>
      <c r="H26" s="84">
        <f t="shared" si="6"/>
        <v>13.97280463720354</v>
      </c>
      <c r="I26" s="86">
        <v>439962.51066576812</v>
      </c>
      <c r="J26" s="84">
        <f t="shared" ref="J26:J36" si="10">+(K26*100)/C26</f>
        <v>0</v>
      </c>
      <c r="K26" s="11"/>
      <c r="L26" s="84">
        <f t="shared" si="8"/>
        <v>2.7050467915395138</v>
      </c>
      <c r="M26" s="86">
        <v>85173.96534016743</v>
      </c>
      <c r="N26" s="84">
        <f t="shared" si="9"/>
        <v>7.2448650715508096</v>
      </c>
      <c r="O26" s="48">
        <v>228119.48703751079</v>
      </c>
      <c r="P26" s="84">
        <f t="shared" si="3"/>
        <v>20.549772987253075</v>
      </c>
      <c r="Q26" s="11">
        <f t="shared" si="3"/>
        <v>647051.89486517431</v>
      </c>
      <c r="R26" s="84">
        <f t="shared" si="0"/>
        <v>2.7050467915395138</v>
      </c>
      <c r="S26" s="97">
        <f t="shared" si="1"/>
        <v>85173.96534016743</v>
      </c>
      <c r="T26" s="99"/>
      <c r="U26" s="99"/>
    </row>
    <row r="27" spans="2:21" s="2" customFormat="1" ht="26.25" customHeight="1" x14ac:dyDescent="0.25">
      <c r="B27" s="74" t="s">
        <v>25</v>
      </c>
      <c r="C27" s="86">
        <f t="shared" si="2"/>
        <v>2184948.0723201698</v>
      </c>
      <c r="D27" s="84">
        <f t="shared" si="4"/>
        <v>87.086413332157321</v>
      </c>
      <c r="E27" s="86">
        <v>1902792.9093537468</v>
      </c>
      <c r="F27" s="84">
        <f t="shared" si="5"/>
        <v>2.5713678634407779</v>
      </c>
      <c r="G27" s="86">
        <v>56183.052564509613</v>
      </c>
      <c r="H27" s="84">
        <f t="shared" si="6"/>
        <v>7.2183342215189708</v>
      </c>
      <c r="I27" s="86">
        <v>157716.85442670589</v>
      </c>
      <c r="J27" s="84">
        <f t="shared" si="10"/>
        <v>0.10306210500201428</v>
      </c>
      <c r="K27" s="11">
        <v>2251.8534765341001</v>
      </c>
      <c r="L27" s="84">
        <f t="shared" si="8"/>
        <v>1.7338741285769868</v>
      </c>
      <c r="M27" s="86">
        <v>37884.249348801015</v>
      </c>
      <c r="N27" s="84">
        <f t="shared" si="9"/>
        <v>1.2869483493039231</v>
      </c>
      <c r="O27" s="11">
        <v>28119.153149872316</v>
      </c>
      <c r="P27" s="84">
        <f t="shared" si="3"/>
        <v>11.626638318538751</v>
      </c>
      <c r="Q27" s="11">
        <f t="shared" si="3"/>
        <v>254036.00981655062</v>
      </c>
      <c r="R27" s="84">
        <f t="shared" si="0"/>
        <v>1.8369362335790009</v>
      </c>
      <c r="S27" s="97">
        <f t="shared" si="1"/>
        <v>40136.102825335118</v>
      </c>
      <c r="T27" s="99"/>
      <c r="U27" s="99"/>
    </row>
    <row r="28" spans="2:21" s="2" customFormat="1" ht="26.25" customHeight="1" x14ac:dyDescent="0.25">
      <c r="B28" s="74" t="s">
        <v>26</v>
      </c>
      <c r="C28" s="86">
        <f t="shared" si="2"/>
        <v>2597746.0298907184</v>
      </c>
      <c r="D28" s="84">
        <f t="shared" si="4"/>
        <v>97.262325112420797</v>
      </c>
      <c r="E28" s="86">
        <v>2526628.1891873144</v>
      </c>
      <c r="F28" s="84">
        <f t="shared" si="5"/>
        <v>0.37430121677772105</v>
      </c>
      <c r="G28" s="86">
        <v>9723.3949986758998</v>
      </c>
      <c r="H28" s="84">
        <f t="shared" si="6"/>
        <v>0</v>
      </c>
      <c r="I28" s="86"/>
      <c r="J28" s="84">
        <f t="shared" si="10"/>
        <v>0</v>
      </c>
      <c r="K28" s="11"/>
      <c r="L28" s="84">
        <f t="shared" si="8"/>
        <v>0</v>
      </c>
      <c r="M28" s="11"/>
      <c r="N28" s="84">
        <f t="shared" si="9"/>
        <v>2.3633736708014927</v>
      </c>
      <c r="O28" s="11">
        <v>61394.445704728314</v>
      </c>
      <c r="P28" s="84">
        <f t="shared" si="3"/>
        <v>0.37430121677772105</v>
      </c>
      <c r="Q28" s="11">
        <f t="shared" si="3"/>
        <v>9723.3949986758998</v>
      </c>
      <c r="R28" s="84">
        <f t="shared" si="0"/>
        <v>0</v>
      </c>
      <c r="S28" s="97">
        <f t="shared" si="1"/>
        <v>0</v>
      </c>
      <c r="T28" s="99"/>
      <c r="U28" s="99"/>
    </row>
    <row r="29" spans="2:21" s="2" customFormat="1" ht="26.25" customHeight="1" x14ac:dyDescent="0.25">
      <c r="B29" s="74" t="s">
        <v>82</v>
      </c>
      <c r="C29" s="86">
        <f t="shared" si="2"/>
        <v>193217.26247816838</v>
      </c>
      <c r="D29" s="84">
        <f t="shared" si="4"/>
        <v>56.82798538247345</v>
      </c>
      <c r="E29" s="86">
        <v>109801.47767750888</v>
      </c>
      <c r="F29" s="84">
        <f t="shared" si="5"/>
        <v>0.29006974213524372</v>
      </c>
      <c r="G29" s="86">
        <v>560.46481503120003</v>
      </c>
      <c r="H29" s="84">
        <f t="shared" si="6"/>
        <v>40.845207829229949</v>
      </c>
      <c r="I29" s="86">
        <v>78919.99242115661</v>
      </c>
      <c r="J29" s="84">
        <f t="shared" si="10"/>
        <v>0</v>
      </c>
      <c r="K29" s="11"/>
      <c r="L29" s="84">
        <f t="shared" si="8"/>
        <v>0</v>
      </c>
      <c r="M29" s="11"/>
      <c r="N29" s="84">
        <f t="shared" si="9"/>
        <v>2.0367370461613654</v>
      </c>
      <c r="O29" s="11">
        <v>3935.3275644716996</v>
      </c>
      <c r="P29" s="84">
        <f t="shared" si="3"/>
        <v>41.135277571365194</v>
      </c>
      <c r="Q29" s="11">
        <f t="shared" si="3"/>
        <v>79480.457236187809</v>
      </c>
      <c r="R29" s="84">
        <f t="shared" si="0"/>
        <v>0</v>
      </c>
      <c r="S29" s="97">
        <f t="shared" si="1"/>
        <v>0</v>
      </c>
      <c r="T29" s="99"/>
      <c r="U29" s="99"/>
    </row>
    <row r="30" spans="2:21" s="2" customFormat="1" ht="26.25" customHeight="1" x14ac:dyDescent="0.25">
      <c r="B30" s="74" t="s">
        <v>27</v>
      </c>
      <c r="C30" s="86">
        <f t="shared" si="2"/>
        <v>356034.91761208622</v>
      </c>
      <c r="D30" s="84">
        <f t="shared" si="4"/>
        <v>74.236746949904187</v>
      </c>
      <c r="E30" s="86">
        <v>264308.74084098428</v>
      </c>
      <c r="F30" s="84">
        <f t="shared" si="5"/>
        <v>1.511606679397786</v>
      </c>
      <c r="G30" s="86">
        <v>5381.8475956127004</v>
      </c>
      <c r="H30" s="84">
        <f t="shared" si="6"/>
        <v>22.551007711922953</v>
      </c>
      <c r="I30" s="86">
        <v>80289.461727840098</v>
      </c>
      <c r="J30" s="84">
        <f t="shared" si="10"/>
        <v>0</v>
      </c>
      <c r="K30" s="11"/>
      <c r="L30" s="84">
        <f t="shared" si="8"/>
        <v>0</v>
      </c>
      <c r="M30" s="11"/>
      <c r="N30" s="84">
        <f t="shared" si="9"/>
        <v>1.7006386587750963</v>
      </c>
      <c r="O30" s="11">
        <v>6054.8674476492024</v>
      </c>
      <c r="P30" s="84">
        <f t="shared" si="3"/>
        <v>24.062614391320739</v>
      </c>
      <c r="Q30" s="11">
        <f t="shared" si="3"/>
        <v>85671.309323452791</v>
      </c>
      <c r="R30" s="84">
        <f t="shared" si="0"/>
        <v>0</v>
      </c>
      <c r="S30" s="97">
        <f t="shared" si="1"/>
        <v>0</v>
      </c>
      <c r="T30" s="99"/>
      <c r="U30" s="99"/>
    </row>
    <row r="31" spans="2:21" s="2" customFormat="1" ht="26.25" customHeight="1" x14ac:dyDescent="0.25">
      <c r="B31" s="74" t="s">
        <v>28</v>
      </c>
      <c r="C31" s="86">
        <f t="shared" si="2"/>
        <v>3054325.7394359596</v>
      </c>
      <c r="D31" s="84">
        <f t="shared" si="4"/>
        <v>88.18350637812307</v>
      </c>
      <c r="E31" s="86">
        <v>2693411.5332441642</v>
      </c>
      <c r="F31" s="84">
        <f t="shared" si="5"/>
        <v>5.5344730151817343</v>
      </c>
      <c r="G31" s="86">
        <v>169040.83384483316</v>
      </c>
      <c r="H31" s="84">
        <f t="shared" si="6"/>
        <v>3.1828609317742518</v>
      </c>
      <c r="I31" s="86">
        <v>97214.940689632189</v>
      </c>
      <c r="J31" s="84">
        <f t="shared" si="10"/>
        <v>0.44107973098397385</v>
      </c>
      <c r="K31" s="11">
        <v>13472.0117548784</v>
      </c>
      <c r="L31" s="84">
        <f t="shared" si="8"/>
        <v>0</v>
      </c>
      <c r="M31" s="11"/>
      <c r="N31" s="84">
        <f t="shared" si="9"/>
        <v>2.6580799439369649</v>
      </c>
      <c r="O31" s="11">
        <v>81186.419902451642</v>
      </c>
      <c r="P31" s="84">
        <f t="shared" si="3"/>
        <v>9.1584136779399596</v>
      </c>
      <c r="Q31" s="11">
        <f t="shared" si="3"/>
        <v>279727.78628934373</v>
      </c>
      <c r="R31" s="84">
        <f t="shared" si="0"/>
        <v>0.44107973098397385</v>
      </c>
      <c r="S31" s="97">
        <f t="shared" si="1"/>
        <v>13472.0117548784</v>
      </c>
      <c r="T31" s="99"/>
      <c r="U31" s="99"/>
    </row>
    <row r="32" spans="2:21" s="2" customFormat="1" ht="26.25" customHeight="1" x14ac:dyDescent="0.25">
      <c r="B32" s="74" t="s">
        <v>29</v>
      </c>
      <c r="C32" s="86">
        <f t="shared" si="2"/>
        <v>1071805.649154898</v>
      </c>
      <c r="D32" s="84">
        <f t="shared" si="4"/>
        <v>32.061179918039798</v>
      </c>
      <c r="E32" s="86">
        <v>343633.53754726629</v>
      </c>
      <c r="F32" s="84">
        <f t="shared" si="5"/>
        <v>11.743396929955628</v>
      </c>
      <c r="G32" s="86">
        <v>125866.39169794727</v>
      </c>
      <c r="H32" s="84">
        <f t="shared" si="6"/>
        <v>40.734226321733544</v>
      </c>
      <c r="I32" s="86">
        <v>436591.73885588156</v>
      </c>
      <c r="J32" s="84">
        <f t="shared" si="10"/>
        <v>1.1633592126617334</v>
      </c>
      <c r="K32" s="11">
        <v>12468.949761272401</v>
      </c>
      <c r="L32" s="84">
        <f t="shared" si="8"/>
        <v>5.1402059085935798</v>
      </c>
      <c r="M32" s="86">
        <v>55093.017306499845</v>
      </c>
      <c r="N32" s="84">
        <f t="shared" si="9"/>
        <v>9.1576317090157122</v>
      </c>
      <c r="O32" s="11">
        <v>98152.013986030637</v>
      </c>
      <c r="P32" s="84">
        <f t="shared" si="3"/>
        <v>58.781188372944484</v>
      </c>
      <c r="Q32" s="11">
        <f t="shared" si="3"/>
        <v>630020.09762160107</v>
      </c>
      <c r="R32" s="84">
        <f t="shared" si="0"/>
        <v>6.3035651212553132</v>
      </c>
      <c r="S32" s="97">
        <f t="shared" si="1"/>
        <v>67561.967067772246</v>
      </c>
      <c r="T32" s="99"/>
      <c r="U32" s="99"/>
    </row>
    <row r="33" spans="2:21" s="2" customFormat="1" ht="26.25" customHeight="1" x14ac:dyDescent="0.25">
      <c r="B33" s="74" t="s">
        <v>30</v>
      </c>
      <c r="C33" s="86">
        <f t="shared" si="2"/>
        <v>2415020.1145612393</v>
      </c>
      <c r="D33" s="84">
        <f t="shared" si="4"/>
        <v>62.04045789463801</v>
      </c>
      <c r="E33" s="86">
        <v>1498289.5373214043</v>
      </c>
      <c r="F33" s="84">
        <f t="shared" si="5"/>
        <v>7.8565694791895773</v>
      </c>
      <c r="G33" s="86">
        <v>189737.73323690749</v>
      </c>
      <c r="H33" s="84">
        <f t="shared" si="6"/>
        <v>23.62835956545252</v>
      </c>
      <c r="I33" s="86">
        <v>570629.63624653302</v>
      </c>
      <c r="J33" s="84">
        <f t="shared" si="10"/>
        <v>0</v>
      </c>
      <c r="K33" s="11"/>
      <c r="L33" s="84">
        <f t="shared" si="8"/>
        <v>3.3851541000211687</v>
      </c>
      <c r="M33" s="86">
        <v>81752.152424405707</v>
      </c>
      <c r="N33" s="84">
        <f t="shared" si="9"/>
        <v>3.0894589606987171</v>
      </c>
      <c r="O33" s="11">
        <v>74611.055331988624</v>
      </c>
      <c r="P33" s="84">
        <f t="shared" si="3"/>
        <v>34.870083144663269</v>
      </c>
      <c r="Q33" s="11">
        <f t="shared" si="3"/>
        <v>842119.52190784621</v>
      </c>
      <c r="R33" s="84">
        <f t="shared" ref="R33:S36" si="11">J33+L33</f>
        <v>3.3851541000211687</v>
      </c>
      <c r="S33" s="97">
        <f t="shared" si="11"/>
        <v>81752.152424405707</v>
      </c>
      <c r="T33" s="99"/>
      <c r="U33" s="99"/>
    </row>
    <row r="34" spans="2:21" s="2" customFormat="1" ht="26.25" customHeight="1" x14ac:dyDescent="0.25">
      <c r="B34" s="74" t="s">
        <v>31</v>
      </c>
      <c r="C34" s="86">
        <f t="shared" si="2"/>
        <v>2065479.5989386742</v>
      </c>
      <c r="D34" s="84">
        <f t="shared" ref="D34:D36" si="12">+(E34*100)/C34</f>
        <v>71.519196885988492</v>
      </c>
      <c r="E34" s="86">
        <v>1477214.421004876</v>
      </c>
      <c r="F34" s="84">
        <f t="shared" ref="F34:F36" si="13">+(G34*100)/C34</f>
        <v>7.6676764535112837E-2</v>
      </c>
      <c r="G34" s="86">
        <v>1583.7429285990002</v>
      </c>
      <c r="H34" s="84">
        <f t="shared" ref="H34:H36" si="14">+(I34*100)/C34</f>
        <v>13.791461830015791</v>
      </c>
      <c r="I34" s="86">
        <v>284859.83049439051</v>
      </c>
      <c r="J34" s="84">
        <f t="shared" si="10"/>
        <v>0.91133452026735284</v>
      </c>
      <c r="K34" s="11">
        <v>18823.42859420781</v>
      </c>
      <c r="L34" s="84">
        <f t="shared" ref="L34:L36" si="15">+(M34*100)/C34</f>
        <v>9.7735827200223344</v>
      </c>
      <c r="M34" s="86">
        <v>201871.35716745691</v>
      </c>
      <c r="N34" s="84">
        <f t="shared" ref="N34:N36" si="16">+(O34*100)/C34</f>
        <v>3.9277472791708989</v>
      </c>
      <c r="O34" s="11">
        <v>81126.818749143771</v>
      </c>
      <c r="P34" s="84">
        <f t="shared" si="3"/>
        <v>24.553055834840592</v>
      </c>
      <c r="Q34" s="11">
        <f t="shared" si="3"/>
        <v>507138.3591846542</v>
      </c>
      <c r="R34" s="84">
        <f t="shared" si="11"/>
        <v>10.684917240289687</v>
      </c>
      <c r="S34" s="97">
        <f t="shared" si="11"/>
        <v>220694.78576166471</v>
      </c>
      <c r="T34" s="99"/>
      <c r="U34" s="99"/>
    </row>
    <row r="35" spans="2:21" s="2" customFormat="1" ht="26.25" customHeight="1" x14ac:dyDescent="0.25">
      <c r="B35" s="74" t="s">
        <v>83</v>
      </c>
      <c r="C35" s="86">
        <f t="shared" si="2"/>
        <v>5330693.7593082134</v>
      </c>
      <c r="D35" s="84">
        <f t="shared" si="12"/>
        <v>96.583638679612719</v>
      </c>
      <c r="E35" s="86">
        <v>5148577.9996069092</v>
      </c>
      <c r="F35" s="84">
        <f t="shared" si="13"/>
        <v>1.6667483268597514</v>
      </c>
      <c r="G35" s="86">
        <v>88849.249043286836</v>
      </c>
      <c r="H35" s="84">
        <f t="shared" si="14"/>
        <v>0</v>
      </c>
      <c r="I35" s="11"/>
      <c r="J35" s="84">
        <f t="shared" si="10"/>
        <v>0</v>
      </c>
      <c r="K35" s="11"/>
      <c r="L35" s="84">
        <f t="shared" si="15"/>
        <v>0</v>
      </c>
      <c r="M35" s="11"/>
      <c r="N35" s="84">
        <f t="shared" si="16"/>
        <v>1.7496129935275264</v>
      </c>
      <c r="O35" s="11">
        <v>93266.510658017476</v>
      </c>
      <c r="P35" s="84">
        <f t="shared" si="3"/>
        <v>1.6667483268597514</v>
      </c>
      <c r="Q35" s="11">
        <f t="shared" si="3"/>
        <v>88849.249043286836</v>
      </c>
      <c r="R35" s="12">
        <f t="shared" si="11"/>
        <v>0</v>
      </c>
      <c r="S35" s="47">
        <f t="shared" si="11"/>
        <v>0</v>
      </c>
      <c r="T35" s="99"/>
      <c r="U35" s="99"/>
    </row>
    <row r="36" spans="2:21" s="2" customFormat="1" ht="26.25" customHeight="1" x14ac:dyDescent="0.25">
      <c r="B36" s="76" t="s">
        <v>32</v>
      </c>
      <c r="C36" s="96">
        <f t="shared" si="2"/>
        <v>10008837.583350534</v>
      </c>
      <c r="D36" s="95">
        <f t="shared" si="12"/>
        <v>97.75207746507364</v>
      </c>
      <c r="E36" s="96">
        <v>9783846.6678302176</v>
      </c>
      <c r="F36" s="95">
        <f t="shared" si="13"/>
        <v>0</v>
      </c>
      <c r="G36" s="14"/>
      <c r="H36" s="95">
        <f t="shared" si="14"/>
        <v>0</v>
      </c>
      <c r="I36" s="14"/>
      <c r="J36" s="95">
        <f t="shared" si="10"/>
        <v>0</v>
      </c>
      <c r="K36" s="14"/>
      <c r="L36" s="95">
        <f t="shared" si="15"/>
        <v>0</v>
      </c>
      <c r="M36" s="14"/>
      <c r="N36" s="95">
        <f t="shared" si="16"/>
        <v>2.2479225349263627</v>
      </c>
      <c r="O36" s="14">
        <v>224990.91552031579</v>
      </c>
      <c r="P36" s="15">
        <f t="shared" si="3"/>
        <v>0</v>
      </c>
      <c r="Q36" s="14">
        <f t="shared" si="3"/>
        <v>0</v>
      </c>
      <c r="R36" s="15">
        <f t="shared" si="11"/>
        <v>0</v>
      </c>
      <c r="S36" s="49">
        <f t="shared" si="11"/>
        <v>0</v>
      </c>
      <c r="T36" s="99"/>
      <c r="U36" s="99"/>
    </row>
    <row r="37" spans="2:21" x14ac:dyDescent="0.2">
      <c r="C37" s="5"/>
      <c r="E37" s="5"/>
      <c r="G37" s="5"/>
      <c r="I37" s="5"/>
      <c r="K37" s="5"/>
      <c r="M37" s="5"/>
      <c r="O37" s="5"/>
      <c r="Q37" s="5"/>
      <c r="S37" s="5"/>
    </row>
    <row r="38" spans="2:21" ht="23.25" customHeight="1" x14ac:dyDescent="0.2">
      <c r="B38" s="83" t="s">
        <v>94</v>
      </c>
      <c r="C38" s="19"/>
      <c r="D38" s="82"/>
      <c r="E38" s="19"/>
      <c r="F38" s="82"/>
      <c r="G38" s="19"/>
      <c r="H38" s="19"/>
      <c r="I38" s="19"/>
      <c r="J38" s="19"/>
      <c r="K38" s="19"/>
      <c r="L38" s="19"/>
      <c r="M38" s="19"/>
      <c r="N38" s="19"/>
      <c r="O38" s="19"/>
      <c r="P38" s="19"/>
      <c r="Q38" s="19"/>
      <c r="R38" s="19"/>
      <c r="S38" s="20"/>
    </row>
    <row r="39" spans="2:21" ht="30.75" customHeight="1" x14ac:dyDescent="0.2">
      <c r="B39" s="127" t="s">
        <v>89</v>
      </c>
      <c r="C39" s="127"/>
      <c r="D39" s="127"/>
      <c r="E39" s="127"/>
      <c r="F39" s="127"/>
      <c r="G39" s="127"/>
      <c r="H39" s="127"/>
      <c r="I39" s="127"/>
      <c r="J39" s="127"/>
      <c r="K39" s="127"/>
      <c r="L39" s="127"/>
      <c r="M39" s="127"/>
      <c r="N39" s="127"/>
      <c r="O39" s="127"/>
      <c r="P39" s="127"/>
      <c r="Q39" s="127"/>
      <c r="R39" s="127"/>
      <c r="S39" s="127"/>
    </row>
    <row r="40" spans="2:21" ht="21" customHeight="1" x14ac:dyDescent="0.2">
      <c r="B40" s="102" t="s">
        <v>86</v>
      </c>
      <c r="C40" s="126"/>
      <c r="D40" s="126"/>
      <c r="E40" s="126"/>
      <c r="F40" s="126"/>
      <c r="G40" s="126"/>
      <c r="H40" s="126"/>
      <c r="I40" s="126"/>
      <c r="J40" s="126"/>
      <c r="K40" s="126"/>
      <c r="L40" s="126"/>
      <c r="M40" s="126"/>
      <c r="N40" s="126"/>
      <c r="O40" s="126"/>
      <c r="P40" s="126"/>
      <c r="Q40" s="126"/>
      <c r="R40" s="126"/>
      <c r="S40" s="126"/>
    </row>
    <row r="41" spans="2:21" ht="18" customHeight="1" x14ac:dyDescent="0.2">
      <c r="B41" s="7" t="s">
        <v>96</v>
      </c>
      <c r="C41" s="4"/>
      <c r="D41" s="69"/>
      <c r="E41" s="4"/>
      <c r="F41" s="69"/>
      <c r="G41" s="4"/>
      <c r="H41" s="4"/>
      <c r="I41" s="4"/>
      <c r="J41" s="4"/>
      <c r="K41" s="4"/>
      <c r="L41" s="4"/>
      <c r="M41" s="4"/>
      <c r="N41" s="4"/>
      <c r="O41" s="4"/>
      <c r="P41" s="4"/>
      <c r="Q41" s="4"/>
      <c r="R41" s="4"/>
      <c r="S41" s="4"/>
    </row>
    <row r="42" spans="2:21" ht="18.75" customHeight="1" x14ac:dyDescent="0.2">
      <c r="B42" s="7" t="s">
        <v>97</v>
      </c>
      <c r="C42" s="4"/>
      <c r="D42" s="69"/>
      <c r="E42" s="4"/>
      <c r="F42" s="69"/>
      <c r="G42" s="4"/>
      <c r="H42" s="4"/>
      <c r="I42" s="4"/>
      <c r="J42" s="4"/>
      <c r="K42" s="4"/>
      <c r="L42" s="4"/>
      <c r="M42" s="4"/>
      <c r="N42" s="4"/>
      <c r="O42" s="4"/>
      <c r="P42" s="4"/>
      <c r="Q42" s="4"/>
      <c r="R42" s="4"/>
      <c r="S42" s="4"/>
    </row>
    <row r="43" spans="2:21" ht="30" customHeight="1" x14ac:dyDescent="0.2">
      <c r="B43" s="77" t="s">
        <v>65</v>
      </c>
      <c r="C43" s="24"/>
      <c r="D43" s="70"/>
      <c r="E43" s="24"/>
      <c r="F43" s="70"/>
      <c r="G43" s="24"/>
      <c r="H43" s="24"/>
      <c r="I43" s="24"/>
      <c r="J43" s="24"/>
      <c r="K43" s="24"/>
      <c r="L43" s="24"/>
      <c r="M43" s="24"/>
      <c r="N43" s="24"/>
      <c r="O43" s="24"/>
      <c r="P43" s="24"/>
      <c r="Q43" s="24"/>
      <c r="R43" s="24"/>
      <c r="S43" s="24"/>
    </row>
    <row r="44" spans="2:21" ht="18.75" customHeight="1" x14ac:dyDescent="0.2">
      <c r="B44" s="81" t="s">
        <v>98</v>
      </c>
    </row>
  </sheetData>
  <mergeCells count="14">
    <mergeCell ref="B40:S40"/>
    <mergeCell ref="B39:S39"/>
    <mergeCell ref="B3:B5"/>
    <mergeCell ref="C3:C5"/>
    <mergeCell ref="B2:S2"/>
    <mergeCell ref="H4:I4"/>
    <mergeCell ref="J4:K4"/>
    <mergeCell ref="L4:M4"/>
    <mergeCell ref="D3:M3"/>
    <mergeCell ref="N3:O4"/>
    <mergeCell ref="P3:Q4"/>
    <mergeCell ref="R3:S4"/>
    <mergeCell ref="D4:E4"/>
    <mergeCell ref="F4:G4"/>
  </mergeCells>
  <conditionalFormatting sqref="D3">
    <cfRule type="duplicateValues" dxfId="2"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5"/>
  <sheetViews>
    <sheetView showGridLines="0" workbookViewId="0">
      <selection activeCell="T1" sqref="T1:U1048576"/>
    </sheetView>
  </sheetViews>
  <sheetFormatPr baseColWidth="10" defaultColWidth="11.42578125" defaultRowHeight="12.75" x14ac:dyDescent="0.2"/>
  <cols>
    <col min="1" max="1" width="3.7109375" style="1" customWidth="1"/>
    <col min="2" max="2" width="21.85546875" style="1" customWidth="1"/>
    <col min="3" max="3" width="17.42578125" style="1" customWidth="1"/>
    <col min="4" max="4" width="7.85546875" style="1" customWidth="1"/>
    <col min="5" max="5" width="15.85546875" style="1" bestFit="1" customWidth="1"/>
    <col min="6" max="6" width="7.85546875" style="1" customWidth="1"/>
    <col min="7" max="7" width="18" style="1" customWidth="1"/>
    <col min="8" max="8" width="7.85546875" style="1" customWidth="1"/>
    <col min="9" max="9" width="15" style="1" bestFit="1" customWidth="1"/>
    <col min="10" max="10" width="7.85546875" style="1" customWidth="1"/>
    <col min="11" max="11" width="15.5703125" style="1" bestFit="1" customWidth="1"/>
    <col min="12" max="12" width="7.85546875" style="1" customWidth="1"/>
    <col min="13" max="13" width="13.7109375" style="1" customWidth="1"/>
    <col min="14" max="14" width="7.85546875" style="1" customWidth="1"/>
    <col min="15" max="15" width="13.7109375" style="1" customWidth="1"/>
    <col min="16" max="16" width="7.85546875" style="1" customWidth="1"/>
    <col min="17" max="17" width="19.85546875" style="1" customWidth="1"/>
    <col min="18" max="18" width="7.85546875" style="1" customWidth="1"/>
    <col min="19" max="19" width="13.7109375" style="1" customWidth="1"/>
    <col min="20" max="20" width="11.85546875" style="1" bestFit="1" customWidth="1"/>
    <col min="21" max="16384" width="11.42578125" style="1"/>
  </cols>
  <sheetData>
    <row r="1" spans="2:21" ht="75" customHeight="1" x14ac:dyDescent="0.2">
      <c r="B1" s="41"/>
      <c r="C1" s="42"/>
      <c r="D1" s="131"/>
      <c r="E1" s="131"/>
      <c r="F1" s="131"/>
      <c r="G1" s="131"/>
      <c r="H1" s="131"/>
      <c r="I1" s="131"/>
      <c r="J1" s="131"/>
      <c r="K1" s="131"/>
      <c r="L1" s="131"/>
      <c r="M1" s="131"/>
      <c r="N1" s="131"/>
      <c r="O1" s="131"/>
      <c r="P1" s="131"/>
      <c r="Q1" s="131"/>
      <c r="R1" s="131"/>
      <c r="S1" s="132"/>
    </row>
    <row r="2" spans="2:21" ht="54" customHeight="1" x14ac:dyDescent="0.2">
      <c r="B2" s="133" t="s">
        <v>103</v>
      </c>
      <c r="C2" s="133"/>
      <c r="D2" s="133"/>
      <c r="E2" s="133"/>
      <c r="F2" s="133"/>
      <c r="G2" s="133"/>
      <c r="H2" s="133"/>
      <c r="I2" s="133"/>
      <c r="J2" s="133"/>
      <c r="K2" s="133"/>
      <c r="L2" s="133"/>
      <c r="M2" s="133"/>
      <c r="N2" s="133"/>
      <c r="O2" s="133"/>
      <c r="P2" s="133"/>
      <c r="Q2" s="133"/>
      <c r="R2" s="133"/>
      <c r="S2" s="133"/>
    </row>
    <row r="3" spans="2:21" ht="37.35" customHeight="1" x14ac:dyDescent="0.2">
      <c r="B3" s="134" t="s">
        <v>77</v>
      </c>
      <c r="C3" s="123" t="s">
        <v>78</v>
      </c>
      <c r="D3" s="106" t="s">
        <v>91</v>
      </c>
      <c r="E3" s="106"/>
      <c r="F3" s="106"/>
      <c r="G3" s="106"/>
      <c r="H3" s="106"/>
      <c r="I3" s="106"/>
      <c r="J3" s="106"/>
      <c r="K3" s="106"/>
      <c r="L3" s="106"/>
      <c r="M3" s="106"/>
      <c r="N3" s="106" t="s">
        <v>75</v>
      </c>
      <c r="O3" s="106"/>
      <c r="P3" s="108" t="s">
        <v>104</v>
      </c>
      <c r="Q3" s="108"/>
      <c r="R3" s="108" t="s">
        <v>93</v>
      </c>
      <c r="S3" s="118"/>
    </row>
    <row r="4" spans="2:21" ht="25.5" customHeight="1" x14ac:dyDescent="0.2">
      <c r="B4" s="110"/>
      <c r="C4" s="124"/>
      <c r="D4" s="107" t="s">
        <v>99</v>
      </c>
      <c r="E4" s="107"/>
      <c r="F4" s="107" t="s">
        <v>71</v>
      </c>
      <c r="G4" s="107"/>
      <c r="H4" s="107" t="s">
        <v>72</v>
      </c>
      <c r="I4" s="107"/>
      <c r="J4" s="107" t="s">
        <v>73</v>
      </c>
      <c r="K4" s="107"/>
      <c r="L4" s="107" t="s">
        <v>74</v>
      </c>
      <c r="M4" s="107"/>
      <c r="N4" s="107"/>
      <c r="O4" s="107"/>
      <c r="P4" s="109"/>
      <c r="Q4" s="109"/>
      <c r="R4" s="109"/>
      <c r="S4" s="119"/>
    </row>
    <row r="5" spans="2:21" ht="18" customHeight="1" x14ac:dyDescent="0.2">
      <c r="B5" s="110"/>
      <c r="C5" s="125"/>
      <c r="D5" s="16" t="s">
        <v>0</v>
      </c>
      <c r="E5" s="16" t="s">
        <v>1</v>
      </c>
      <c r="F5" s="16" t="s">
        <v>0</v>
      </c>
      <c r="G5" s="16" t="s">
        <v>1</v>
      </c>
      <c r="H5" s="16" t="s">
        <v>0</v>
      </c>
      <c r="I5" s="16" t="s">
        <v>1</v>
      </c>
      <c r="J5" s="16" t="s">
        <v>0</v>
      </c>
      <c r="K5" s="16" t="s">
        <v>1</v>
      </c>
      <c r="L5" s="16" t="s">
        <v>0</v>
      </c>
      <c r="M5" s="16" t="s">
        <v>1</v>
      </c>
      <c r="N5" s="16" t="s">
        <v>0</v>
      </c>
      <c r="O5" s="16" t="s">
        <v>1</v>
      </c>
      <c r="P5" s="16" t="s">
        <v>0</v>
      </c>
      <c r="Q5" s="16" t="s">
        <v>1</v>
      </c>
      <c r="R5" s="16" t="s">
        <v>0</v>
      </c>
      <c r="S5" s="17" t="s">
        <v>1</v>
      </c>
    </row>
    <row r="6" spans="2:21" s="44" customFormat="1" ht="22.5" customHeight="1" x14ac:dyDescent="0.2">
      <c r="B6" s="66" t="s">
        <v>33</v>
      </c>
      <c r="C6" s="52">
        <f>SUM(E6+G6+I6+K6+M6+O6)</f>
        <v>1847899.5980211345</v>
      </c>
      <c r="D6" s="53">
        <f>(E6/C6)*100</f>
        <v>72.655916666095237</v>
      </c>
      <c r="E6" s="31">
        <v>1342608.3920113442</v>
      </c>
      <c r="F6" s="53">
        <f>(G6/C6)*100</f>
        <v>10.394161655365545</v>
      </c>
      <c r="G6" s="31">
        <v>192073.67144716682</v>
      </c>
      <c r="H6" s="53">
        <f>(I6/C6)*100</f>
        <v>13.173414901626989</v>
      </c>
      <c r="I6" s="31">
        <v>243431.48101282137</v>
      </c>
      <c r="J6" s="53">
        <f>(K6/C6)*100</f>
        <v>0.61835323547270538</v>
      </c>
      <c r="K6" s="31">
        <v>11426.546952650802</v>
      </c>
      <c r="L6" s="53">
        <f>(M6/C6)*100</f>
        <v>0.32621478551054128</v>
      </c>
      <c r="M6" s="31">
        <v>6028.1217101347993</v>
      </c>
      <c r="N6" s="53">
        <f>(O6/C6)*100</f>
        <v>2.831938755928967</v>
      </c>
      <c r="O6" s="31">
        <v>52331.384887016102</v>
      </c>
      <c r="P6" s="53">
        <f>F6+H6+J6+L6</f>
        <v>24.512144577975782</v>
      </c>
      <c r="Q6" s="52">
        <f>G6+I6+K6+M6</f>
        <v>452959.82112277381</v>
      </c>
      <c r="R6" s="53">
        <f>J6+L6</f>
        <v>0.94456802098324666</v>
      </c>
      <c r="S6" s="54">
        <f>K6+M6</f>
        <v>17454.668662785603</v>
      </c>
      <c r="T6" s="100"/>
      <c r="U6" s="100"/>
    </row>
    <row r="7" spans="2:21" s="44" customFormat="1" ht="22.5" customHeight="1" x14ac:dyDescent="0.2">
      <c r="B7" s="66" t="s">
        <v>34</v>
      </c>
      <c r="C7" s="52">
        <f t="shared" ref="C7:C37" si="0">SUM(E7+G7+I7+K7+M7+O7)</f>
        <v>1827574.9609178349</v>
      </c>
      <c r="D7" s="53">
        <f t="shared" ref="D7:D37" si="1">(E7/C7)*100</f>
        <v>57.389197485005162</v>
      </c>
      <c r="E7" s="31">
        <v>1048830.6035076422</v>
      </c>
      <c r="F7" s="53">
        <f t="shared" ref="F7:F37" si="2">(G7/C7)*100</f>
        <v>1.9549558288668567</v>
      </c>
      <c r="G7" s="31">
        <v>35728.283225374391</v>
      </c>
      <c r="H7" s="53">
        <f t="shared" ref="H7:H37" si="3">(I7/C7)*100</f>
        <v>28.607080486928581</v>
      </c>
      <c r="I7" s="31">
        <v>522815.84002871864</v>
      </c>
      <c r="J7" s="53">
        <f t="shared" ref="J7:J37" si="4">(K7/C7)*100</f>
        <v>0.88411317882892237</v>
      </c>
      <c r="K7" s="31">
        <v>16157.831082452105</v>
      </c>
      <c r="L7" s="53">
        <f t="shared" ref="L7:L37" si="5">(M7/C7)*100</f>
        <v>7.8034194273533757</v>
      </c>
      <c r="M7" s="31">
        <v>142613.33954970818</v>
      </c>
      <c r="N7" s="53">
        <f t="shared" ref="N7:N37" si="6">(O7/C7)*100</f>
        <v>3.3612335930171078</v>
      </c>
      <c r="O7" s="31">
        <v>61429.063523939541</v>
      </c>
      <c r="P7" s="53">
        <f>F7+H7+J7+L7</f>
        <v>39.24956892197774</v>
      </c>
      <c r="Q7" s="52">
        <f>G7+I7+K7+M7</f>
        <v>717315.29388625326</v>
      </c>
      <c r="R7" s="53">
        <f>J7+L7</f>
        <v>8.6875326061822982</v>
      </c>
      <c r="S7" s="54">
        <f>K7+M7</f>
        <v>158771.1706321603</v>
      </c>
      <c r="T7" s="100"/>
      <c r="U7" s="100"/>
    </row>
    <row r="8" spans="2:21" s="44" customFormat="1" ht="22.5" customHeight="1" x14ac:dyDescent="0.2">
      <c r="B8" s="66" t="s">
        <v>35</v>
      </c>
      <c r="C8" s="52">
        <f t="shared" si="0"/>
        <v>356034.91762822954</v>
      </c>
      <c r="D8" s="53">
        <f t="shared" si="1"/>
        <v>74.236746953524857</v>
      </c>
      <c r="E8" s="31">
        <v>264308.74086585944</v>
      </c>
      <c r="F8" s="53">
        <f t="shared" si="2"/>
        <v>1.5116066793627547</v>
      </c>
      <c r="G8" s="31">
        <v>5381.8475957319997</v>
      </c>
      <c r="H8" s="53">
        <f t="shared" si="3"/>
        <v>22.551007707788063</v>
      </c>
      <c r="I8" s="31">
        <v>80289.461716758917</v>
      </c>
      <c r="J8" s="53">
        <f t="shared" si="4"/>
        <v>0</v>
      </c>
      <c r="K8" s="31"/>
      <c r="L8" s="53">
        <f t="shared" si="5"/>
        <v>0</v>
      </c>
      <c r="M8" s="31"/>
      <c r="N8" s="53">
        <f t="shared" si="6"/>
        <v>1.7006386593243292</v>
      </c>
      <c r="O8" s="31">
        <v>6054.8674498792025</v>
      </c>
      <c r="P8" s="53">
        <f t="shared" ref="P8:P37" si="7">F8+H8+J8+L8</f>
        <v>24.062614387150816</v>
      </c>
      <c r="Q8" s="52">
        <f>G8+I8+K8+M8</f>
        <v>85671.309312490921</v>
      </c>
      <c r="R8" s="53">
        <f t="shared" ref="R8:R37" si="8">J8+L8</f>
        <v>0</v>
      </c>
      <c r="S8" s="54">
        <f t="shared" ref="S8:S35" si="9">K8+M8</f>
        <v>0</v>
      </c>
      <c r="T8" s="100"/>
      <c r="U8" s="100"/>
    </row>
    <row r="9" spans="2:21" s="44" customFormat="1" ht="22.5" customHeight="1" x14ac:dyDescent="0.2">
      <c r="B9" s="66" t="s">
        <v>60</v>
      </c>
      <c r="C9" s="52">
        <f t="shared" si="0"/>
        <v>709307.29821779649</v>
      </c>
      <c r="D9" s="53">
        <f t="shared" si="1"/>
        <v>21.656026824487338</v>
      </c>
      <c r="E9" s="31">
        <v>153607.77877009241</v>
      </c>
      <c r="F9" s="53">
        <f t="shared" si="2"/>
        <v>20.412632305099113</v>
      </c>
      <c r="G9" s="31">
        <v>144788.29069843164</v>
      </c>
      <c r="H9" s="53">
        <f t="shared" si="3"/>
        <v>43.271738152825755</v>
      </c>
      <c r="I9" s="31">
        <v>306929.59678368783</v>
      </c>
      <c r="J9" s="53">
        <f t="shared" si="4"/>
        <v>2.8286551746234331E-3</v>
      </c>
      <c r="K9" s="31">
        <v>20.063857595019368</v>
      </c>
      <c r="L9" s="53">
        <f t="shared" si="5"/>
        <v>7.8629636896629664</v>
      </c>
      <c r="M9" s="52">
        <v>55772.575306994746</v>
      </c>
      <c r="N9" s="53">
        <f t="shared" si="6"/>
        <v>6.7938103727502126</v>
      </c>
      <c r="O9" s="31">
        <v>48188.992800994944</v>
      </c>
      <c r="P9" s="53">
        <f t="shared" si="7"/>
        <v>71.550162802762458</v>
      </c>
      <c r="Q9" s="52">
        <f>G9+I9+K9+M9</f>
        <v>507510.52664670924</v>
      </c>
      <c r="R9" s="53">
        <f t="shared" si="8"/>
        <v>7.8657923448375895</v>
      </c>
      <c r="S9" s="54">
        <f t="shared" ref="S9:S11" si="10">K9+M9</f>
        <v>55792.639164589767</v>
      </c>
      <c r="T9" s="100"/>
      <c r="U9" s="100"/>
    </row>
    <row r="10" spans="2:21" s="44" customFormat="1" ht="22.5" customHeight="1" x14ac:dyDescent="0.2">
      <c r="B10" s="66" t="s">
        <v>61</v>
      </c>
      <c r="C10" s="52">
        <f t="shared" si="0"/>
        <v>512358.43047324353</v>
      </c>
      <c r="D10" s="53">
        <f t="shared" si="1"/>
        <v>28.567349807705945</v>
      </c>
      <c r="E10" s="31">
        <v>146367.22510256333</v>
      </c>
      <c r="F10" s="53">
        <f t="shared" si="2"/>
        <v>14.297188633424208</v>
      </c>
      <c r="G10" s="31">
        <v>73252.851284011238</v>
      </c>
      <c r="H10" s="53">
        <f t="shared" si="3"/>
        <v>41.591322501499043</v>
      </c>
      <c r="I10" s="31">
        <v>213096.64718174547</v>
      </c>
      <c r="J10" s="53">
        <f t="shared" si="4"/>
        <v>2.4297220816526228</v>
      </c>
      <c r="K10" s="31">
        <v>12448.885922417199</v>
      </c>
      <c r="L10" s="53">
        <f t="shared" si="5"/>
        <v>10.717255190022419</v>
      </c>
      <c r="M10" s="52">
        <v>54910.760481411096</v>
      </c>
      <c r="N10" s="53">
        <f t="shared" si="6"/>
        <v>2.3971617856957699</v>
      </c>
      <c r="O10" s="31">
        <v>12282.060501095224</v>
      </c>
      <c r="P10" s="53">
        <f t="shared" si="7"/>
        <v>69.03548840659829</v>
      </c>
      <c r="Q10" s="52">
        <f>G10+I10+K10+M10</f>
        <v>353709.14486958506</v>
      </c>
      <c r="R10" s="53">
        <f t="shared" si="8"/>
        <v>13.146977271675041</v>
      </c>
      <c r="S10" s="54">
        <f t="shared" si="10"/>
        <v>67359.646403828301</v>
      </c>
      <c r="T10" s="100"/>
      <c r="U10" s="100"/>
    </row>
    <row r="11" spans="2:21" s="44" customFormat="1" ht="22.5" customHeight="1" x14ac:dyDescent="0.2">
      <c r="B11" s="66" t="s">
        <v>36</v>
      </c>
      <c r="C11" s="52">
        <f t="shared" si="0"/>
        <v>2594014.0796026015</v>
      </c>
      <c r="D11" s="53">
        <f t="shared" si="1"/>
        <v>87.994332290946048</v>
      </c>
      <c r="E11" s="31">
        <v>2282585.3688794388</v>
      </c>
      <c r="F11" s="53">
        <f t="shared" si="2"/>
        <v>6.1081220078107696</v>
      </c>
      <c r="G11" s="31">
        <v>158445.54488191649</v>
      </c>
      <c r="H11" s="53">
        <f t="shared" si="3"/>
        <v>2.5991034597114835</v>
      </c>
      <c r="I11" s="31">
        <v>67421.109688354205</v>
      </c>
      <c r="J11" s="53">
        <f t="shared" si="4"/>
        <v>0.44682190491000595</v>
      </c>
      <c r="K11" s="31">
        <v>11590.623124114103</v>
      </c>
      <c r="L11" s="53">
        <f t="shared" si="5"/>
        <v>0</v>
      </c>
      <c r="M11" s="31"/>
      <c r="N11" s="53">
        <f t="shared" si="6"/>
        <v>2.8516203366216852</v>
      </c>
      <c r="O11" s="31">
        <v>73971.43302877761</v>
      </c>
      <c r="P11" s="53">
        <f t="shared" si="7"/>
        <v>9.1540473724322595</v>
      </c>
      <c r="Q11" s="52">
        <f>G11+I11+K11+M11</f>
        <v>237457.27769438477</v>
      </c>
      <c r="R11" s="53">
        <f t="shared" si="8"/>
        <v>0.44682190491000595</v>
      </c>
      <c r="S11" s="54">
        <f t="shared" si="10"/>
        <v>11590.623124114103</v>
      </c>
      <c r="T11" s="100"/>
      <c r="U11" s="100"/>
    </row>
    <row r="12" spans="2:21" s="44" customFormat="1" ht="22.5" customHeight="1" x14ac:dyDescent="0.2">
      <c r="B12" s="66" t="s">
        <v>37</v>
      </c>
      <c r="C12" s="52">
        <f t="shared" si="0"/>
        <v>18036230.658008963</v>
      </c>
      <c r="D12" s="53">
        <f t="shared" si="1"/>
        <v>97.194605830235687</v>
      </c>
      <c r="E12" s="31">
        <v>17530243.294683937</v>
      </c>
      <c r="F12" s="53">
        <f t="shared" si="2"/>
        <v>0.49261539580301283</v>
      </c>
      <c r="G12" s="31">
        <v>88849.249043895194</v>
      </c>
      <c r="H12" s="53">
        <f t="shared" si="3"/>
        <v>3.8331049785673373E-2</v>
      </c>
      <c r="I12" s="31">
        <v>6913.4765529802999</v>
      </c>
      <c r="J12" s="53">
        <f t="shared" si="4"/>
        <v>0</v>
      </c>
      <c r="K12" s="31"/>
      <c r="L12" s="53">
        <f t="shared" si="5"/>
        <v>0</v>
      </c>
      <c r="M12" s="52"/>
      <c r="N12" s="53">
        <f t="shared" si="6"/>
        <v>2.2744477241756011</v>
      </c>
      <c r="O12" s="31">
        <v>410224.63772814698</v>
      </c>
      <c r="P12" s="53">
        <f t="shared" si="7"/>
        <v>0.5309464455886862</v>
      </c>
      <c r="Q12" s="52">
        <f t="shared" ref="Q12:Q37" si="11">G12+I12+K12+M12</f>
        <v>95762.725596875491</v>
      </c>
      <c r="R12" s="53">
        <f t="shared" si="8"/>
        <v>0</v>
      </c>
      <c r="S12" s="54">
        <f t="shared" si="9"/>
        <v>0</v>
      </c>
      <c r="T12" s="100"/>
      <c r="U12" s="100"/>
    </row>
    <row r="13" spans="2:21" s="44" customFormat="1" ht="22.5" customHeight="1" x14ac:dyDescent="0.2">
      <c r="B13" s="66" t="s">
        <v>38</v>
      </c>
      <c r="C13" s="52">
        <f t="shared" si="0"/>
        <v>454754.27826528793</v>
      </c>
      <c r="D13" s="53">
        <f t="shared" si="1"/>
        <v>90.280116745733906</v>
      </c>
      <c r="E13" s="31">
        <v>410552.69332412159</v>
      </c>
      <c r="F13" s="53">
        <f t="shared" si="2"/>
        <v>2.3303951106100014</v>
      </c>
      <c r="G13" s="31">
        <v>10597.571465984071</v>
      </c>
      <c r="H13" s="53">
        <f t="shared" si="3"/>
        <v>6.4165362006596904</v>
      </c>
      <c r="I13" s="31">
        <v>29179.472888940902</v>
      </c>
      <c r="J13" s="53">
        <f t="shared" si="4"/>
        <v>0.41371543239291148</v>
      </c>
      <c r="K13" s="31">
        <v>1881.3886286504999</v>
      </c>
      <c r="L13" s="53">
        <f t="shared" si="5"/>
        <v>0</v>
      </c>
      <c r="M13" s="31"/>
      <c r="N13" s="53">
        <f t="shared" si="6"/>
        <v>0.55923651060349244</v>
      </c>
      <c r="O13" s="31">
        <v>2543.1519575908928</v>
      </c>
      <c r="P13" s="53">
        <f t="shared" si="7"/>
        <v>9.1606467436626016</v>
      </c>
      <c r="Q13" s="52">
        <f t="shared" si="11"/>
        <v>41658.432983575476</v>
      </c>
      <c r="R13" s="53">
        <f t="shared" si="8"/>
        <v>0.41371543239291148</v>
      </c>
      <c r="S13" s="54">
        <f t="shared" si="9"/>
        <v>1881.3886286504999</v>
      </c>
      <c r="T13" s="100"/>
      <c r="U13" s="100"/>
    </row>
    <row r="14" spans="2:21" s="44" customFormat="1" ht="22.5" customHeight="1" x14ac:dyDescent="0.2">
      <c r="B14" s="66" t="s">
        <v>39</v>
      </c>
      <c r="C14" s="52">
        <f t="shared" si="0"/>
        <v>4824739.1880682372</v>
      </c>
      <c r="D14" s="53">
        <f t="shared" si="1"/>
        <v>84.879851680658589</v>
      </c>
      <c r="E14" s="31">
        <v>4095231.4668109315</v>
      </c>
      <c r="F14" s="53">
        <f t="shared" si="2"/>
        <v>0</v>
      </c>
      <c r="G14" s="31"/>
      <c r="H14" s="53">
        <f t="shared" si="3"/>
        <v>12.874554368753351</v>
      </c>
      <c r="I14" s="31">
        <v>621163.66991839418</v>
      </c>
      <c r="J14" s="53">
        <f t="shared" si="4"/>
        <v>0</v>
      </c>
      <c r="K14" s="31"/>
      <c r="L14" s="53">
        <f t="shared" si="5"/>
        <v>0</v>
      </c>
      <c r="M14" s="31"/>
      <c r="N14" s="53">
        <f t="shared" si="6"/>
        <v>2.2455939505880407</v>
      </c>
      <c r="O14" s="31">
        <v>108344.05133891087</v>
      </c>
      <c r="P14" s="53">
        <f t="shared" si="7"/>
        <v>12.874554368753351</v>
      </c>
      <c r="Q14" s="52">
        <f>G14+I14+K14+M14</f>
        <v>621163.66991839418</v>
      </c>
      <c r="R14" s="53">
        <f t="shared" si="8"/>
        <v>0</v>
      </c>
      <c r="S14" s="54">
        <f t="shared" si="9"/>
        <v>0</v>
      </c>
      <c r="T14" s="100"/>
      <c r="U14" s="100"/>
    </row>
    <row r="15" spans="2:21" s="44" customFormat="1" ht="22.5" customHeight="1" x14ac:dyDescent="0.2">
      <c r="B15" s="66" t="s">
        <v>40</v>
      </c>
      <c r="C15" s="52">
        <f t="shared" si="0"/>
        <v>3467641.570718836</v>
      </c>
      <c r="D15" s="53">
        <f t="shared" si="1"/>
        <v>80.67897098146058</v>
      </c>
      <c r="E15" s="31">
        <v>2797657.5365813137</v>
      </c>
      <c r="F15" s="53">
        <f t="shared" si="2"/>
        <v>0.60842426774577907</v>
      </c>
      <c r="G15" s="31">
        <v>21097.972834694308</v>
      </c>
      <c r="H15" s="53">
        <f t="shared" si="3"/>
        <v>17.110357330621873</v>
      </c>
      <c r="I15" s="31">
        <v>593325.86369518179</v>
      </c>
      <c r="J15" s="53">
        <f t="shared" si="4"/>
        <v>5.3345336188726517E-3</v>
      </c>
      <c r="K15" s="31">
        <v>184.98250537199999</v>
      </c>
      <c r="L15" s="53">
        <f t="shared" si="5"/>
        <v>0.20578543182054831</v>
      </c>
      <c r="M15" s="31">
        <v>7135.9011802926016</v>
      </c>
      <c r="N15" s="53">
        <f t="shared" si="6"/>
        <v>1.3911274547323522</v>
      </c>
      <c r="O15" s="31">
        <v>48239.313921981899</v>
      </c>
      <c r="P15" s="53">
        <f t="shared" si="7"/>
        <v>17.929901563807071</v>
      </c>
      <c r="Q15" s="52">
        <f>G15+I15+K15+M15</f>
        <v>621744.72021554073</v>
      </c>
      <c r="R15" s="53">
        <f t="shared" si="8"/>
        <v>0.21111996543942096</v>
      </c>
      <c r="S15" s="54">
        <f>K15+M15</f>
        <v>7320.8836856646012</v>
      </c>
      <c r="T15" s="100"/>
      <c r="U15" s="100"/>
    </row>
    <row r="16" spans="2:21" s="44" customFormat="1" ht="22.5" customHeight="1" x14ac:dyDescent="0.2">
      <c r="B16" s="66" t="s">
        <v>41</v>
      </c>
      <c r="C16" s="52">
        <f t="shared" si="0"/>
        <v>8555124.3756969348</v>
      </c>
      <c r="D16" s="53">
        <f t="shared" si="1"/>
        <v>98.525918502850544</v>
      </c>
      <c r="E16" s="31">
        <v>8429014.8702166639</v>
      </c>
      <c r="F16" s="53">
        <f t="shared" si="2"/>
        <v>0</v>
      </c>
      <c r="G16" s="31"/>
      <c r="H16" s="53">
        <f t="shared" si="3"/>
        <v>2.5178430263259879E-3</v>
      </c>
      <c r="I16" s="31">
        <v>215.40460248700001</v>
      </c>
      <c r="J16" s="53">
        <f t="shared" si="4"/>
        <v>0</v>
      </c>
      <c r="K16" s="31"/>
      <c r="L16" s="53">
        <f t="shared" si="5"/>
        <v>0</v>
      </c>
      <c r="M16" s="31"/>
      <c r="N16" s="53">
        <f t="shared" si="6"/>
        <v>1.4715636541231172</v>
      </c>
      <c r="O16" s="31">
        <v>125894.10087778333</v>
      </c>
      <c r="P16" s="53">
        <f t="shared" si="7"/>
        <v>2.5178430263259879E-3</v>
      </c>
      <c r="Q16" s="52">
        <f t="shared" si="11"/>
        <v>215.40460248700001</v>
      </c>
      <c r="R16" s="53">
        <f t="shared" si="8"/>
        <v>0</v>
      </c>
      <c r="S16" s="54">
        <f t="shared" si="9"/>
        <v>0</v>
      </c>
      <c r="T16" s="100"/>
      <c r="U16" s="100"/>
    </row>
    <row r="17" spans="2:21" s="44" customFormat="1" ht="22.5" customHeight="1" x14ac:dyDescent="0.2">
      <c r="B17" s="66" t="s">
        <v>42</v>
      </c>
      <c r="C17" s="52">
        <f t="shared" si="0"/>
        <v>816993.41879364615</v>
      </c>
      <c r="D17" s="53">
        <f t="shared" si="1"/>
        <v>81.187332968764537</v>
      </c>
      <c r="E17" s="31">
        <v>663295.16724889039</v>
      </c>
      <c r="F17" s="53">
        <f t="shared" si="2"/>
        <v>0</v>
      </c>
      <c r="G17" s="31"/>
      <c r="H17" s="53">
        <f t="shared" si="3"/>
        <v>16.799860908808409</v>
      </c>
      <c r="I17" s="31">
        <v>137253.75799145113</v>
      </c>
      <c r="J17" s="53">
        <f t="shared" si="4"/>
        <v>0</v>
      </c>
      <c r="K17" s="31"/>
      <c r="L17" s="53">
        <f t="shared" si="5"/>
        <v>0.15060499261562338</v>
      </c>
      <c r="M17" s="52">
        <v>1230.4328780443</v>
      </c>
      <c r="N17" s="53">
        <f t="shared" si="6"/>
        <v>1.8622011298114285</v>
      </c>
      <c r="O17" s="31">
        <v>15214.060675260293</v>
      </c>
      <c r="P17" s="53">
        <f t="shared" si="7"/>
        <v>16.950465901424032</v>
      </c>
      <c r="Q17" s="52">
        <f t="shared" si="11"/>
        <v>138484.19086949542</v>
      </c>
      <c r="R17" s="53">
        <f t="shared" si="8"/>
        <v>0.15060499261562338</v>
      </c>
      <c r="S17" s="54">
        <f t="shared" si="9"/>
        <v>1230.4328780443</v>
      </c>
      <c r="T17" s="100"/>
      <c r="U17" s="100"/>
    </row>
    <row r="18" spans="2:21" s="44" customFormat="1" ht="22.5" customHeight="1" x14ac:dyDescent="0.2">
      <c r="B18" s="66" t="s">
        <v>43</v>
      </c>
      <c r="C18" s="52">
        <f t="shared" si="0"/>
        <v>2307754.1281429389</v>
      </c>
      <c r="D18" s="53">
        <f t="shared" si="1"/>
        <v>34.069437724944606</v>
      </c>
      <c r="E18" s="31">
        <v>786238.85553249693</v>
      </c>
      <c r="F18" s="53">
        <f t="shared" si="2"/>
        <v>7.5541307590015494</v>
      </c>
      <c r="G18" s="31">
        <v>174330.76443617378</v>
      </c>
      <c r="H18" s="53">
        <f t="shared" si="3"/>
        <v>13.172552371591205</v>
      </c>
      <c r="I18" s="31">
        <v>303990.12113718665</v>
      </c>
      <c r="J18" s="53">
        <f t="shared" si="4"/>
        <v>5.4639969151347563</v>
      </c>
      <c r="K18" s="31">
        <v>126095.61437062518</v>
      </c>
      <c r="L18" s="53">
        <f t="shared" si="5"/>
        <v>31.573066390662468</v>
      </c>
      <c r="M18" s="31">
        <v>728628.74301182397</v>
      </c>
      <c r="N18" s="53">
        <f t="shared" si="6"/>
        <v>8.1668158386654053</v>
      </c>
      <c r="O18" s="31">
        <v>188470.02965463229</v>
      </c>
      <c r="P18" s="53">
        <f t="shared" si="7"/>
        <v>57.76374643638998</v>
      </c>
      <c r="Q18" s="52">
        <f t="shared" si="11"/>
        <v>1333045.2429558095</v>
      </c>
      <c r="R18" s="53">
        <f t="shared" si="8"/>
        <v>37.037063305797226</v>
      </c>
      <c r="S18" s="54">
        <f t="shared" si="9"/>
        <v>854724.35738244909</v>
      </c>
      <c r="T18" s="100"/>
      <c r="U18" s="100"/>
    </row>
    <row r="19" spans="2:21" s="44" customFormat="1" ht="22.5" customHeight="1" x14ac:dyDescent="0.2">
      <c r="B19" s="66" t="s">
        <v>44</v>
      </c>
      <c r="C19" s="52">
        <f t="shared" si="0"/>
        <v>22557602.576837931</v>
      </c>
      <c r="D19" s="53">
        <f t="shared" si="1"/>
        <v>97.001057444482072</v>
      </c>
      <c r="E19" s="31">
        <v>21881113.03365653</v>
      </c>
      <c r="F19" s="53">
        <f t="shared" si="2"/>
        <v>4.3104735840411731E-2</v>
      </c>
      <c r="G19" s="31">
        <v>9723.3950026758994</v>
      </c>
      <c r="H19" s="53">
        <f t="shared" si="3"/>
        <v>7.8798474866599313E-2</v>
      </c>
      <c r="I19" s="31">
        <v>17775.046797016996</v>
      </c>
      <c r="J19" s="53">
        <f t="shared" si="4"/>
        <v>0</v>
      </c>
      <c r="K19" s="31"/>
      <c r="L19" s="53">
        <f t="shared" si="5"/>
        <v>7.9682962736311452E-3</v>
      </c>
      <c r="M19" s="52">
        <v>1797.4566055507</v>
      </c>
      <c r="N19" s="53">
        <f t="shared" si="6"/>
        <v>2.869071048537287</v>
      </c>
      <c r="O19" s="31">
        <v>647193.64477615815</v>
      </c>
      <c r="P19" s="53">
        <f t="shared" si="7"/>
        <v>0.1298715069806422</v>
      </c>
      <c r="Q19" s="52">
        <f t="shared" si="11"/>
        <v>29295.898405243595</v>
      </c>
      <c r="R19" s="53">
        <f t="shared" si="8"/>
        <v>7.9682962736311452E-3</v>
      </c>
      <c r="S19" s="54">
        <f t="shared" si="9"/>
        <v>1797.4566055507</v>
      </c>
      <c r="T19" s="100"/>
      <c r="U19" s="100"/>
    </row>
    <row r="20" spans="2:21" s="44" customFormat="1" ht="22.5" customHeight="1" x14ac:dyDescent="0.2">
      <c r="B20" s="66" t="s">
        <v>45</v>
      </c>
      <c r="C20" s="52">
        <f t="shared" si="0"/>
        <v>1608815.3731574574</v>
      </c>
      <c r="D20" s="53">
        <f t="shared" si="1"/>
        <v>87.586740648216079</v>
      </c>
      <c r="E20" s="31">
        <v>1409108.948396052</v>
      </c>
      <c r="F20" s="53">
        <f t="shared" si="2"/>
        <v>2.9590937095639052</v>
      </c>
      <c r="G20" s="31">
        <v>47606.354505599396</v>
      </c>
      <c r="H20" s="53">
        <f t="shared" si="3"/>
        <v>2.7168249429542537</v>
      </c>
      <c r="I20" s="31">
        <v>43708.697344024353</v>
      </c>
      <c r="J20" s="53">
        <f t="shared" si="4"/>
        <v>0</v>
      </c>
      <c r="K20" s="31"/>
      <c r="L20" s="53">
        <f t="shared" si="5"/>
        <v>1.9548103610086145</v>
      </c>
      <c r="M20" s="31">
        <v>31449.289603981386</v>
      </c>
      <c r="N20" s="53">
        <f t="shared" si="6"/>
        <v>4.7825303382571267</v>
      </c>
      <c r="O20" s="31">
        <v>76942.0833078</v>
      </c>
      <c r="P20" s="53">
        <f t="shared" si="7"/>
        <v>7.6307290135267731</v>
      </c>
      <c r="Q20" s="52">
        <f>G20+I20+K20+M20</f>
        <v>122764.34145360513</v>
      </c>
      <c r="R20" s="53">
        <f t="shared" si="8"/>
        <v>1.9548103610086145</v>
      </c>
      <c r="S20" s="54">
        <f t="shared" si="9"/>
        <v>31449.289603981386</v>
      </c>
      <c r="T20" s="100"/>
      <c r="U20" s="100"/>
    </row>
    <row r="21" spans="2:21" s="44" customFormat="1" ht="22.5" customHeight="1" x14ac:dyDescent="0.2">
      <c r="B21" s="66" t="s">
        <v>46</v>
      </c>
      <c r="C21" s="52">
        <f t="shared" si="0"/>
        <v>743889.78999304713</v>
      </c>
      <c r="D21" s="53">
        <f t="shared" si="1"/>
        <v>87.050250663103739</v>
      </c>
      <c r="E21" s="31">
        <v>647557.9268461836</v>
      </c>
      <c r="F21" s="53">
        <f t="shared" si="2"/>
        <v>9.4003607477330178E-3</v>
      </c>
      <c r="G21" s="31">
        <v>69.928323824899991</v>
      </c>
      <c r="H21" s="53">
        <f t="shared" si="3"/>
        <v>11.041619757386245</v>
      </c>
      <c r="I21" s="31">
        <v>82137.482025051344</v>
      </c>
      <c r="J21" s="53">
        <f t="shared" si="4"/>
        <v>0</v>
      </c>
      <c r="K21" s="31"/>
      <c r="L21" s="53">
        <f t="shared" si="5"/>
        <v>0</v>
      </c>
      <c r="M21" s="52"/>
      <c r="N21" s="53">
        <f t="shared" si="6"/>
        <v>1.8987292187622733</v>
      </c>
      <c r="O21" s="31">
        <v>14124.4527979873</v>
      </c>
      <c r="P21" s="53">
        <f t="shared" si="7"/>
        <v>11.051020118133978</v>
      </c>
      <c r="Q21" s="52">
        <f t="shared" si="11"/>
        <v>82207.410348876248</v>
      </c>
      <c r="R21" s="53">
        <f t="shared" si="8"/>
        <v>0</v>
      </c>
      <c r="S21" s="54">
        <f t="shared" si="9"/>
        <v>0</v>
      </c>
      <c r="T21" s="100"/>
      <c r="U21" s="100"/>
    </row>
    <row r="22" spans="2:21" s="44" customFormat="1" ht="22.5" customHeight="1" x14ac:dyDescent="0.2">
      <c r="B22" s="66" t="s">
        <v>47</v>
      </c>
      <c r="C22" s="52">
        <f t="shared" si="0"/>
        <v>2258007.7588750063</v>
      </c>
      <c r="D22" s="53">
        <f t="shared" si="1"/>
        <v>57.656831757470464</v>
      </c>
      <c r="E22" s="31">
        <v>1301895.7346051917</v>
      </c>
      <c r="F22" s="53">
        <f t="shared" si="2"/>
        <v>9.8246516267444211</v>
      </c>
      <c r="G22" s="31">
        <v>221841.39601432855</v>
      </c>
      <c r="H22" s="53">
        <f t="shared" si="3"/>
        <v>17.132668601312474</v>
      </c>
      <c r="I22" s="31">
        <v>386856.98631997773</v>
      </c>
      <c r="J22" s="53">
        <f t="shared" si="4"/>
        <v>8.8384147918221315E-3</v>
      </c>
      <c r="K22" s="31">
        <v>199.57209176089998</v>
      </c>
      <c r="L22" s="53">
        <f t="shared" si="5"/>
        <v>12.024585383882114</v>
      </c>
      <c r="M22" s="31">
        <v>271516.0709406081</v>
      </c>
      <c r="N22" s="53">
        <f t="shared" si="6"/>
        <v>3.352424215798707</v>
      </c>
      <c r="O22" s="31">
        <v>75697.998903139392</v>
      </c>
      <c r="P22" s="53">
        <f t="shared" si="7"/>
        <v>38.99074402673083</v>
      </c>
      <c r="Q22" s="52">
        <f t="shared" si="11"/>
        <v>880414.02536667534</v>
      </c>
      <c r="R22" s="53">
        <f t="shared" si="8"/>
        <v>12.033423798673937</v>
      </c>
      <c r="S22" s="54">
        <f t="shared" si="9"/>
        <v>271715.64303236903</v>
      </c>
      <c r="T22" s="100"/>
      <c r="U22" s="100"/>
    </row>
    <row r="23" spans="2:21" s="44" customFormat="1" ht="22.5" customHeight="1" x14ac:dyDescent="0.2">
      <c r="B23" s="66" t="s">
        <v>48</v>
      </c>
      <c r="C23" s="52">
        <f t="shared" si="0"/>
        <v>309569.6946956527</v>
      </c>
      <c r="D23" s="53">
        <f t="shared" si="1"/>
        <v>86.42577237282805</v>
      </c>
      <c r="E23" s="31">
        <v>267547.99967292353</v>
      </c>
      <c r="F23" s="53">
        <f t="shared" si="2"/>
        <v>10.912449044046818</v>
      </c>
      <c r="G23" s="31">
        <v>33781.635189474408</v>
      </c>
      <c r="H23" s="53">
        <f t="shared" si="3"/>
        <v>0.95717716766279148</v>
      </c>
      <c r="I23" s="31">
        <v>2963.1304356301994</v>
      </c>
      <c r="J23" s="53">
        <f t="shared" si="4"/>
        <v>0</v>
      </c>
      <c r="K23" s="31"/>
      <c r="L23" s="53">
        <f t="shared" si="5"/>
        <v>0.21696099953527909</v>
      </c>
      <c r="M23" s="31">
        <v>671.64550386999997</v>
      </c>
      <c r="N23" s="53">
        <f t="shared" si="6"/>
        <v>1.4876404159270793</v>
      </c>
      <c r="O23" s="31">
        <v>4605.2838937545976</v>
      </c>
      <c r="P23" s="53">
        <f t="shared" si="7"/>
        <v>12.08658721124489</v>
      </c>
      <c r="Q23" s="52">
        <f t="shared" si="11"/>
        <v>37416.411128974607</v>
      </c>
      <c r="R23" s="53">
        <f t="shared" si="8"/>
        <v>0.21696099953527909</v>
      </c>
      <c r="S23" s="54">
        <f t="shared" si="9"/>
        <v>671.64550386999997</v>
      </c>
      <c r="T23" s="100"/>
      <c r="U23" s="100"/>
    </row>
    <row r="24" spans="2:21" s="44" customFormat="1" ht="22.5" customHeight="1" x14ac:dyDescent="0.2">
      <c r="B24" s="66" t="s">
        <v>49</v>
      </c>
      <c r="C24" s="52">
        <f t="shared" si="0"/>
        <v>2061746.7226376222</v>
      </c>
      <c r="D24" s="53">
        <f t="shared" si="1"/>
        <v>11.456524647795208</v>
      </c>
      <c r="E24" s="31">
        <v>236204.52145408909</v>
      </c>
      <c r="F24" s="53">
        <f t="shared" si="2"/>
        <v>2.9807914279340424</v>
      </c>
      <c r="G24" s="31">
        <v>61456.369574093296</v>
      </c>
      <c r="H24" s="53">
        <f t="shared" si="3"/>
        <v>60.500718364461989</v>
      </c>
      <c r="I24" s="31">
        <v>1247371.5780515131</v>
      </c>
      <c r="J24" s="53">
        <f t="shared" si="4"/>
        <v>9.9523562062560877</v>
      </c>
      <c r="K24" s="31">
        <v>205192.37790770686</v>
      </c>
      <c r="L24" s="53">
        <f t="shared" si="5"/>
        <v>11.39356204844634</v>
      </c>
      <c r="M24" s="31">
        <v>234906.39212552633</v>
      </c>
      <c r="N24" s="53">
        <f t="shared" si="6"/>
        <v>3.7160473051063403</v>
      </c>
      <c r="O24" s="31">
        <v>76615.483524693656</v>
      </c>
      <c r="P24" s="53">
        <f t="shared" si="7"/>
        <v>84.827428047098465</v>
      </c>
      <c r="Q24" s="52">
        <f t="shared" si="11"/>
        <v>1748926.7176588397</v>
      </c>
      <c r="R24" s="53">
        <f t="shared" si="8"/>
        <v>21.345918254702426</v>
      </c>
      <c r="S24" s="54">
        <f t="shared" si="9"/>
        <v>440098.77003323322</v>
      </c>
      <c r="T24" s="100"/>
      <c r="U24" s="100"/>
    </row>
    <row r="25" spans="2:21" s="44" customFormat="1" ht="22.5" customHeight="1" x14ac:dyDescent="0.2">
      <c r="B25" s="66" t="s">
        <v>50</v>
      </c>
      <c r="C25" s="52">
        <f t="shared" si="0"/>
        <v>363288.08575472661</v>
      </c>
      <c r="D25" s="53">
        <f t="shared" si="1"/>
        <v>96.854044200413256</v>
      </c>
      <c r="E25" s="31">
        <v>351859.20315171813</v>
      </c>
      <c r="F25" s="53">
        <f t="shared" si="2"/>
        <v>0.20706579162086186</v>
      </c>
      <c r="G25" s="31">
        <v>752.24535063230007</v>
      </c>
      <c r="H25" s="53">
        <f t="shared" si="3"/>
        <v>1.1675526641785408</v>
      </c>
      <c r="I25" s="31">
        <v>4241.5797238725327</v>
      </c>
      <c r="J25" s="53">
        <f t="shared" si="4"/>
        <v>0</v>
      </c>
      <c r="K25" s="31"/>
      <c r="L25" s="53">
        <f t="shared" si="5"/>
        <v>1.255728151328038E-2</v>
      </c>
      <c r="M25" s="31">
        <v>45.619107632428452</v>
      </c>
      <c r="N25" s="53">
        <f t="shared" si="6"/>
        <v>1.7587800622740544</v>
      </c>
      <c r="O25" s="31">
        <v>6389.4384208712008</v>
      </c>
      <c r="P25" s="53">
        <f t="shared" si="7"/>
        <v>1.387175737312683</v>
      </c>
      <c r="Q25" s="52">
        <f t="shared" si="11"/>
        <v>5039.4441821372611</v>
      </c>
      <c r="R25" s="53">
        <f t="shared" si="8"/>
        <v>1.255728151328038E-2</v>
      </c>
      <c r="S25" s="54">
        <f t="shared" si="9"/>
        <v>45.619107632428452</v>
      </c>
      <c r="T25" s="100"/>
      <c r="U25" s="100"/>
    </row>
    <row r="26" spans="2:21" s="44" customFormat="1" ht="22.5" customHeight="1" x14ac:dyDescent="0.2">
      <c r="B26" s="66" t="s">
        <v>62</v>
      </c>
      <c r="C26" s="52">
        <f t="shared" si="0"/>
        <v>555612.86243187869</v>
      </c>
      <c r="D26" s="53">
        <f t="shared" si="1"/>
        <v>35.101841708547866</v>
      </c>
      <c r="E26" s="31">
        <v>195030.34748316987</v>
      </c>
      <c r="F26" s="53">
        <f t="shared" si="2"/>
        <v>9.5135204483370206</v>
      </c>
      <c r="G26" s="31">
        <v>52858.343281047419</v>
      </c>
      <c r="H26" s="53">
        <f t="shared" si="3"/>
        <v>39.943645303969646</v>
      </c>
      <c r="I26" s="31">
        <v>221932.03103302242</v>
      </c>
      <c r="J26" s="53">
        <f t="shared" si="4"/>
        <v>0</v>
      </c>
      <c r="K26" s="31"/>
      <c r="L26" s="53">
        <f t="shared" si="5"/>
        <v>1.732605693728027E-2</v>
      </c>
      <c r="M26" s="52">
        <v>96.265800895799998</v>
      </c>
      <c r="N26" s="53">
        <f t="shared" si="6"/>
        <v>15.423666482208173</v>
      </c>
      <c r="O26" s="31">
        <v>85695.874833743088</v>
      </c>
      <c r="P26" s="53">
        <f t="shared" si="7"/>
        <v>49.474491809243943</v>
      </c>
      <c r="Q26" s="52">
        <f t="shared" si="11"/>
        <v>274886.64011496567</v>
      </c>
      <c r="R26" s="53">
        <f t="shared" si="8"/>
        <v>1.732605693728027E-2</v>
      </c>
      <c r="S26" s="54">
        <f t="shared" si="9"/>
        <v>96.265800895799998</v>
      </c>
      <c r="T26" s="100"/>
      <c r="U26" s="100"/>
    </row>
    <row r="27" spans="2:21" s="44" customFormat="1" ht="22.5" customHeight="1" x14ac:dyDescent="0.2">
      <c r="B27" s="66" t="s">
        <v>51</v>
      </c>
      <c r="C27" s="52">
        <f t="shared" si="0"/>
        <v>3148705.8044497864</v>
      </c>
      <c r="D27" s="53">
        <f t="shared" si="1"/>
        <v>72.205361941380346</v>
      </c>
      <c r="E27" s="31">
        <v>2273534.4225722197</v>
      </c>
      <c r="F27" s="53">
        <f t="shared" si="2"/>
        <v>3.8719215585179656</v>
      </c>
      <c r="G27" s="31">
        <v>121915.41885679781</v>
      </c>
      <c r="H27" s="53">
        <f t="shared" si="3"/>
        <v>13.972804637427547</v>
      </c>
      <c r="I27" s="31">
        <v>439962.51066311012</v>
      </c>
      <c r="J27" s="53">
        <f t="shared" si="4"/>
        <v>0</v>
      </c>
      <c r="K27" s="31"/>
      <c r="L27" s="53">
        <f t="shared" si="5"/>
        <v>2.705046792016518</v>
      </c>
      <c r="M27" s="31">
        <v>85173.965353306834</v>
      </c>
      <c r="N27" s="53">
        <f t="shared" si="6"/>
        <v>7.2448650706576245</v>
      </c>
      <c r="O27" s="31">
        <v>228119.48700435174</v>
      </c>
      <c r="P27" s="53">
        <f t="shared" si="7"/>
        <v>20.549772987962029</v>
      </c>
      <c r="Q27" s="52">
        <f t="shared" si="11"/>
        <v>647051.89487321477</v>
      </c>
      <c r="R27" s="53">
        <f t="shared" si="8"/>
        <v>2.705046792016518</v>
      </c>
      <c r="S27" s="54">
        <f t="shared" si="9"/>
        <v>85173.965353306834</v>
      </c>
      <c r="T27" s="100"/>
      <c r="U27" s="100"/>
    </row>
    <row r="28" spans="2:21" s="44" customFormat="1" ht="22.5" customHeight="1" x14ac:dyDescent="0.2">
      <c r="B28" s="66" t="s">
        <v>52</v>
      </c>
      <c r="C28" s="52">
        <f t="shared" si="0"/>
        <v>2183568.3583217091</v>
      </c>
      <c r="D28" s="53">
        <f t="shared" si="1"/>
        <v>87.079412727259978</v>
      </c>
      <c r="E28" s="31">
        <v>1901438.502924816</v>
      </c>
      <c r="F28" s="53">
        <f t="shared" si="2"/>
        <v>2.5729926011150992</v>
      </c>
      <c r="G28" s="31">
        <v>56183.052299908006</v>
      </c>
      <c r="H28" s="53">
        <f t="shared" si="3"/>
        <v>7.2217362262631539</v>
      </c>
      <c r="I28" s="31">
        <v>157691.54715813848</v>
      </c>
      <c r="J28" s="53">
        <f t="shared" si="4"/>
        <v>0.10312722602882352</v>
      </c>
      <c r="K28" s="31">
        <v>2251.8534763803</v>
      </c>
      <c r="L28" s="53">
        <f t="shared" si="5"/>
        <v>1.7349696980146367</v>
      </c>
      <c r="M28" s="31">
        <v>37884.249352317318</v>
      </c>
      <c r="N28" s="53">
        <f t="shared" si="6"/>
        <v>1.2877615213183111</v>
      </c>
      <c r="O28" s="31">
        <v>28119.153110148913</v>
      </c>
      <c r="P28" s="53">
        <f t="shared" si="7"/>
        <v>11.632825751421713</v>
      </c>
      <c r="Q28" s="52">
        <f t="shared" si="11"/>
        <v>254010.70228674408</v>
      </c>
      <c r="R28" s="53">
        <f t="shared" si="8"/>
        <v>1.8380969240434601</v>
      </c>
      <c r="S28" s="54">
        <f t="shared" si="9"/>
        <v>40136.102828697622</v>
      </c>
      <c r="T28" s="100"/>
      <c r="U28" s="100"/>
    </row>
    <row r="29" spans="2:21" s="44" customFormat="1" ht="22.5" customHeight="1" x14ac:dyDescent="0.2">
      <c r="B29" s="66" t="s">
        <v>53</v>
      </c>
      <c r="C29" s="52">
        <f t="shared" si="0"/>
        <v>17393687.163466513</v>
      </c>
      <c r="D29" s="53">
        <f t="shared" si="1"/>
        <v>96.938759436447754</v>
      </c>
      <c r="E29" s="31">
        <v>16861224.556521095</v>
      </c>
      <c r="F29" s="53">
        <f t="shared" si="2"/>
        <v>0.31794434732482635</v>
      </c>
      <c r="G29" s="31">
        <v>55302.245127605711</v>
      </c>
      <c r="H29" s="53">
        <f t="shared" si="3"/>
        <v>0.53649792960390552</v>
      </c>
      <c r="I29" s="31">
        <v>93316.77151377812</v>
      </c>
      <c r="J29" s="53">
        <f t="shared" si="4"/>
        <v>0</v>
      </c>
      <c r="K29" s="31"/>
      <c r="L29" s="53">
        <f t="shared" si="5"/>
        <v>1.3969534045972658E-2</v>
      </c>
      <c r="M29" s="31">
        <v>2429.8170501504305</v>
      </c>
      <c r="N29" s="53">
        <f t="shared" si="6"/>
        <v>2.1928287525775185</v>
      </c>
      <c r="O29" s="31">
        <v>381413.77325387869</v>
      </c>
      <c r="P29" s="53">
        <f t="shared" si="7"/>
        <v>0.86841181097470455</v>
      </c>
      <c r="Q29" s="52">
        <f t="shared" si="11"/>
        <v>151048.83369153424</v>
      </c>
      <c r="R29" s="53">
        <f t="shared" si="8"/>
        <v>1.3969534045972658E-2</v>
      </c>
      <c r="S29" s="54">
        <f t="shared" si="9"/>
        <v>2429.8170501504305</v>
      </c>
      <c r="T29" s="100"/>
      <c r="U29" s="100"/>
    </row>
    <row r="30" spans="2:21" s="44" customFormat="1" ht="22.5" customHeight="1" x14ac:dyDescent="0.2">
      <c r="B30" s="66" t="s">
        <v>54</v>
      </c>
      <c r="C30" s="52">
        <f t="shared" si="0"/>
        <v>1898764.2580985378</v>
      </c>
      <c r="D30" s="53">
        <f t="shared" si="1"/>
        <v>67.261504291254383</v>
      </c>
      <c r="E30" s="31">
        <v>1277137.4029417525</v>
      </c>
      <c r="F30" s="53">
        <f t="shared" si="2"/>
        <v>7.395217454936574E-4</v>
      </c>
      <c r="G30" s="31">
        <v>14.041774584300001</v>
      </c>
      <c r="H30" s="53">
        <f t="shared" si="3"/>
        <v>28.376154839942519</v>
      </c>
      <c r="I30" s="31">
        <v>538796.28592352686</v>
      </c>
      <c r="J30" s="53">
        <f t="shared" si="4"/>
        <v>2.5825610491599429</v>
      </c>
      <c r="K30" s="31">
        <v>49036.746145023601</v>
      </c>
      <c r="L30" s="53">
        <f t="shared" si="5"/>
        <v>0</v>
      </c>
      <c r="M30" s="31"/>
      <c r="N30" s="53">
        <f t="shared" si="6"/>
        <v>1.7790402978976785</v>
      </c>
      <c r="O30" s="31">
        <v>33779.78131365087</v>
      </c>
      <c r="P30" s="53">
        <f t="shared" si="7"/>
        <v>30.959455410847955</v>
      </c>
      <c r="Q30" s="52">
        <f t="shared" si="11"/>
        <v>587847.0738431348</v>
      </c>
      <c r="R30" s="53">
        <f t="shared" si="8"/>
        <v>2.5825610491599429</v>
      </c>
      <c r="S30" s="54">
        <f t="shared" si="9"/>
        <v>49036.746145023601</v>
      </c>
      <c r="T30" s="100"/>
      <c r="U30" s="100"/>
    </row>
    <row r="31" spans="2:21" s="44" customFormat="1" ht="22.5" customHeight="1" x14ac:dyDescent="0.2">
      <c r="B31" s="66" t="s">
        <v>55</v>
      </c>
      <c r="C31" s="52">
        <f t="shared" si="0"/>
        <v>2414873.5028163991</v>
      </c>
      <c r="D31" s="53">
        <f t="shared" si="1"/>
        <v>62.037633327137264</v>
      </c>
      <c r="E31" s="31">
        <v>1498130.3689914334</v>
      </c>
      <c r="F31" s="53">
        <f t="shared" si="2"/>
        <v>7.8575365816204457</v>
      </c>
      <c r="G31" s="31">
        <v>189749.5688836576</v>
      </c>
      <c r="H31" s="53">
        <f t="shared" si="3"/>
        <v>23.62979408937672</v>
      </c>
      <c r="I31" s="31">
        <v>570629.63623443397</v>
      </c>
      <c r="J31" s="53">
        <f t="shared" si="4"/>
        <v>0</v>
      </c>
      <c r="K31" s="31"/>
      <c r="L31" s="53">
        <f t="shared" si="5"/>
        <v>3.3853596194152806</v>
      </c>
      <c r="M31" s="31">
        <v>81752.152424305707</v>
      </c>
      <c r="N31" s="53">
        <f t="shared" si="6"/>
        <v>3.0896763824502975</v>
      </c>
      <c r="O31" s="31">
        <v>74611.776282568506</v>
      </c>
      <c r="P31" s="53">
        <f t="shared" si="7"/>
        <v>34.87269029041245</v>
      </c>
      <c r="Q31" s="52">
        <f t="shared" si="11"/>
        <v>842131.35754239722</v>
      </c>
      <c r="R31" s="53">
        <f t="shared" si="8"/>
        <v>3.3853596194152806</v>
      </c>
      <c r="S31" s="54">
        <f t="shared" si="9"/>
        <v>81752.152424305707</v>
      </c>
      <c r="T31" s="100"/>
      <c r="U31" s="100"/>
    </row>
    <row r="32" spans="2:21" s="44" customFormat="1" ht="22.5" customHeight="1" x14ac:dyDescent="0.2">
      <c r="B32" s="66" t="s">
        <v>63</v>
      </c>
      <c r="C32" s="52">
        <f t="shared" si="0"/>
        <v>318965.09722910408</v>
      </c>
      <c r="D32" s="53">
        <f t="shared" si="1"/>
        <v>21.929857836837147</v>
      </c>
      <c r="E32" s="31">
        <v>69948.59237147191</v>
      </c>
      <c r="F32" s="53">
        <f t="shared" si="2"/>
        <v>13.828207037788159</v>
      </c>
      <c r="G32" s="31">
        <v>44107.154023122814</v>
      </c>
      <c r="H32" s="53">
        <f t="shared" si="3"/>
        <v>24.512238599185647</v>
      </c>
      <c r="I32" s="31">
        <v>78185.485680922473</v>
      </c>
      <c r="J32" s="53">
        <f t="shared" si="4"/>
        <v>0.6286273150571986</v>
      </c>
      <c r="K32" s="31">
        <v>2005.1017266809001</v>
      </c>
      <c r="L32" s="53">
        <f t="shared" si="5"/>
        <v>29.290167200032947</v>
      </c>
      <c r="M32" s="52">
        <v>93425.410288152241</v>
      </c>
      <c r="N32" s="53">
        <f t="shared" si="6"/>
        <v>9.8109020110989054</v>
      </c>
      <c r="O32" s="31">
        <v>31293.353138753751</v>
      </c>
      <c r="P32" s="53">
        <f t="shared" si="7"/>
        <v>68.259240152063953</v>
      </c>
      <c r="Q32" s="52">
        <f t="shared" si="11"/>
        <v>217723.15171887842</v>
      </c>
      <c r="R32" s="53">
        <f t="shared" si="8"/>
        <v>29.918794515090145</v>
      </c>
      <c r="S32" s="54">
        <f t="shared" si="9"/>
        <v>95430.512014833148</v>
      </c>
      <c r="T32" s="100"/>
      <c r="U32" s="100"/>
    </row>
    <row r="33" spans="2:21" s="44" customFormat="1" ht="22.5" customHeight="1" x14ac:dyDescent="0.2">
      <c r="B33" s="66" t="s">
        <v>56</v>
      </c>
      <c r="C33" s="52">
        <f t="shared" si="0"/>
        <v>3090720.6543020252</v>
      </c>
      <c r="D33" s="53">
        <f t="shared" si="1"/>
        <v>88.34504566653149</v>
      </c>
      <c r="E33" s="31">
        <v>2730498.5734680453</v>
      </c>
      <c r="F33" s="53">
        <f t="shared" si="2"/>
        <v>0.13899028279521164</v>
      </c>
      <c r="G33" s="31">
        <v>4295.8013778244003</v>
      </c>
      <c r="H33" s="53">
        <f t="shared" si="3"/>
        <v>6.6070595733035944</v>
      </c>
      <c r="I33" s="31">
        <v>204205.75487413345</v>
      </c>
      <c r="J33" s="53">
        <f t="shared" si="4"/>
        <v>0</v>
      </c>
      <c r="K33" s="31"/>
      <c r="L33" s="53">
        <f t="shared" si="5"/>
        <v>2.5788114775678732</v>
      </c>
      <c r="M33" s="31">
        <v>79703.858972701506</v>
      </c>
      <c r="N33" s="53">
        <f t="shared" si="6"/>
        <v>2.3300929998018036</v>
      </c>
      <c r="O33" s="31">
        <v>72016.665609319985</v>
      </c>
      <c r="P33" s="53">
        <f t="shared" si="7"/>
        <v>9.3248613336666786</v>
      </c>
      <c r="Q33" s="52">
        <f t="shared" si="11"/>
        <v>288205.41522465937</v>
      </c>
      <c r="R33" s="53">
        <f t="shared" si="8"/>
        <v>2.5788114775678732</v>
      </c>
      <c r="S33" s="54">
        <f t="shared" si="9"/>
        <v>79703.858972701506</v>
      </c>
      <c r="T33" s="100"/>
      <c r="U33" s="100"/>
    </row>
    <row r="34" spans="2:21" s="44" customFormat="1" ht="22.5" customHeight="1" x14ac:dyDescent="0.2">
      <c r="B34" s="66" t="s">
        <v>57</v>
      </c>
      <c r="C34" s="52">
        <f t="shared" si="0"/>
        <v>193217.26250016206</v>
      </c>
      <c r="D34" s="53">
        <f t="shared" si="1"/>
        <v>56.827985371621992</v>
      </c>
      <c r="E34" s="31">
        <v>109801.47766904056</v>
      </c>
      <c r="F34" s="53">
        <f t="shared" si="2"/>
        <v>0.29006974210222541</v>
      </c>
      <c r="G34" s="31">
        <v>560.46481503120003</v>
      </c>
      <c r="H34" s="53">
        <f t="shared" si="3"/>
        <v>40.845207827158511</v>
      </c>
      <c r="I34" s="31">
        <v>78919.9924261376</v>
      </c>
      <c r="J34" s="53">
        <f t="shared" si="4"/>
        <v>0</v>
      </c>
      <c r="K34" s="31"/>
      <c r="L34" s="53">
        <f t="shared" si="5"/>
        <v>0</v>
      </c>
      <c r="M34" s="52"/>
      <c r="N34" s="53">
        <f t="shared" si="6"/>
        <v>2.0367370591172715</v>
      </c>
      <c r="O34" s="31">
        <v>3935.3275899526998</v>
      </c>
      <c r="P34" s="53">
        <f t="shared" si="7"/>
        <v>41.135277569260737</v>
      </c>
      <c r="Q34" s="52">
        <f t="shared" si="11"/>
        <v>79480.457241168799</v>
      </c>
      <c r="R34" s="53">
        <f t="shared" si="8"/>
        <v>0</v>
      </c>
      <c r="S34" s="54">
        <f t="shared" si="9"/>
        <v>0</v>
      </c>
      <c r="T34" s="100"/>
      <c r="U34" s="100"/>
    </row>
    <row r="35" spans="2:21" s="44" customFormat="1" ht="22.5" customHeight="1" x14ac:dyDescent="0.2">
      <c r="B35" s="66" t="s">
        <v>64</v>
      </c>
      <c r="C35" s="52">
        <f t="shared" si="0"/>
        <v>1952700.8033073081</v>
      </c>
      <c r="D35" s="53">
        <f t="shared" si="1"/>
        <v>59.226860354024659</v>
      </c>
      <c r="E35" s="31">
        <v>1156523.3779067372</v>
      </c>
      <c r="F35" s="53">
        <f t="shared" si="2"/>
        <v>25.886247912995021</v>
      </c>
      <c r="G35" s="31">
        <v>505480.97094317508</v>
      </c>
      <c r="H35" s="53">
        <f t="shared" si="3"/>
        <v>3.2364787384072287</v>
      </c>
      <c r="I35" s="31">
        <v>63198.746323748186</v>
      </c>
      <c r="J35" s="53">
        <f t="shared" si="4"/>
        <v>0</v>
      </c>
      <c r="K35" s="31"/>
      <c r="L35" s="53">
        <f t="shared" si="5"/>
        <v>1.4154970456481948</v>
      </c>
      <c r="M35" s="52">
        <v>27640.422181163514</v>
      </c>
      <c r="N35" s="53">
        <f t="shared" si="6"/>
        <v>10.234915948924899</v>
      </c>
      <c r="O35" s="31">
        <v>199857.28595248429</v>
      </c>
      <c r="P35" s="53">
        <f t="shared" si="7"/>
        <v>30.538223697050444</v>
      </c>
      <c r="Q35" s="52">
        <f t="shared" si="11"/>
        <v>596320.13944808685</v>
      </c>
      <c r="R35" s="53">
        <f t="shared" si="8"/>
        <v>1.4154970456481948</v>
      </c>
      <c r="S35" s="54">
        <f t="shared" si="9"/>
        <v>27640.422181163514</v>
      </c>
      <c r="T35" s="100"/>
      <c r="U35" s="100"/>
    </row>
    <row r="36" spans="2:21" s="44" customFormat="1" ht="22.5" customHeight="1" x14ac:dyDescent="0.2">
      <c r="B36" s="66" t="s">
        <v>58</v>
      </c>
      <c r="C36" s="52">
        <f t="shared" si="0"/>
        <v>2033494.2495232516</v>
      </c>
      <c r="D36" s="53">
        <f t="shared" si="1"/>
        <v>71.932507214929231</v>
      </c>
      <c r="E36" s="31">
        <v>1462743.3977534838</v>
      </c>
      <c r="F36" s="53">
        <f t="shared" si="2"/>
        <v>7.7882832950243425E-2</v>
      </c>
      <c r="G36" s="31">
        <v>1583.742929409</v>
      </c>
      <c r="H36" s="53">
        <f t="shared" si="3"/>
        <v>13.996490754276758</v>
      </c>
      <c r="I36" s="31">
        <v>284617.83462327142</v>
      </c>
      <c r="J36" s="53">
        <f t="shared" si="4"/>
        <v>0.92566913324877242</v>
      </c>
      <c r="K36" s="31">
        <v>18823.428594225512</v>
      </c>
      <c r="L36" s="53">
        <f t="shared" si="5"/>
        <v>9.8812395811535882</v>
      </c>
      <c r="M36" s="31">
        <v>200934.43866437362</v>
      </c>
      <c r="N36" s="53">
        <f t="shared" si="6"/>
        <v>3.1862104834414104</v>
      </c>
      <c r="O36" s="31">
        <v>64791.406958488064</v>
      </c>
      <c r="P36" s="53">
        <f t="shared" si="7"/>
        <v>24.881282301629362</v>
      </c>
      <c r="Q36" s="52">
        <f t="shared" si="11"/>
        <v>505959.44481127954</v>
      </c>
      <c r="R36" s="53">
        <f t="shared" si="8"/>
        <v>10.806908714402361</v>
      </c>
      <c r="S36" s="54">
        <f t="shared" ref="S36:S37" si="12">K36+M36</f>
        <v>219757.86725859914</v>
      </c>
      <c r="T36" s="100"/>
      <c r="U36" s="100"/>
    </row>
    <row r="37" spans="2:21" s="44" customFormat="1" ht="22.5" customHeight="1" x14ac:dyDescent="0.2">
      <c r="B37" s="67" t="s">
        <v>59</v>
      </c>
      <c r="C37" s="55">
        <f t="shared" si="0"/>
        <v>2500523.932312829</v>
      </c>
      <c r="D37" s="56">
        <f t="shared" si="1"/>
        <v>39.175502989900231</v>
      </c>
      <c r="E37" s="57">
        <v>979592.82786638313</v>
      </c>
      <c r="F37" s="56">
        <f t="shared" si="2"/>
        <v>5.5019159614106794</v>
      </c>
      <c r="G37" s="57">
        <v>137576.7253508135</v>
      </c>
      <c r="H37" s="56">
        <f t="shared" si="3"/>
        <v>48.240455119049038</v>
      </c>
      <c r="I37" s="57">
        <v>1206264.1253084503</v>
      </c>
      <c r="J37" s="56">
        <f t="shared" si="4"/>
        <v>1.0653931659836819</v>
      </c>
      <c r="K37" s="57">
        <v>26640.411088647306</v>
      </c>
      <c r="L37" s="56">
        <f t="shared" si="5"/>
        <v>3.6557593262397754</v>
      </c>
      <c r="M37" s="57">
        <v>91413.13686038382</v>
      </c>
      <c r="N37" s="56">
        <f t="shared" si="6"/>
        <v>2.3609734374165918</v>
      </c>
      <c r="O37" s="57">
        <v>59036.70583815073</v>
      </c>
      <c r="P37" s="56">
        <f t="shared" si="7"/>
        <v>58.463523572683172</v>
      </c>
      <c r="Q37" s="55">
        <f t="shared" si="11"/>
        <v>1461894.398608295</v>
      </c>
      <c r="R37" s="56">
        <f t="shared" si="8"/>
        <v>4.7211524922234576</v>
      </c>
      <c r="S37" s="58">
        <f t="shared" si="12"/>
        <v>118053.54794903113</v>
      </c>
      <c r="T37" s="100"/>
      <c r="U37" s="100"/>
    </row>
    <row r="38" spans="2:21" x14ac:dyDescent="0.2">
      <c r="C38" s="25"/>
      <c r="E38" s="50"/>
      <c r="G38" s="50"/>
      <c r="K38" s="50"/>
    </row>
    <row r="39" spans="2:21" x14ac:dyDescent="0.2">
      <c r="B39" s="20" t="s">
        <v>94</v>
      </c>
      <c r="C39" s="19"/>
      <c r="D39" s="19"/>
      <c r="E39" s="19"/>
      <c r="F39" s="19"/>
      <c r="G39" s="19"/>
      <c r="H39" s="19"/>
      <c r="I39" s="19"/>
      <c r="J39" s="19"/>
      <c r="K39" s="19"/>
      <c r="L39" s="19"/>
      <c r="M39" s="19"/>
      <c r="N39" s="19"/>
      <c r="O39" s="19"/>
      <c r="P39" s="19"/>
      <c r="Q39" s="19"/>
      <c r="R39" s="19"/>
      <c r="S39" s="20"/>
    </row>
    <row r="40" spans="2:21" ht="64.5" customHeight="1" x14ac:dyDescent="0.2">
      <c r="B40" s="102" t="s">
        <v>105</v>
      </c>
      <c r="C40" s="102"/>
      <c r="D40" s="102"/>
      <c r="E40" s="102"/>
      <c r="F40" s="102"/>
      <c r="G40" s="102"/>
      <c r="H40" s="102"/>
      <c r="I40" s="102"/>
      <c r="J40" s="102"/>
      <c r="K40" s="102"/>
      <c r="L40" s="102"/>
      <c r="M40" s="102"/>
      <c r="N40" s="102"/>
      <c r="O40" s="102"/>
      <c r="P40" s="102"/>
      <c r="Q40" s="102"/>
      <c r="R40" s="102"/>
      <c r="S40" s="102"/>
    </row>
    <row r="41" spans="2:21" ht="16.5" x14ac:dyDescent="0.2">
      <c r="B41" s="7" t="s">
        <v>96</v>
      </c>
      <c r="C41" s="4"/>
      <c r="D41" s="4"/>
      <c r="E41" s="4"/>
      <c r="F41" s="4"/>
      <c r="G41" s="4"/>
      <c r="H41" s="4"/>
      <c r="I41" s="4"/>
      <c r="J41" s="4"/>
      <c r="K41" s="4"/>
      <c r="L41" s="4"/>
      <c r="M41" s="4"/>
      <c r="N41" s="4"/>
      <c r="O41" s="4"/>
      <c r="P41" s="4"/>
      <c r="Q41" s="4"/>
      <c r="R41" s="4"/>
      <c r="S41" s="4"/>
    </row>
    <row r="42" spans="2:21" ht="18" x14ac:dyDescent="0.2">
      <c r="B42" s="7" t="s">
        <v>97</v>
      </c>
      <c r="C42" s="4"/>
      <c r="D42" s="4"/>
      <c r="E42" s="4"/>
      <c r="F42" s="4"/>
      <c r="G42" s="4"/>
      <c r="H42" s="4"/>
      <c r="I42" s="4"/>
      <c r="J42" s="4"/>
      <c r="K42" s="4"/>
      <c r="L42" s="4"/>
      <c r="M42" s="4"/>
      <c r="N42" s="4"/>
      <c r="O42" s="4"/>
      <c r="P42" s="4"/>
      <c r="Q42" s="4"/>
      <c r="R42" s="4"/>
      <c r="S42" s="4"/>
    </row>
    <row r="43" spans="2:21" ht="21.75" customHeight="1" x14ac:dyDescent="0.2">
      <c r="B43" s="23" t="s">
        <v>65</v>
      </c>
      <c r="C43" s="24"/>
      <c r="D43" s="24"/>
      <c r="E43" s="24"/>
      <c r="F43" s="24"/>
      <c r="G43" s="24"/>
      <c r="H43" s="24"/>
      <c r="I43" s="24"/>
      <c r="J43" s="24"/>
      <c r="K43" s="24"/>
      <c r="L43" s="24"/>
      <c r="M43" s="24"/>
      <c r="N43" s="24"/>
      <c r="O43" s="24"/>
      <c r="P43" s="24"/>
      <c r="Q43" s="24"/>
      <c r="R43" s="24"/>
      <c r="S43" s="24"/>
    </row>
    <row r="45" spans="2:21" x14ac:dyDescent="0.2">
      <c r="B45" s="81" t="s">
        <v>98</v>
      </c>
    </row>
  </sheetData>
  <mergeCells count="14">
    <mergeCell ref="B40:S40"/>
    <mergeCell ref="D1:S1"/>
    <mergeCell ref="P3:Q4"/>
    <mergeCell ref="R3:S4"/>
    <mergeCell ref="D4:E4"/>
    <mergeCell ref="F4:G4"/>
    <mergeCell ref="H4:I4"/>
    <mergeCell ref="D3:M3"/>
    <mergeCell ref="B2:S2"/>
    <mergeCell ref="B3:B5"/>
    <mergeCell ref="N3:O4"/>
    <mergeCell ref="J4:K4"/>
    <mergeCell ref="L4:M4"/>
    <mergeCell ref="C3:C5"/>
  </mergeCells>
  <conditionalFormatting sqref="D3">
    <cfRule type="duplicateValues" dxfId="1" priority="1"/>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8"/>
  <sheetViews>
    <sheetView showGridLines="0" workbookViewId="0"/>
  </sheetViews>
  <sheetFormatPr baseColWidth="10" defaultColWidth="11.42578125" defaultRowHeight="12.75" x14ac:dyDescent="0.2"/>
  <cols>
    <col min="1" max="1" width="7" style="1" customWidth="1"/>
    <col min="2" max="2" width="28.7109375" style="1" customWidth="1"/>
    <col min="3" max="3" width="20.140625" style="1" customWidth="1"/>
    <col min="4" max="4" width="7.85546875" style="1" customWidth="1"/>
    <col min="5" max="5" width="13.7109375" style="1" customWidth="1"/>
    <col min="6" max="6" width="7.85546875" style="1" customWidth="1"/>
    <col min="7" max="7" width="13.7109375" style="1" customWidth="1"/>
    <col min="8" max="8" width="7.85546875" style="1" customWidth="1"/>
    <col min="9" max="9" width="12.85546875" style="1" bestFit="1" customWidth="1"/>
    <col min="10" max="10" width="7.85546875" style="1" customWidth="1"/>
    <col min="11" max="11" width="13.7109375" style="1" customWidth="1"/>
    <col min="12" max="12" width="7.85546875" style="1" customWidth="1"/>
    <col min="13" max="13" width="12.85546875" style="1" bestFit="1" customWidth="1"/>
    <col min="14" max="14" width="7.85546875" style="1" customWidth="1"/>
    <col min="15" max="15" width="12" style="1" bestFit="1" customWidth="1"/>
    <col min="16" max="16" width="7.85546875" style="1" customWidth="1"/>
    <col min="17" max="17" width="12" style="1" bestFit="1" customWidth="1"/>
    <col min="18" max="18" width="7.85546875" style="1" customWidth="1"/>
    <col min="19" max="19" width="13.7109375" style="1" customWidth="1"/>
    <col min="20" max="16384" width="11.42578125" style="1"/>
  </cols>
  <sheetData>
    <row r="1" spans="2:21" ht="73.5" customHeight="1" x14ac:dyDescent="0.2">
      <c r="B1" s="9"/>
      <c r="C1" s="10"/>
      <c r="D1" s="10"/>
      <c r="E1" s="10"/>
      <c r="F1" s="10"/>
      <c r="G1" s="10"/>
      <c r="H1" s="104"/>
      <c r="I1" s="104"/>
      <c r="J1" s="104"/>
      <c r="K1" s="104"/>
      <c r="L1" s="104"/>
      <c r="M1" s="104"/>
      <c r="N1" s="104"/>
      <c r="O1" s="104"/>
      <c r="P1" s="104"/>
      <c r="Q1" s="104"/>
      <c r="R1" s="104"/>
      <c r="S1" s="105"/>
    </row>
    <row r="2" spans="2:21" ht="37.5" customHeight="1" x14ac:dyDescent="0.2">
      <c r="B2" s="103" t="s">
        <v>106</v>
      </c>
      <c r="C2" s="104"/>
      <c r="D2" s="104"/>
      <c r="E2" s="104"/>
      <c r="F2" s="104"/>
      <c r="G2" s="104"/>
      <c r="H2" s="104"/>
      <c r="I2" s="104"/>
      <c r="J2" s="104"/>
      <c r="K2" s="104"/>
      <c r="L2" s="104"/>
      <c r="M2" s="104"/>
      <c r="N2" s="104"/>
      <c r="O2" s="104"/>
      <c r="P2" s="104"/>
      <c r="Q2" s="104"/>
      <c r="R2" s="104"/>
      <c r="S2" s="104"/>
    </row>
    <row r="3" spans="2:21" ht="37.15" customHeight="1" x14ac:dyDescent="0.2">
      <c r="B3" s="26"/>
      <c r="C3" s="115" t="s">
        <v>79</v>
      </c>
      <c r="D3" s="106" t="s">
        <v>91</v>
      </c>
      <c r="E3" s="106"/>
      <c r="F3" s="106"/>
      <c r="G3" s="106"/>
      <c r="H3" s="106"/>
      <c r="I3" s="106"/>
      <c r="J3" s="106"/>
      <c r="K3" s="106"/>
      <c r="L3" s="106"/>
      <c r="M3" s="106"/>
      <c r="N3" s="106" t="s">
        <v>75</v>
      </c>
      <c r="O3" s="106"/>
      <c r="P3" s="108" t="s">
        <v>92</v>
      </c>
      <c r="Q3" s="108"/>
      <c r="R3" s="108" t="s">
        <v>93</v>
      </c>
      <c r="S3" s="118"/>
    </row>
    <row r="4" spans="2:21" ht="18" customHeight="1" x14ac:dyDescent="0.2">
      <c r="B4" s="27"/>
      <c r="C4" s="116"/>
      <c r="D4" s="107" t="s">
        <v>99</v>
      </c>
      <c r="E4" s="107"/>
      <c r="F4" s="107" t="s">
        <v>71</v>
      </c>
      <c r="G4" s="107"/>
      <c r="H4" s="107" t="s">
        <v>72</v>
      </c>
      <c r="I4" s="107"/>
      <c r="J4" s="107" t="s">
        <v>73</v>
      </c>
      <c r="K4" s="107"/>
      <c r="L4" s="107" t="s">
        <v>74</v>
      </c>
      <c r="M4" s="107"/>
      <c r="N4" s="107"/>
      <c r="O4" s="107"/>
      <c r="P4" s="109"/>
      <c r="Q4" s="109"/>
      <c r="R4" s="109"/>
      <c r="S4" s="119"/>
    </row>
    <row r="5" spans="2:21" ht="18" customHeight="1" x14ac:dyDescent="0.2">
      <c r="B5" s="27"/>
      <c r="C5" s="117"/>
      <c r="D5" s="16" t="s">
        <v>0</v>
      </c>
      <c r="E5" s="16" t="s">
        <v>1</v>
      </c>
      <c r="F5" s="16" t="s">
        <v>0</v>
      </c>
      <c r="G5" s="16" t="s">
        <v>1</v>
      </c>
      <c r="H5" s="16" t="s">
        <v>0</v>
      </c>
      <c r="I5" s="16" t="s">
        <v>1</v>
      </c>
      <c r="J5" s="16" t="s">
        <v>0</v>
      </c>
      <c r="K5" s="16" t="s">
        <v>1</v>
      </c>
      <c r="L5" s="16" t="s">
        <v>0</v>
      </c>
      <c r="M5" s="16" t="s">
        <v>1</v>
      </c>
      <c r="N5" s="16" t="s">
        <v>0</v>
      </c>
      <c r="O5" s="16" t="s">
        <v>1</v>
      </c>
      <c r="P5" s="16" t="s">
        <v>0</v>
      </c>
      <c r="Q5" s="16" t="s">
        <v>1</v>
      </c>
      <c r="R5" s="72" t="s">
        <v>0</v>
      </c>
      <c r="S5" s="17" t="s">
        <v>1</v>
      </c>
    </row>
    <row r="6" spans="2:21" ht="18" customHeight="1" x14ac:dyDescent="0.2">
      <c r="B6" s="28" t="s">
        <v>66</v>
      </c>
      <c r="C6" s="32">
        <f>E6+G6+I6+K6+M6+O6</f>
        <v>1995.1061560000001</v>
      </c>
      <c r="D6" s="30">
        <f>+(E6*100)/C6</f>
        <v>0.3183156936737957</v>
      </c>
      <c r="E6" s="59">
        <v>6.3507360000000004</v>
      </c>
      <c r="F6" s="30">
        <f>+(G6*100)/C6</f>
        <v>5.9992888919741265</v>
      </c>
      <c r="G6" s="59">
        <v>119.692182</v>
      </c>
      <c r="H6" s="30">
        <f>+(I6*100)/C6</f>
        <v>37.448565568959125</v>
      </c>
      <c r="I6" s="59">
        <v>747.13863700000002</v>
      </c>
      <c r="J6" s="30">
        <f>+(K6*100)/C6</f>
        <v>0</v>
      </c>
      <c r="K6" s="59"/>
      <c r="L6" s="30">
        <f>+(M6*100)/C6</f>
        <v>47.857881152264859</v>
      </c>
      <c r="M6" s="59">
        <v>954.81553299999996</v>
      </c>
      <c r="N6" s="30">
        <f>+(O6*100)/C6</f>
        <v>8.3759486931280875</v>
      </c>
      <c r="O6" s="59">
        <v>167.10906800000004</v>
      </c>
      <c r="P6" s="30">
        <f>F6+H6+J6+L6</f>
        <v>91.305735613198109</v>
      </c>
      <c r="Q6" s="29">
        <f>G6+I6+K6+M6</f>
        <v>1821.646352</v>
      </c>
      <c r="R6" s="30">
        <f>J6+L6</f>
        <v>47.857881152264859</v>
      </c>
      <c r="S6" s="32">
        <f>K6+M6</f>
        <v>954.81553299999996</v>
      </c>
      <c r="T6" s="101"/>
      <c r="U6" s="101"/>
    </row>
    <row r="7" spans="2:21" ht="39" customHeight="1" x14ac:dyDescent="0.2">
      <c r="B7" s="65" t="s">
        <v>69</v>
      </c>
      <c r="C7" s="47">
        <f>E7+G7+I7+K7+M7+O7</f>
        <v>4971.5053149999985</v>
      </c>
      <c r="D7" s="98">
        <f>+(E7*100)/C7</f>
        <v>41.488355242762111</v>
      </c>
      <c r="E7" s="61">
        <v>2062.595785999999</v>
      </c>
      <c r="F7" s="98">
        <f>+(G7*100)/C7</f>
        <v>3.8182669427559492</v>
      </c>
      <c r="G7" s="61">
        <v>189.82534399999997</v>
      </c>
      <c r="H7" s="98">
        <f>+(I7*100)/C7</f>
        <v>25.041744765790327</v>
      </c>
      <c r="I7" s="61">
        <v>1244.9516719999999</v>
      </c>
      <c r="J7" s="98">
        <f>+(K7*100)/C7</f>
        <v>6.767482255019976</v>
      </c>
      <c r="K7" s="61">
        <v>336.44573999999989</v>
      </c>
      <c r="L7" s="98">
        <f>+(M7*100)/C7</f>
        <v>4.3665781739187377</v>
      </c>
      <c r="M7" s="61">
        <v>217.08466599999994</v>
      </c>
      <c r="N7" s="98">
        <f>+(O7*100)/C7</f>
        <v>18.517572619752904</v>
      </c>
      <c r="O7" s="61">
        <v>920.60210700000005</v>
      </c>
      <c r="P7" s="98">
        <f>F7+H7+J7+L7</f>
        <v>39.994072137484991</v>
      </c>
      <c r="Q7" s="61">
        <f>G7+I7+K7+M7</f>
        <v>1988.3074219999999</v>
      </c>
      <c r="R7" s="98">
        <f>J7+L7</f>
        <v>11.134060428938714</v>
      </c>
      <c r="S7" s="78">
        <f>K7+M7</f>
        <v>553.53040599999986</v>
      </c>
      <c r="T7" s="101"/>
      <c r="U7" s="101"/>
    </row>
    <row r="8" spans="2:21" ht="18" customHeight="1" x14ac:dyDescent="0.2">
      <c r="B8" s="28" t="s">
        <v>67</v>
      </c>
      <c r="C8" s="32">
        <f>E8+G8+I8+K8+M8+O8</f>
        <v>68.513683999999998</v>
      </c>
      <c r="D8" s="62">
        <v>0</v>
      </c>
      <c r="E8" s="31"/>
      <c r="F8" s="62">
        <v>0</v>
      </c>
      <c r="G8" s="31">
        <v>0</v>
      </c>
      <c r="H8" s="62">
        <v>0</v>
      </c>
      <c r="I8" s="31">
        <v>0</v>
      </c>
      <c r="J8" s="62">
        <v>0</v>
      </c>
      <c r="K8" s="31">
        <v>0</v>
      </c>
      <c r="L8" s="62">
        <v>0</v>
      </c>
      <c r="M8" s="31">
        <v>0</v>
      </c>
      <c r="N8" s="30">
        <f>O8/C8</f>
        <v>1</v>
      </c>
      <c r="O8" s="59">
        <v>68.513683999999998</v>
      </c>
      <c r="P8" s="62">
        <f t="shared" ref="P8:Q9" si="0">F8+H8+J8+L8</f>
        <v>0</v>
      </c>
      <c r="Q8" s="31">
        <f t="shared" si="0"/>
        <v>0</v>
      </c>
      <c r="R8" s="62">
        <f t="shared" ref="R8:S9" si="1">J8+L8</f>
        <v>0</v>
      </c>
      <c r="S8" s="79">
        <f t="shared" si="1"/>
        <v>0</v>
      </c>
      <c r="T8" s="101"/>
      <c r="U8" s="101"/>
    </row>
    <row r="9" spans="2:21" ht="18" customHeight="1" x14ac:dyDescent="0.2">
      <c r="B9" s="33" t="s">
        <v>68</v>
      </c>
      <c r="C9" s="36">
        <f>E9+G9+I9+K9+M9+O9</f>
        <v>1417.508611</v>
      </c>
      <c r="D9" s="35">
        <f>E9/C9</f>
        <v>1</v>
      </c>
      <c r="E9" s="63">
        <v>1417.508611</v>
      </c>
      <c r="F9" s="64">
        <v>0</v>
      </c>
      <c r="G9" s="57">
        <v>0</v>
      </c>
      <c r="H9" s="64">
        <v>0</v>
      </c>
      <c r="I9" s="57">
        <v>0</v>
      </c>
      <c r="J9" s="64">
        <v>0</v>
      </c>
      <c r="K9" s="57">
        <v>0</v>
      </c>
      <c r="L9" s="64">
        <v>0</v>
      </c>
      <c r="M9" s="57">
        <v>0</v>
      </c>
      <c r="N9" s="34">
        <v>0</v>
      </c>
      <c r="O9" s="34">
        <v>0</v>
      </c>
      <c r="P9" s="64">
        <f t="shared" si="0"/>
        <v>0</v>
      </c>
      <c r="Q9" s="57">
        <f t="shared" si="0"/>
        <v>0</v>
      </c>
      <c r="R9" s="64">
        <f t="shared" si="1"/>
        <v>0</v>
      </c>
      <c r="S9" s="80">
        <f t="shared" si="1"/>
        <v>0</v>
      </c>
      <c r="T9" s="101"/>
      <c r="U9" s="101"/>
    </row>
    <row r="10" spans="2:21" x14ac:dyDescent="0.2">
      <c r="E10" s="5"/>
      <c r="I10" s="5"/>
      <c r="K10" s="5"/>
      <c r="M10" s="5"/>
      <c r="O10" s="5"/>
      <c r="P10" s="5"/>
      <c r="Q10" s="5"/>
      <c r="S10" s="5"/>
    </row>
    <row r="11" spans="2:21" x14ac:dyDescent="0.2">
      <c r="B11" s="20" t="s">
        <v>94</v>
      </c>
      <c r="C11" s="20"/>
      <c r="D11" s="18"/>
      <c r="E11" s="19"/>
      <c r="F11" s="19"/>
      <c r="G11" s="19"/>
      <c r="H11" s="19"/>
      <c r="I11" s="19"/>
      <c r="J11" s="19"/>
      <c r="K11" s="19"/>
      <c r="L11" s="19"/>
      <c r="M11" s="19"/>
      <c r="N11" s="19"/>
      <c r="O11" s="19"/>
      <c r="P11" s="19"/>
      <c r="Q11" s="19"/>
      <c r="R11" s="19"/>
      <c r="S11" s="19"/>
    </row>
    <row r="12" spans="2:21" ht="34.5" customHeight="1" x14ac:dyDescent="0.2">
      <c r="B12" s="102" t="s">
        <v>88</v>
      </c>
      <c r="C12" s="102"/>
      <c r="D12" s="102"/>
      <c r="E12" s="102"/>
      <c r="F12" s="102"/>
      <c r="G12" s="102"/>
      <c r="H12" s="102"/>
      <c r="I12" s="102"/>
      <c r="J12" s="102"/>
      <c r="K12" s="102"/>
      <c r="L12" s="102"/>
      <c r="M12" s="102"/>
      <c r="N12" s="102"/>
      <c r="O12" s="102"/>
      <c r="P12" s="102"/>
      <c r="Q12" s="102"/>
      <c r="R12" s="102"/>
      <c r="S12" s="102"/>
    </row>
    <row r="13" spans="2:21" x14ac:dyDescent="0.2">
      <c r="B13" s="1" t="s">
        <v>87</v>
      </c>
      <c r="C13" s="7"/>
      <c r="D13" s="3"/>
      <c r="E13" s="4"/>
      <c r="F13" s="4"/>
      <c r="G13" s="4"/>
      <c r="H13" s="4"/>
      <c r="I13" s="4"/>
      <c r="J13" s="4"/>
      <c r="K13" s="4"/>
      <c r="L13" s="4"/>
      <c r="M13" s="4"/>
      <c r="N13" s="4"/>
      <c r="O13" s="4"/>
      <c r="P13" s="4"/>
      <c r="Q13" s="4"/>
      <c r="R13" s="4"/>
      <c r="S13" s="4"/>
    </row>
    <row r="14" spans="2:21" ht="24" customHeight="1" x14ac:dyDescent="0.2">
      <c r="B14" s="7" t="s">
        <v>107</v>
      </c>
      <c r="C14" s="7"/>
      <c r="D14" s="4"/>
      <c r="E14" s="4"/>
      <c r="F14" s="4"/>
      <c r="G14" s="4"/>
      <c r="H14" s="4"/>
      <c r="I14" s="4"/>
      <c r="J14" s="4"/>
      <c r="K14" s="4"/>
      <c r="L14" s="4"/>
      <c r="M14" s="4"/>
      <c r="N14" s="4"/>
      <c r="O14" s="4"/>
      <c r="P14" s="4"/>
      <c r="Q14" s="4"/>
      <c r="R14" s="4"/>
      <c r="S14" s="4"/>
    </row>
    <row r="15" spans="2:21" ht="26.25" customHeight="1" x14ac:dyDescent="0.2">
      <c r="B15" s="7" t="s">
        <v>97</v>
      </c>
      <c r="C15" s="7"/>
      <c r="D15" s="4"/>
      <c r="E15" s="4"/>
      <c r="F15" s="4"/>
      <c r="G15" s="4"/>
      <c r="H15" s="4"/>
      <c r="I15" s="4"/>
      <c r="J15" s="4"/>
      <c r="K15" s="4"/>
      <c r="L15" s="4"/>
      <c r="M15" s="4"/>
      <c r="N15" s="4"/>
      <c r="O15" s="4"/>
      <c r="P15" s="4"/>
      <c r="Q15" s="4"/>
      <c r="R15" s="4"/>
      <c r="S15" s="4"/>
    </row>
    <row r="16" spans="2:21" ht="20.25" customHeight="1" x14ac:dyDescent="0.2">
      <c r="B16" s="23" t="s">
        <v>65</v>
      </c>
      <c r="C16" s="23"/>
      <c r="D16" s="24"/>
      <c r="E16" s="24"/>
      <c r="F16" s="24"/>
      <c r="G16" s="24"/>
      <c r="H16" s="24"/>
      <c r="I16" s="24"/>
      <c r="J16" s="24"/>
      <c r="K16" s="24"/>
      <c r="L16" s="24"/>
      <c r="M16" s="24"/>
      <c r="N16" s="24"/>
      <c r="O16" s="24"/>
      <c r="P16" s="24"/>
      <c r="Q16" s="24"/>
      <c r="R16" s="24"/>
      <c r="S16" s="24"/>
    </row>
    <row r="18" spans="2:2" x14ac:dyDescent="0.2">
      <c r="B18" s="81" t="s">
        <v>98</v>
      </c>
    </row>
  </sheetData>
  <mergeCells count="13">
    <mergeCell ref="B12:S12"/>
    <mergeCell ref="H1:S1"/>
    <mergeCell ref="B2:S2"/>
    <mergeCell ref="D3:M3"/>
    <mergeCell ref="N3:O4"/>
    <mergeCell ref="P3:Q4"/>
    <mergeCell ref="R3:S4"/>
    <mergeCell ref="D4:E4"/>
    <mergeCell ref="F4:G4"/>
    <mergeCell ref="H4:I4"/>
    <mergeCell ref="J4:K4"/>
    <mergeCell ref="L4:M4"/>
    <mergeCell ref="C3:C5"/>
  </mergeCells>
  <conditionalFormatting sqref="D3">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Nacional</vt:lpstr>
      <vt:lpstr>Áreas hidrográficas</vt:lpstr>
      <vt:lpstr>Departamentos </vt:lpstr>
      <vt:lpstr>CAR</vt:lpstr>
      <vt:lpstr>Area insular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Patricia Rodriguez Rodriguez</cp:lastModifiedBy>
  <dcterms:created xsi:type="dcterms:W3CDTF">2016-02-25T21:32:43Z</dcterms:created>
  <dcterms:modified xsi:type="dcterms:W3CDTF">2018-10-24T16:00:35Z</dcterms:modified>
</cp:coreProperties>
</file>