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bonillae\Desktop\"/>
    </mc:Choice>
  </mc:AlternateContent>
  <bookViews>
    <workbookView xWindow="9120" yWindow="390" windowWidth="11520" windowHeight="7140" tabRatio="307" activeTab="1"/>
  </bookViews>
  <sheets>
    <sheet name="Territoriales" sheetId="7" r:id="rId1"/>
    <sheet name="Resumen" sheetId="2" r:id="rId2"/>
    <sheet name="Estado Resumen XXXX" sheetId="4" state="hidden" r:id="rId3"/>
    <sheet name="Plantilla Territoriales" sheetId="3" state="hidden" r:id="rId4"/>
    <sheet name="Plantilla Territoriales (2)" sheetId="8" state="hidden" r:id="rId5"/>
    <sheet name="Terreno" sheetId="10" state="hidden" r:id="rId6"/>
    <sheet name="fx SUMAR.SI RANGOS" sheetId="6" state="hidden" r:id="rId7"/>
    <sheet name="fx SUMAR.SI.CONJUNTO" sheetId="5" state="hidden" r:id="rId8"/>
  </sheets>
  <externalReferences>
    <externalReference r:id="rId9"/>
  </externalReferences>
  <definedNames>
    <definedName name="_xlnm._FilterDatabase" localSheetId="3" hidden="1">'Plantilla Territoriales'!$A$342:$V$359</definedName>
    <definedName name="_xlnm._FilterDatabase" localSheetId="4" hidden="1">'Plantilla Territoriales (2)'!$A$5:$AD$410</definedName>
    <definedName name="_xlnm._FilterDatabase" localSheetId="5" hidden="1">Terreno!$A$1:$H$1555</definedName>
    <definedName name="_xlnm._FilterDatabase" localSheetId="0" hidden="1">Territoriales!$A$1:$AF$381</definedName>
    <definedName name="_xlnm.Print_Area" localSheetId="2">'Estado Resumen XXXX'!$A$1:$L$20</definedName>
    <definedName name="_xlnm.Print_Area" localSheetId="6">'fx SUMAR.SI RANGOS'!$B$1:$M$73</definedName>
    <definedName name="_xlnm.Print_Area" localSheetId="7">'fx SUMAR.SI.CONJUNTO'!$B$1:$M$68</definedName>
    <definedName name="_xlnm.Print_Area" localSheetId="1">Resumen!$B$2:$Q$39</definedName>
    <definedName name="_xlnm.Print_Area" localSheetId="0">Territoriales!$A$1:$Z$388</definedName>
    <definedName name="Inv_09_Invial">Terreno!$A$1:$H$1555</definedName>
    <definedName name="INV_11" localSheetId="6">#REF!</definedName>
    <definedName name="INV_11" localSheetId="4">#REF!</definedName>
    <definedName name="INV_11">#REF!</definedName>
    <definedName name="MALO" localSheetId="6">'[1]Estado Resumen'!#REF!&lt;2.5</definedName>
    <definedName name="MALO" localSheetId="4">'fx SUMAR.SI.CONJUNTO'!#REF!&lt;2.5</definedName>
    <definedName name="MALO">'fx SUMAR.SI.CONJUNTO'!#REF!&lt;2.5</definedName>
    <definedName name="REGULAR" localSheetId="6">'[1]Estado Resumen'!XFC1&gt;2.5</definedName>
    <definedName name="REGULAR">'fx SUMAR.SI.CONJUNTO'!XFC1&gt;2.5</definedName>
    <definedName name="_xlnm.Print_Titles" localSheetId="2">'Estado Resumen XXXX'!$9:$9</definedName>
    <definedName name="_xlnm.Print_Titles" localSheetId="0">Territoriales!$1:$7</definedName>
  </definedNames>
  <calcPr calcId="152511"/>
</workbook>
</file>

<file path=xl/calcChain.xml><?xml version="1.0" encoding="utf-8"?>
<calcChain xmlns="http://schemas.openxmlformats.org/spreadsheetml/2006/main">
  <c r="R156" i="7" l="1"/>
  <c r="T156" i="7" s="1"/>
  <c r="Q156" i="7"/>
  <c r="Y310" i="7" l="1"/>
  <c r="Y311" i="7"/>
  <c r="Y309" i="7"/>
  <c r="P232" i="7"/>
  <c r="O232" i="7"/>
  <c r="N232" i="7"/>
  <c r="M232" i="7"/>
  <c r="L232" i="7"/>
  <c r="K232" i="7"/>
  <c r="J232" i="7"/>
  <c r="I232" i="7"/>
  <c r="H232" i="7"/>
  <c r="G232" i="7"/>
  <c r="Q27" i="7" l="1"/>
  <c r="Q26" i="7"/>
  <c r="Q28" i="7" l="1"/>
  <c r="Q29" i="7"/>
  <c r="R177" i="7" l="1"/>
  <c r="Q177" i="7"/>
  <c r="T177" i="7" s="1"/>
  <c r="R179" i="7"/>
  <c r="Q179" i="7"/>
  <c r="R178" i="7"/>
  <c r="Q178" i="7"/>
  <c r="T179" i="7" l="1"/>
  <c r="T178" i="7"/>
  <c r="Q121" i="7"/>
  <c r="Q122" i="7" l="1"/>
  <c r="Q124" i="7" l="1"/>
  <c r="U232" i="7" l="1"/>
  <c r="Q229" i="7"/>
  <c r="Q228" i="7"/>
  <c r="Q227" i="7" l="1"/>
  <c r="Q226" i="7"/>
  <c r="Q219" i="7"/>
  <c r="Q225" i="7" l="1"/>
  <c r="Q224" i="7"/>
  <c r="Q223" i="7"/>
  <c r="Q222" i="7"/>
  <c r="Q345" i="7" l="1"/>
  <c r="Q344" i="7"/>
  <c r="Q343" i="7"/>
  <c r="Q339" i="7"/>
  <c r="Q340" i="7"/>
  <c r="Q87" i="7" l="1"/>
  <c r="Q86" i="7"/>
  <c r="Q373" i="7" l="1"/>
  <c r="Q374" i="7" l="1"/>
  <c r="Q81" i="7"/>
  <c r="Q85" i="7"/>
  <c r="R374" i="7" l="1"/>
  <c r="Q221" i="7"/>
  <c r="R221" i="7"/>
  <c r="T221" i="7" l="1"/>
  <c r="Q214" i="7"/>
  <c r="Q220" i="7"/>
  <c r="Q215" i="7"/>
  <c r="Q230" i="7"/>
  <c r="Q217" i="7"/>
  <c r="Q216" i="7"/>
  <c r="Q348" i="7" l="1"/>
  <c r="Q12" i="7" l="1"/>
  <c r="Q11" i="7"/>
  <c r="Q95" i="7" l="1"/>
  <c r="Q94" i="7"/>
  <c r="Q93" i="7"/>
  <c r="Q113" i="7" l="1"/>
  <c r="Q105" i="7"/>
  <c r="R346" i="7" l="1"/>
  <c r="Q346" i="7"/>
  <c r="Q342" i="7"/>
  <c r="Q341" i="7"/>
  <c r="S278" i="7" l="1"/>
  <c r="Q272" i="7"/>
  <c r="R180" i="7"/>
  <c r="Q180" i="7"/>
  <c r="Q218" i="7"/>
  <c r="S232" i="7"/>
  <c r="Q231" i="7"/>
  <c r="Q232" i="7" l="1"/>
  <c r="Q359" i="7"/>
  <c r="Q353" i="7"/>
  <c r="Q286" i="7"/>
  <c r="Q288" i="7" l="1"/>
  <c r="Q287" i="7" l="1"/>
  <c r="Q284" i="7" l="1"/>
  <c r="Q282" i="7" l="1"/>
  <c r="Q109" i="7" l="1"/>
  <c r="Q108" i="7"/>
  <c r="Q112" i="7"/>
  <c r="Q110" i="7"/>
  <c r="Q104" i="7"/>
  <c r="Q148" i="7"/>
  <c r="Q147" i="7"/>
  <c r="Q145" i="7"/>
  <c r="Q367" i="7"/>
  <c r="Q366" i="7" l="1"/>
  <c r="Q266" i="7" l="1"/>
  <c r="Q265" i="7"/>
  <c r="Q264" i="7"/>
  <c r="Q267" i="7"/>
  <c r="Q260" i="7"/>
  <c r="Q132" i="7" l="1"/>
  <c r="Q47" i="7" l="1"/>
  <c r="Q48" i="7"/>
  <c r="Q51" i="7"/>
  <c r="Q168" i="7"/>
  <c r="Q167" i="7"/>
  <c r="Q171" i="7"/>
  <c r="Q170" i="7"/>
  <c r="Q166" i="7"/>
  <c r="Q162" i="7"/>
  <c r="Q333" i="7" l="1"/>
  <c r="Q332" i="7"/>
  <c r="Q331" i="7"/>
  <c r="Q334" i="7"/>
  <c r="Q335" i="7" l="1"/>
  <c r="Q313" i="7"/>
  <c r="Q250" i="7" l="1"/>
  <c r="Q240" i="7"/>
  <c r="Q315" i="7" l="1"/>
  <c r="Q324" i="7"/>
  <c r="Q323" i="7"/>
  <c r="Q325" i="7"/>
  <c r="Q241" i="7"/>
  <c r="Q249" i="7"/>
  <c r="Q246" i="7"/>
  <c r="Q129" i="7" l="1"/>
  <c r="Q130" i="7"/>
  <c r="Q138" i="7"/>
  <c r="Q139" i="7"/>
  <c r="Q140" i="7"/>
  <c r="Q141" i="7"/>
  <c r="Q142" i="7"/>
  <c r="Q144" i="7"/>
  <c r="Q143" i="7"/>
  <c r="Q153" i="7"/>
  <c r="Q154" i="7"/>
  <c r="Q155" i="7"/>
  <c r="Q157" i="7"/>
  <c r="Q158" i="7"/>
  <c r="Q164" i="7"/>
  <c r="Q163" i="7"/>
  <c r="Q169" i="7"/>
  <c r="Q368" i="7"/>
  <c r="Q361" i="7"/>
  <c r="Q360" i="7"/>
  <c r="Q316" i="7" l="1"/>
  <c r="Q314" i="7"/>
  <c r="Q358" i="7"/>
  <c r="Q357" i="7"/>
  <c r="Q354" i="7"/>
  <c r="Q355" i="7"/>
  <c r="Q356" i="7"/>
  <c r="Q362" i="7" l="1"/>
  <c r="Q200" i="7"/>
  <c r="Q199" i="7"/>
  <c r="Q198" i="7"/>
  <c r="Q197" i="7"/>
  <c r="Q196" i="7"/>
  <c r="Q195" i="7"/>
  <c r="Q194" i="7"/>
  <c r="Q193" i="7"/>
  <c r="Q192" i="7"/>
  <c r="Q191" i="7"/>
  <c r="Q190" i="7"/>
  <c r="Q189" i="7"/>
  <c r="Q188" i="7"/>
  <c r="Q186" i="7"/>
  <c r="Q185" i="7"/>
  <c r="Q96" i="7" l="1"/>
  <c r="Q102" i="7"/>
  <c r="Q92" i="7"/>
  <c r="Q209" i="7" l="1"/>
  <c r="Q208" i="7"/>
  <c r="Q207" i="7" l="1"/>
  <c r="Q205" i="7"/>
  <c r="Q206" i="7"/>
  <c r="Q239" i="7"/>
  <c r="Q322" i="7" l="1"/>
  <c r="Q321" i="7"/>
  <c r="Q320" i="7"/>
  <c r="Q319" i="7"/>
  <c r="Q318" i="7"/>
  <c r="Q317" i="7"/>
  <c r="Q303" i="7" l="1"/>
  <c r="Q301" i="7"/>
  <c r="Q300" i="7"/>
  <c r="Q299" i="7"/>
  <c r="Q298" i="7"/>
  <c r="Q297" i="7"/>
  <c r="Q296" i="7"/>
  <c r="Q295" i="7"/>
  <c r="Q294" i="7"/>
  <c r="Q293" i="7"/>
  <c r="Q302" i="7"/>
  <c r="Q283" i="7"/>
  <c r="Q304" i="7" l="1"/>
  <c r="T277" i="7"/>
  <c r="Q275" i="7"/>
  <c r="Q274" i="7"/>
  <c r="Q263" i="7"/>
  <c r="Q262" i="7"/>
  <c r="Q261" i="7"/>
  <c r="Q259" i="7"/>
  <c r="Q258" i="7"/>
  <c r="Q253" i="7"/>
  <c r="Q252" i="7"/>
  <c r="Q251" i="7"/>
  <c r="Q248" i="7"/>
  <c r="Q245" i="7"/>
  <c r="Q244" i="7"/>
  <c r="Q242" i="7"/>
  <c r="Q238" i="7"/>
  <c r="Q237" i="7"/>
  <c r="Q116" i="7" l="1"/>
  <c r="Q111" i="7"/>
  <c r="Q103" i="7"/>
  <c r="Q98" i="7"/>
  <c r="Q97" i="7"/>
  <c r="Q84" i="7"/>
  <c r="Q83" i="7"/>
  <c r="Q82" i="7"/>
  <c r="Q80" i="7"/>
  <c r="Q74" i="7" l="1"/>
  <c r="Q72" i="7"/>
  <c r="Q70" i="7"/>
  <c r="Q67" i="7"/>
  <c r="Y252" i="7" l="1"/>
  <c r="R252" i="7"/>
  <c r="T252" i="7" s="1"/>
  <c r="R248" i="7" l="1"/>
  <c r="T248" i="7" s="1"/>
  <c r="R247" i="7"/>
  <c r="Q247" i="7"/>
  <c r="R253" i="7"/>
  <c r="T253" i="7" s="1"/>
  <c r="T247" i="7" l="1"/>
  <c r="Q187" i="7" l="1"/>
  <c r="Q184" i="7" l="1"/>
  <c r="Q201" i="7" s="1"/>
  <c r="Q172" i="7"/>
  <c r="Q131" i="7"/>
  <c r="Q133" i="7"/>
  <c r="Q99" i="7"/>
  <c r="Q100" i="7"/>
  <c r="Q101" i="7"/>
  <c r="Q134" i="7" l="1"/>
  <c r="Q69" i="7"/>
  <c r="Q68" i="7"/>
  <c r="Q71" i="7" l="1"/>
  <c r="Q61" i="7" l="1"/>
  <c r="Q60" i="7"/>
  <c r="R62" i="7"/>
  <c r="R61" i="7"/>
  <c r="R60" i="7"/>
  <c r="R59" i="7"/>
  <c r="Q62" i="7"/>
  <c r="Q59" i="7"/>
  <c r="Q54" i="7"/>
  <c r="Q53" i="7"/>
  <c r="Q52" i="7"/>
  <c r="Q50" i="7"/>
  <c r="Q49" i="7"/>
  <c r="Q46" i="7"/>
  <c r="Q45" i="7"/>
  <c r="Q44" i="7"/>
  <c r="Q43" i="7"/>
  <c r="R54" i="7"/>
  <c r="R53" i="7"/>
  <c r="R52" i="7"/>
  <c r="R51" i="7"/>
  <c r="R50" i="7"/>
  <c r="R49" i="7"/>
  <c r="R48" i="7"/>
  <c r="R47" i="7"/>
  <c r="R46" i="7"/>
  <c r="R45" i="7"/>
  <c r="R44" i="7"/>
  <c r="R43" i="7"/>
  <c r="R39" i="7"/>
  <c r="R34" i="7"/>
  <c r="R35" i="7" s="1"/>
  <c r="Q39" i="7"/>
  <c r="Q34" i="7"/>
  <c r="Q35" i="7" s="1"/>
  <c r="R29" i="7"/>
  <c r="R28" i="7"/>
  <c r="R27" i="7"/>
  <c r="R26" i="7"/>
  <c r="R21" i="7"/>
  <c r="R20" i="7"/>
  <c r="R19" i="7"/>
  <c r="R18" i="7"/>
  <c r="R17" i="7"/>
  <c r="R16" i="7"/>
  <c r="R15" i="7"/>
  <c r="R14" i="7"/>
  <c r="R13" i="7"/>
  <c r="R12" i="7"/>
  <c r="R11" i="7"/>
  <c r="R9" i="7"/>
  <c r="Q21" i="7"/>
  <c r="T21" i="7" s="1"/>
  <c r="Q20" i="7"/>
  <c r="T20" i="7" s="1"/>
  <c r="Q18" i="7"/>
  <c r="Q17" i="7"/>
  <c r="Q16" i="7"/>
  <c r="Q15" i="7"/>
  <c r="Q13" i="7"/>
  <c r="R63" i="7" l="1"/>
  <c r="Q30" i="7"/>
  <c r="R30" i="7"/>
  <c r="T18" i="7"/>
  <c r="Q55" i="7"/>
  <c r="Q63" i="7"/>
  <c r="R55" i="7"/>
  <c r="Q19" i="7"/>
  <c r="T19" i="7" s="1"/>
  <c r="Y359" i="7" l="1"/>
  <c r="R359" i="7"/>
  <c r="T359" i="7" s="1"/>
  <c r="Y21" i="7" l="1"/>
  <c r="Y20" i="7"/>
  <c r="Y19" i="7"/>
  <c r="Y18" i="7"/>
  <c r="X375" i="7" l="1"/>
  <c r="W375" i="7"/>
  <c r="V375" i="7"/>
  <c r="X369" i="7"/>
  <c r="W369" i="7"/>
  <c r="V369" i="7"/>
  <c r="Y374" i="7"/>
  <c r="Y373" i="7"/>
  <c r="Y368" i="7"/>
  <c r="Y367" i="7"/>
  <c r="Y366" i="7"/>
  <c r="X362" i="7"/>
  <c r="W362" i="7"/>
  <c r="V362" i="7"/>
  <c r="Y361" i="7"/>
  <c r="Y360" i="7"/>
  <c r="Y358" i="7"/>
  <c r="Y357" i="7"/>
  <c r="Y356" i="7"/>
  <c r="Y355" i="7"/>
  <c r="Y354" i="7"/>
  <c r="Y353" i="7"/>
  <c r="X349" i="7"/>
  <c r="W349" i="7"/>
  <c r="V349" i="7"/>
  <c r="Y346" i="7"/>
  <c r="Y347" i="7"/>
  <c r="Y348" i="7"/>
  <c r="Y345" i="7"/>
  <c r="Y344" i="7"/>
  <c r="Y343" i="7"/>
  <c r="Y342" i="7"/>
  <c r="Y341" i="7"/>
  <c r="Y340" i="7"/>
  <c r="Y339" i="7"/>
  <c r="X335" i="7"/>
  <c r="W335" i="7"/>
  <c r="V335" i="7"/>
  <c r="Y334" i="7"/>
  <c r="Y333" i="7"/>
  <c r="Y332" i="7"/>
  <c r="Y331" i="7"/>
  <c r="Y320" i="7"/>
  <c r="X327" i="7"/>
  <c r="W327" i="7"/>
  <c r="V327" i="7"/>
  <c r="Y326" i="7"/>
  <c r="Y325" i="7"/>
  <c r="Y324" i="7"/>
  <c r="Y323" i="7"/>
  <c r="Y322" i="7"/>
  <c r="Y321" i="7"/>
  <c r="Y319" i="7"/>
  <c r="Y318" i="7"/>
  <c r="Y317" i="7"/>
  <c r="Y316" i="7"/>
  <c r="Y315" i="7"/>
  <c r="Y314" i="7"/>
  <c r="Y313" i="7"/>
  <c r="Y312" i="7"/>
  <c r="Y308" i="7"/>
  <c r="Y303" i="7"/>
  <c r="Y294" i="7"/>
  <c r="X304" i="7"/>
  <c r="W304" i="7"/>
  <c r="Y295" i="7"/>
  <c r="Y296" i="7"/>
  <c r="Y297" i="7"/>
  <c r="Y298" i="7"/>
  <c r="Y299" i="7"/>
  <c r="Y300" i="7"/>
  <c r="Y301" i="7"/>
  <c r="Y302" i="7"/>
  <c r="Y293" i="7"/>
  <c r="X289" i="7"/>
  <c r="W289" i="7"/>
  <c r="V289" i="7"/>
  <c r="Y288" i="7"/>
  <c r="Y287" i="7"/>
  <c r="Y286" i="7"/>
  <c r="Y285" i="7"/>
  <c r="Y284" i="7"/>
  <c r="Y283" i="7"/>
  <c r="Y282" i="7"/>
  <c r="X278" i="7"/>
  <c r="W278" i="7"/>
  <c r="V278" i="7"/>
  <c r="Y273" i="7"/>
  <c r="Y274" i="7"/>
  <c r="Y277" i="7"/>
  <c r="Y276" i="7"/>
  <c r="Y275" i="7"/>
  <c r="Y272" i="7"/>
  <c r="X268" i="7"/>
  <c r="W268" i="7"/>
  <c r="V268" i="7"/>
  <c r="Y267" i="7"/>
  <c r="Y266" i="7"/>
  <c r="Y265" i="7"/>
  <c r="Y264" i="7"/>
  <c r="Y263" i="7"/>
  <c r="Y262" i="7"/>
  <c r="Y261" i="7"/>
  <c r="Y260" i="7"/>
  <c r="Y259" i="7"/>
  <c r="Y258" i="7"/>
  <c r="Y335" i="7" l="1"/>
  <c r="X336" i="7" s="1"/>
  <c r="Y349" i="7"/>
  <c r="V350" i="7" s="1"/>
  <c r="Y369" i="7"/>
  <c r="W370" i="7" s="1"/>
  <c r="Y362" i="7"/>
  <c r="X363" i="7" s="1"/>
  <c r="Y289" i="7"/>
  <c r="X290" i="7" s="1"/>
  <c r="Y278" i="7"/>
  <c r="X279" i="7" s="1"/>
  <c r="Y268" i="7"/>
  <c r="Y375" i="7"/>
  <c r="X376" i="7" s="1"/>
  <c r="Y327" i="7"/>
  <c r="Y304" i="7"/>
  <c r="X305" i="7" s="1"/>
  <c r="V304" i="7"/>
  <c r="W336" i="7" l="1"/>
  <c r="V336" i="7"/>
  <c r="W350" i="7"/>
  <c r="X350" i="7"/>
  <c r="X370" i="7"/>
  <c r="V370" i="7"/>
  <c r="V376" i="7"/>
  <c r="W376" i="7"/>
  <c r="V363" i="7"/>
  <c r="W363" i="7"/>
  <c r="V328" i="7"/>
  <c r="W328" i="7"/>
  <c r="X328" i="7"/>
  <c r="W305" i="7"/>
  <c r="V305" i="7"/>
  <c r="V290" i="7"/>
  <c r="W290" i="7"/>
  <c r="V279" i="7"/>
  <c r="W279" i="7"/>
  <c r="V269" i="7"/>
  <c r="W269" i="7"/>
  <c r="X269" i="7"/>
  <c r="X254" i="7"/>
  <c r="W254" i="7"/>
  <c r="V254" i="7"/>
  <c r="Y253" i="7"/>
  <c r="Y251" i="7"/>
  <c r="Y250" i="7"/>
  <c r="Y249" i="7"/>
  <c r="Y248" i="7"/>
  <c r="Y247" i="7"/>
  <c r="Y246" i="7"/>
  <c r="Y245" i="7"/>
  <c r="Y244" i="7"/>
  <c r="Y243" i="7"/>
  <c r="Y242" i="7"/>
  <c r="Y241" i="7"/>
  <c r="Y240" i="7"/>
  <c r="Y239" i="7"/>
  <c r="Y238" i="7"/>
  <c r="Y237" i="7"/>
  <c r="Y236" i="7"/>
  <c r="X232" i="7"/>
  <c r="W232" i="7"/>
  <c r="V232" i="7"/>
  <c r="Y231" i="7"/>
  <c r="Y230" i="7"/>
  <c r="Y229" i="7"/>
  <c r="Y228" i="7"/>
  <c r="Y227" i="7"/>
  <c r="Y226" i="7"/>
  <c r="Y225" i="7"/>
  <c r="Y224" i="7"/>
  <c r="Y223" i="7"/>
  <c r="Y222" i="7"/>
  <c r="Y221" i="7"/>
  <c r="Y220" i="7"/>
  <c r="Y219" i="7"/>
  <c r="Y218" i="7"/>
  <c r="Y217" i="7"/>
  <c r="Y216" i="7"/>
  <c r="Y215" i="7"/>
  <c r="X210" i="7"/>
  <c r="W210" i="7"/>
  <c r="V210" i="7"/>
  <c r="Y209" i="7"/>
  <c r="Y208" i="7"/>
  <c r="Y207" i="7"/>
  <c r="Y206" i="7"/>
  <c r="Y205" i="7"/>
  <c r="X201" i="7"/>
  <c r="W201" i="7"/>
  <c r="V201" i="7"/>
  <c r="Y187" i="7"/>
  <c r="Y188" i="7"/>
  <c r="Y189" i="7"/>
  <c r="Y190" i="7"/>
  <c r="Y191" i="7"/>
  <c r="Y192" i="7"/>
  <c r="Y193" i="7"/>
  <c r="Y194" i="7"/>
  <c r="Y195" i="7"/>
  <c r="Y196" i="7"/>
  <c r="Y197" i="7"/>
  <c r="Y198" i="7"/>
  <c r="Y199" i="7"/>
  <c r="Y200" i="7"/>
  <c r="Y186" i="7"/>
  <c r="Y185" i="7"/>
  <c r="Y184" i="7"/>
  <c r="X180" i="7"/>
  <c r="W180" i="7"/>
  <c r="V180" i="7"/>
  <c r="Y179" i="7"/>
  <c r="Y178" i="7"/>
  <c r="Y177" i="7"/>
  <c r="X173" i="7"/>
  <c r="W173" i="7"/>
  <c r="V173" i="7"/>
  <c r="Y210" i="7" l="1"/>
  <c r="X211" i="7" s="1"/>
  <c r="Y254" i="7"/>
  <c r="V255" i="7" s="1"/>
  <c r="Y232" i="7"/>
  <c r="V233" i="7" s="1"/>
  <c r="Y201" i="7"/>
  <c r="X202" i="7" s="1"/>
  <c r="Y180" i="7"/>
  <c r="Y172" i="7"/>
  <c r="Y171" i="7"/>
  <c r="Y170" i="7"/>
  <c r="Y169" i="7"/>
  <c r="Y168" i="7"/>
  <c r="Y167" i="7"/>
  <c r="Y166" i="7"/>
  <c r="Y165" i="7"/>
  <c r="Y164" i="7"/>
  <c r="Y163" i="7"/>
  <c r="Y162" i="7"/>
  <c r="Y158" i="7"/>
  <c r="Y157" i="7"/>
  <c r="Y155" i="7"/>
  <c r="Y154" i="7"/>
  <c r="Y153" i="7"/>
  <c r="X149" i="7"/>
  <c r="W149" i="7"/>
  <c r="V149" i="7"/>
  <c r="Y148" i="7"/>
  <c r="Y147" i="7"/>
  <c r="Y146" i="7"/>
  <c r="Y145" i="7"/>
  <c r="Y144" i="7"/>
  <c r="Y143" i="7"/>
  <c r="Y142" i="7"/>
  <c r="Y141" i="7"/>
  <c r="Y140" i="7"/>
  <c r="Y139" i="7"/>
  <c r="Y138" i="7"/>
  <c r="X134" i="7"/>
  <c r="W134" i="7"/>
  <c r="V134" i="7"/>
  <c r="Y133" i="7"/>
  <c r="Y132" i="7"/>
  <c r="Y131" i="7"/>
  <c r="Y130" i="7"/>
  <c r="Y129" i="7"/>
  <c r="X125" i="7"/>
  <c r="W125" i="7"/>
  <c r="V125" i="7"/>
  <c r="Y124" i="7"/>
  <c r="Y123" i="7"/>
  <c r="Y122" i="7"/>
  <c r="Y121" i="7"/>
  <c r="X117" i="7"/>
  <c r="W117" i="7"/>
  <c r="V117" i="7"/>
  <c r="Y116" i="7"/>
  <c r="Y115" i="7"/>
  <c r="Y114" i="7"/>
  <c r="Y113" i="7"/>
  <c r="Y112" i="7"/>
  <c r="Y111" i="7"/>
  <c r="Y110" i="7"/>
  <c r="Y109" i="7"/>
  <c r="Y108" i="7"/>
  <c r="Y107" i="7"/>
  <c r="Y106" i="7"/>
  <c r="Y105" i="7"/>
  <c r="Y104" i="7"/>
  <c r="Y103" i="7"/>
  <c r="Y102" i="7"/>
  <c r="Y101" i="7"/>
  <c r="Y100" i="7"/>
  <c r="Y99" i="7"/>
  <c r="Y98" i="7"/>
  <c r="Y97" i="7"/>
  <c r="Y96" i="7"/>
  <c r="Y95" i="7"/>
  <c r="Y94" i="7"/>
  <c r="Y93" i="7"/>
  <c r="Y92" i="7"/>
  <c r="V211" i="7" l="1"/>
  <c r="W211" i="7"/>
  <c r="Y134" i="7"/>
  <c r="V135" i="7" s="1"/>
  <c r="Y149" i="7"/>
  <c r="X150" i="7" s="1"/>
  <c r="Y117" i="7"/>
  <c r="V118" i="7" s="1"/>
  <c r="Y125" i="7"/>
  <c r="X126" i="7" s="1"/>
  <c r="W255" i="7"/>
  <c r="X255" i="7"/>
  <c r="X233" i="7"/>
  <c r="W233" i="7"/>
  <c r="W202" i="7"/>
  <c r="V202" i="7"/>
  <c r="V181" i="7"/>
  <c r="W181" i="7"/>
  <c r="X181" i="7"/>
  <c r="Y173" i="7"/>
  <c r="V174" i="7" s="1"/>
  <c r="X88" i="7"/>
  <c r="W88" i="7"/>
  <c r="V88" i="7"/>
  <c r="Y87" i="7"/>
  <c r="Y86" i="7"/>
  <c r="Y85" i="7"/>
  <c r="Y84" i="7"/>
  <c r="Y83" i="7"/>
  <c r="Y82" i="7"/>
  <c r="Y81" i="7"/>
  <c r="Y80" i="7"/>
  <c r="Y214" i="7"/>
  <c r="Y75" i="7"/>
  <c r="Y74" i="7"/>
  <c r="Y73" i="7"/>
  <c r="Y72" i="7"/>
  <c r="Y71" i="7"/>
  <c r="Y70" i="7"/>
  <c r="Y69" i="7"/>
  <c r="Y68" i="7"/>
  <c r="Y67" i="7"/>
  <c r="X76" i="7"/>
  <c r="W76" i="7"/>
  <c r="V76" i="7"/>
  <c r="Y62" i="7"/>
  <c r="Y61" i="7"/>
  <c r="Y60" i="7"/>
  <c r="Y59" i="7"/>
  <c r="V63" i="7"/>
  <c r="X63" i="7"/>
  <c r="W63" i="7"/>
  <c r="Y44" i="7"/>
  <c r="Y45" i="7"/>
  <c r="Y46" i="7"/>
  <c r="Y47" i="7"/>
  <c r="Y48" i="7"/>
  <c r="Y49" i="7"/>
  <c r="Y50" i="7"/>
  <c r="Y51" i="7"/>
  <c r="Y52" i="7"/>
  <c r="Y53" i="7"/>
  <c r="Y54" i="7"/>
  <c r="Y43" i="7"/>
  <c r="Y39" i="7"/>
  <c r="X55" i="7"/>
  <c r="W55" i="7"/>
  <c r="V55" i="7"/>
  <c r="X35" i="7"/>
  <c r="W35" i="7"/>
  <c r="V35" i="7"/>
  <c r="Y34" i="7"/>
  <c r="Y35" i="7" s="1"/>
  <c r="X30" i="7"/>
  <c r="W30" i="7"/>
  <c r="V30" i="7"/>
  <c r="Y28" i="7"/>
  <c r="Y29" i="7"/>
  <c r="Y27" i="7"/>
  <c r="Y26" i="7"/>
  <c r="X22" i="7"/>
  <c r="W22" i="7"/>
  <c r="V22" i="7"/>
  <c r="V36" i="7" l="1"/>
  <c r="V380" i="7"/>
  <c r="W36" i="7"/>
  <c r="X118" i="7"/>
  <c r="V150" i="7"/>
  <c r="W118" i="7"/>
  <c r="X380" i="7"/>
  <c r="W150" i="7"/>
  <c r="V126" i="7"/>
  <c r="W135" i="7"/>
  <c r="X36" i="7"/>
  <c r="Y63" i="7"/>
  <c r="X64" i="7" s="1"/>
  <c r="X135" i="7"/>
  <c r="W126" i="7"/>
  <c r="X174" i="7"/>
  <c r="W174" i="7"/>
  <c r="Y88" i="7"/>
  <c r="X89" i="7" s="1"/>
  <c r="Y55" i="7"/>
  <c r="V56" i="7" s="1"/>
  <c r="Y30" i="7"/>
  <c r="V31" i="7" s="1"/>
  <c r="Y76" i="7"/>
  <c r="Y11" i="7"/>
  <c r="Y12" i="7"/>
  <c r="Y13" i="7"/>
  <c r="Y14" i="7"/>
  <c r="Y15" i="7"/>
  <c r="Y16" i="7"/>
  <c r="Y17" i="7"/>
  <c r="Y10" i="7"/>
  <c r="Y9" i="7"/>
  <c r="V64" i="7" l="1"/>
  <c r="W64" i="7"/>
  <c r="X31" i="7"/>
  <c r="X56" i="7"/>
  <c r="W56" i="7"/>
  <c r="W31" i="7"/>
  <c r="W89" i="7"/>
  <c r="V89" i="7"/>
  <c r="V77" i="7"/>
  <c r="W77" i="7"/>
  <c r="X77" i="7"/>
  <c r="Y22" i="7"/>
  <c r="X23" i="7" s="1"/>
  <c r="R216" i="7"/>
  <c r="R217" i="7"/>
  <c r="R218" i="7"/>
  <c r="R219" i="7"/>
  <c r="R220" i="7"/>
  <c r="R222" i="7"/>
  <c r="R223" i="7"/>
  <c r="R224" i="7"/>
  <c r="R225" i="7"/>
  <c r="R226" i="7"/>
  <c r="R227" i="7"/>
  <c r="R228" i="7"/>
  <c r="R229" i="7"/>
  <c r="R230" i="7"/>
  <c r="R231" i="7"/>
  <c r="Y380" i="7" l="1"/>
  <c r="X381" i="7" s="1"/>
  <c r="W23" i="7"/>
  <c r="V23" i="7"/>
  <c r="U149" i="7"/>
  <c r="V381" i="7" l="1"/>
  <c r="T220" i="7"/>
  <c r="T219" i="7"/>
  <c r="R215" i="7"/>
  <c r="T230" i="7"/>
  <c r="T229" i="7"/>
  <c r="T227" i="7"/>
  <c r="T226" i="7"/>
  <c r="T225" i="7"/>
  <c r="T224" i="7"/>
  <c r="T223" i="7"/>
  <c r="T222" i="7"/>
  <c r="T218" i="7"/>
  <c r="T217" i="7"/>
  <c r="T216" i="7"/>
  <c r="T228" i="7"/>
  <c r="T215" i="7" l="1"/>
  <c r="T52" i="7" l="1"/>
  <c r="T51" i="7"/>
  <c r="T47" i="7"/>
  <c r="T48" i="7"/>
  <c r="T54" i="7"/>
  <c r="T50" i="7"/>
  <c r="T46" i="7"/>
  <c r="T53" i="7"/>
  <c r="T49" i="7"/>
  <c r="T45" i="7"/>
  <c r="T39" i="7" l="1"/>
  <c r="U278" i="7"/>
  <c r="H375" i="7" l="1"/>
  <c r="I375" i="7"/>
  <c r="J375" i="7"/>
  <c r="K375" i="7"/>
  <c r="L375" i="7"/>
  <c r="M375" i="7"/>
  <c r="N375" i="7"/>
  <c r="O375" i="7"/>
  <c r="P375" i="7"/>
  <c r="H369" i="7"/>
  <c r="I369" i="7"/>
  <c r="J369" i="7"/>
  <c r="K369" i="7"/>
  <c r="L369" i="7"/>
  <c r="M369" i="7"/>
  <c r="N369" i="7"/>
  <c r="O369" i="7"/>
  <c r="P369" i="7"/>
  <c r="H362" i="7"/>
  <c r="I362" i="7"/>
  <c r="J362" i="7"/>
  <c r="K362" i="7"/>
  <c r="L362" i="7"/>
  <c r="M362" i="7"/>
  <c r="N362" i="7"/>
  <c r="O362" i="7"/>
  <c r="P362" i="7"/>
  <c r="H349" i="7"/>
  <c r="I349" i="7"/>
  <c r="J349" i="7"/>
  <c r="K349" i="7"/>
  <c r="L349" i="7"/>
  <c r="M349" i="7"/>
  <c r="N349" i="7"/>
  <c r="O349" i="7"/>
  <c r="P349" i="7"/>
  <c r="H335" i="7"/>
  <c r="I335" i="7"/>
  <c r="J335" i="7"/>
  <c r="K335" i="7"/>
  <c r="L335" i="7"/>
  <c r="M335" i="7"/>
  <c r="N335" i="7"/>
  <c r="O335" i="7"/>
  <c r="P335" i="7"/>
  <c r="H327" i="7"/>
  <c r="I327" i="7"/>
  <c r="J327" i="7"/>
  <c r="K327" i="7"/>
  <c r="L327" i="7"/>
  <c r="M327" i="7"/>
  <c r="N327" i="7"/>
  <c r="O327" i="7"/>
  <c r="P327" i="7"/>
  <c r="H304" i="7"/>
  <c r="I304" i="7"/>
  <c r="J304" i="7"/>
  <c r="K304" i="7"/>
  <c r="L304" i="7"/>
  <c r="M304" i="7"/>
  <c r="N304" i="7"/>
  <c r="O304" i="7"/>
  <c r="P304" i="7"/>
  <c r="H289" i="7"/>
  <c r="I289" i="7"/>
  <c r="J289" i="7"/>
  <c r="K289" i="7"/>
  <c r="L289" i="7"/>
  <c r="M289" i="7"/>
  <c r="N289" i="7"/>
  <c r="O289" i="7"/>
  <c r="P289" i="7"/>
  <c r="H278" i="7"/>
  <c r="I278" i="7"/>
  <c r="J278" i="7"/>
  <c r="K278" i="7"/>
  <c r="L278" i="7"/>
  <c r="M278" i="7"/>
  <c r="N278" i="7"/>
  <c r="O278" i="7"/>
  <c r="P278" i="7"/>
  <c r="H268" i="7"/>
  <c r="I268" i="7"/>
  <c r="J268" i="7"/>
  <c r="K268" i="7"/>
  <c r="L268" i="7"/>
  <c r="M268" i="7"/>
  <c r="N268" i="7"/>
  <c r="O268" i="7"/>
  <c r="P268" i="7"/>
  <c r="H254" i="7"/>
  <c r="I254" i="7"/>
  <c r="J254" i="7"/>
  <c r="K254" i="7"/>
  <c r="L254" i="7"/>
  <c r="M254" i="7"/>
  <c r="N254" i="7"/>
  <c r="O254" i="7"/>
  <c r="P254" i="7"/>
  <c r="H210" i="7"/>
  <c r="I210" i="7"/>
  <c r="J210" i="7"/>
  <c r="K210" i="7"/>
  <c r="L210" i="7"/>
  <c r="M210" i="7"/>
  <c r="N210" i="7"/>
  <c r="O210" i="7"/>
  <c r="P210" i="7"/>
  <c r="H201" i="7"/>
  <c r="I201" i="7"/>
  <c r="J201" i="7"/>
  <c r="K201" i="7"/>
  <c r="L201" i="7"/>
  <c r="M201" i="7"/>
  <c r="N201" i="7"/>
  <c r="O201" i="7"/>
  <c r="P201" i="7"/>
  <c r="H180" i="7"/>
  <c r="I180" i="7"/>
  <c r="J180" i="7"/>
  <c r="K180" i="7"/>
  <c r="L180" i="7"/>
  <c r="M180" i="7"/>
  <c r="N180" i="7"/>
  <c r="O180" i="7"/>
  <c r="P180" i="7"/>
  <c r="H173" i="7"/>
  <c r="I173" i="7"/>
  <c r="J173" i="7"/>
  <c r="K173" i="7"/>
  <c r="L173" i="7"/>
  <c r="M173" i="7"/>
  <c r="N173" i="7"/>
  <c r="O173" i="7"/>
  <c r="P173" i="7"/>
  <c r="H149" i="7"/>
  <c r="I149" i="7"/>
  <c r="J149" i="7"/>
  <c r="K149" i="7"/>
  <c r="L149" i="7"/>
  <c r="M149" i="7"/>
  <c r="N149" i="7"/>
  <c r="O149" i="7"/>
  <c r="P149" i="7"/>
  <c r="H134" i="7"/>
  <c r="I134" i="7"/>
  <c r="J134" i="7"/>
  <c r="K134" i="7"/>
  <c r="L134" i="7"/>
  <c r="M134" i="7"/>
  <c r="N134" i="7"/>
  <c r="O134" i="7"/>
  <c r="P134" i="7"/>
  <c r="H125" i="7"/>
  <c r="I125" i="7"/>
  <c r="J125" i="7"/>
  <c r="K125" i="7"/>
  <c r="L125" i="7"/>
  <c r="M125" i="7"/>
  <c r="N125" i="7"/>
  <c r="O125" i="7"/>
  <c r="P125" i="7"/>
  <c r="H117" i="7"/>
  <c r="I117" i="7"/>
  <c r="J117" i="7"/>
  <c r="K117" i="7"/>
  <c r="L117" i="7"/>
  <c r="M117" i="7"/>
  <c r="N117" i="7"/>
  <c r="O117" i="7"/>
  <c r="P117" i="7"/>
  <c r="H88" i="7"/>
  <c r="I88" i="7"/>
  <c r="J88" i="7"/>
  <c r="K88" i="7"/>
  <c r="L88" i="7"/>
  <c r="M88" i="7"/>
  <c r="N88" i="7"/>
  <c r="O88" i="7"/>
  <c r="P88" i="7"/>
  <c r="H76" i="7"/>
  <c r="I76" i="7"/>
  <c r="J76" i="7"/>
  <c r="K76" i="7"/>
  <c r="L76" i="7"/>
  <c r="M76" i="7"/>
  <c r="N76" i="7"/>
  <c r="O76" i="7"/>
  <c r="P76" i="7"/>
  <c r="P63" i="7"/>
  <c r="O63" i="7"/>
  <c r="N63" i="7"/>
  <c r="M63" i="7"/>
  <c r="L63" i="7"/>
  <c r="K63" i="7"/>
  <c r="J63" i="7"/>
  <c r="I63" i="7"/>
  <c r="H63" i="7"/>
  <c r="P55" i="7"/>
  <c r="O55" i="7"/>
  <c r="N55" i="7"/>
  <c r="M55" i="7"/>
  <c r="L55" i="7"/>
  <c r="K55" i="7"/>
  <c r="J55" i="7"/>
  <c r="I55" i="7"/>
  <c r="H55" i="7"/>
  <c r="P30" i="7"/>
  <c r="O30" i="7"/>
  <c r="N30" i="7"/>
  <c r="M30" i="7"/>
  <c r="L30" i="7"/>
  <c r="K30" i="7"/>
  <c r="J30" i="7"/>
  <c r="I30" i="7"/>
  <c r="H30" i="7"/>
  <c r="P22" i="7"/>
  <c r="O22" i="7"/>
  <c r="N22" i="7"/>
  <c r="M22" i="7"/>
  <c r="L22" i="7"/>
  <c r="K22" i="7"/>
  <c r="J22" i="7"/>
  <c r="I22" i="7"/>
  <c r="H22" i="7"/>
  <c r="R316" i="7"/>
  <c r="R355" i="7"/>
  <c r="T355" i="7" l="1"/>
  <c r="T316" i="7"/>
  <c r="U22" i="7"/>
  <c r="R163" i="7" l="1"/>
  <c r="T163" i="7" l="1"/>
  <c r="R275" i="7"/>
  <c r="T275" i="7" l="1"/>
  <c r="R313" i="7"/>
  <c r="T313" i="7" l="1"/>
  <c r="R75" i="7"/>
  <c r="R74" i="7"/>
  <c r="R73" i="7"/>
  <c r="R72" i="7"/>
  <c r="R71" i="7"/>
  <c r="R70" i="7"/>
  <c r="R69" i="7"/>
  <c r="R68" i="7"/>
  <c r="R342" i="7" l="1"/>
  <c r="R319" i="7"/>
  <c r="R318" i="7"/>
  <c r="T318" i="7" l="1"/>
  <c r="T342" i="7"/>
  <c r="T319" i="7"/>
  <c r="R286" i="7"/>
  <c r="T286" i="7" l="1"/>
  <c r="U268" i="7"/>
  <c r="S268" i="7"/>
  <c r="G268" i="7"/>
  <c r="R267" i="7"/>
  <c r="T267" i="7" l="1"/>
  <c r="L60" i="5"/>
  <c r="J60" i="5"/>
  <c r="H60" i="5"/>
  <c r="F60" i="5"/>
  <c r="D60" i="5"/>
  <c r="E60" i="5" s="1"/>
  <c r="C60" i="5"/>
  <c r="C59" i="5"/>
  <c r="D54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C11" i="5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H10" i="5"/>
  <c r="C71" i="6"/>
  <c r="D65" i="6"/>
  <c r="H16" i="6"/>
  <c r="H15" i="6"/>
  <c r="H14" i="6"/>
  <c r="H13" i="6"/>
  <c r="H12" i="6"/>
  <c r="H11" i="6"/>
  <c r="J1555" i="10"/>
  <c r="J1554" i="10"/>
  <c r="J1553" i="10"/>
  <c r="J1552" i="10"/>
  <c r="J1551" i="10"/>
  <c r="J1550" i="10"/>
  <c r="J1549" i="10"/>
  <c r="J1548" i="10"/>
  <c r="J1547" i="10"/>
  <c r="J1546" i="10"/>
  <c r="J1545" i="10"/>
  <c r="J1544" i="10"/>
  <c r="J1543" i="10"/>
  <c r="J1542" i="10"/>
  <c r="J1541" i="10"/>
  <c r="J1540" i="10"/>
  <c r="J1539" i="10"/>
  <c r="J1538" i="10"/>
  <c r="J1537" i="10"/>
  <c r="J1536" i="10"/>
  <c r="J1535" i="10"/>
  <c r="J1534" i="10"/>
  <c r="J1533" i="10"/>
  <c r="J1532" i="10"/>
  <c r="J1531" i="10"/>
  <c r="J1530" i="10"/>
  <c r="J1529" i="10"/>
  <c r="J1528" i="10"/>
  <c r="J1527" i="10"/>
  <c r="J1526" i="10"/>
  <c r="J1525" i="10"/>
  <c r="J1524" i="10"/>
  <c r="J1523" i="10"/>
  <c r="J1522" i="10"/>
  <c r="J1521" i="10"/>
  <c r="J1520" i="10"/>
  <c r="J1519" i="10"/>
  <c r="J1518" i="10"/>
  <c r="J1517" i="10"/>
  <c r="J1516" i="10"/>
  <c r="J1515" i="10"/>
  <c r="J1514" i="10"/>
  <c r="J1513" i="10"/>
  <c r="J1512" i="10"/>
  <c r="J1511" i="10"/>
  <c r="J1510" i="10"/>
  <c r="J1509" i="10"/>
  <c r="J1508" i="10"/>
  <c r="J1507" i="10"/>
  <c r="J1506" i="10"/>
  <c r="J1505" i="10"/>
  <c r="J1504" i="10"/>
  <c r="J1503" i="10"/>
  <c r="J1502" i="10"/>
  <c r="J1501" i="10"/>
  <c r="J1500" i="10"/>
  <c r="J1499" i="10"/>
  <c r="J1498" i="10"/>
  <c r="J1497" i="10"/>
  <c r="J1496" i="10"/>
  <c r="J1495" i="10"/>
  <c r="J1494" i="10"/>
  <c r="J1493" i="10"/>
  <c r="J1492" i="10"/>
  <c r="J1491" i="10"/>
  <c r="J1490" i="10"/>
  <c r="J1489" i="10"/>
  <c r="J1488" i="10"/>
  <c r="J1487" i="10"/>
  <c r="J1486" i="10"/>
  <c r="J1485" i="10"/>
  <c r="J1484" i="10"/>
  <c r="J1483" i="10"/>
  <c r="J1482" i="10"/>
  <c r="J1481" i="10"/>
  <c r="J1480" i="10"/>
  <c r="J1479" i="10"/>
  <c r="J1478" i="10"/>
  <c r="J1477" i="10"/>
  <c r="J1476" i="10"/>
  <c r="J1475" i="10"/>
  <c r="J1474" i="10"/>
  <c r="J1473" i="10"/>
  <c r="J1472" i="10"/>
  <c r="J1471" i="10"/>
  <c r="J1470" i="10"/>
  <c r="J1469" i="10"/>
  <c r="J1468" i="10"/>
  <c r="J1467" i="10"/>
  <c r="J1466" i="10"/>
  <c r="J1465" i="10"/>
  <c r="J1464" i="10"/>
  <c r="J1463" i="10"/>
  <c r="J1462" i="10"/>
  <c r="J1461" i="10"/>
  <c r="J1460" i="10"/>
  <c r="J1459" i="10"/>
  <c r="J1458" i="10"/>
  <c r="J1457" i="10"/>
  <c r="J1456" i="10"/>
  <c r="J1455" i="10"/>
  <c r="J1454" i="10"/>
  <c r="J1453" i="10"/>
  <c r="J1452" i="10"/>
  <c r="J1451" i="10"/>
  <c r="J1450" i="10"/>
  <c r="J1449" i="10"/>
  <c r="J1448" i="10"/>
  <c r="J1447" i="10"/>
  <c r="J1446" i="10"/>
  <c r="J1445" i="10"/>
  <c r="J1444" i="10"/>
  <c r="J1443" i="10"/>
  <c r="J1442" i="10"/>
  <c r="J1441" i="10"/>
  <c r="J1440" i="10"/>
  <c r="J1439" i="10"/>
  <c r="J1438" i="10"/>
  <c r="J1437" i="10"/>
  <c r="J1436" i="10"/>
  <c r="J1435" i="10"/>
  <c r="J1434" i="10"/>
  <c r="J1433" i="10"/>
  <c r="J1432" i="10"/>
  <c r="J1431" i="10"/>
  <c r="J1430" i="10"/>
  <c r="J1429" i="10"/>
  <c r="J1428" i="10"/>
  <c r="J1427" i="10"/>
  <c r="J1426" i="10"/>
  <c r="J1425" i="10"/>
  <c r="J1424" i="10"/>
  <c r="J1423" i="10"/>
  <c r="J1422" i="10"/>
  <c r="J1421" i="10"/>
  <c r="J1420" i="10"/>
  <c r="J1419" i="10"/>
  <c r="J1418" i="10"/>
  <c r="J1417" i="10"/>
  <c r="J1416" i="10"/>
  <c r="J1415" i="10"/>
  <c r="J1414" i="10"/>
  <c r="J1413" i="10"/>
  <c r="J1412" i="10"/>
  <c r="J1411" i="10"/>
  <c r="J1410" i="10"/>
  <c r="J1409" i="10"/>
  <c r="J1408" i="10"/>
  <c r="J1407" i="10"/>
  <c r="J1406" i="10"/>
  <c r="J1405" i="10"/>
  <c r="J1404" i="10"/>
  <c r="J1403" i="10"/>
  <c r="J1402" i="10"/>
  <c r="J1401" i="10"/>
  <c r="J1400" i="10"/>
  <c r="J1399" i="10"/>
  <c r="J1398" i="10"/>
  <c r="J1397" i="10"/>
  <c r="J1396" i="10"/>
  <c r="J1395" i="10"/>
  <c r="J1394" i="10"/>
  <c r="J1393" i="10"/>
  <c r="J1392" i="10"/>
  <c r="J1391" i="10"/>
  <c r="J1390" i="10"/>
  <c r="J1389" i="10"/>
  <c r="J1388" i="10"/>
  <c r="J1387" i="10"/>
  <c r="J1386" i="10"/>
  <c r="J1385" i="10"/>
  <c r="J1384" i="10"/>
  <c r="J1383" i="10"/>
  <c r="J1382" i="10"/>
  <c r="J1381" i="10"/>
  <c r="J1380" i="10"/>
  <c r="J1379" i="10"/>
  <c r="J1378" i="10"/>
  <c r="J1377" i="10"/>
  <c r="J1376" i="10"/>
  <c r="J1375" i="10"/>
  <c r="J1374" i="10"/>
  <c r="J1373" i="10"/>
  <c r="J1372" i="10"/>
  <c r="J1371" i="10"/>
  <c r="J1370" i="10"/>
  <c r="J1369" i="10"/>
  <c r="J1368" i="10"/>
  <c r="J1367" i="10"/>
  <c r="J1366" i="10"/>
  <c r="J1365" i="10"/>
  <c r="J1364" i="10"/>
  <c r="J1363" i="10"/>
  <c r="J1362" i="10"/>
  <c r="J1361" i="10"/>
  <c r="J1360" i="10"/>
  <c r="J1359" i="10"/>
  <c r="J1358" i="10"/>
  <c r="J1357" i="10"/>
  <c r="J1356" i="10"/>
  <c r="J1355" i="10"/>
  <c r="J1354" i="10"/>
  <c r="J1353" i="10"/>
  <c r="J1352" i="10"/>
  <c r="J1351" i="10"/>
  <c r="J1350" i="10"/>
  <c r="J1349" i="10"/>
  <c r="J1348" i="10"/>
  <c r="J1347" i="10"/>
  <c r="J1346" i="10"/>
  <c r="J1345" i="10"/>
  <c r="J1344" i="10"/>
  <c r="J1343" i="10"/>
  <c r="J1342" i="10"/>
  <c r="J1341" i="10"/>
  <c r="J1340" i="10"/>
  <c r="J1339" i="10"/>
  <c r="J1338" i="10"/>
  <c r="J1337" i="10"/>
  <c r="J1336" i="10"/>
  <c r="J1335" i="10"/>
  <c r="J1334" i="10"/>
  <c r="J1333" i="10"/>
  <c r="J1332" i="10"/>
  <c r="J1331" i="10"/>
  <c r="J1330" i="10"/>
  <c r="J1329" i="10"/>
  <c r="J1328" i="10"/>
  <c r="J1327" i="10"/>
  <c r="J1326" i="10"/>
  <c r="J1325" i="10"/>
  <c r="J1324" i="10"/>
  <c r="J1323" i="10"/>
  <c r="J1322" i="10"/>
  <c r="J1321" i="10"/>
  <c r="J1320" i="10"/>
  <c r="J1319" i="10"/>
  <c r="J1318" i="10"/>
  <c r="J1317" i="10"/>
  <c r="J1316" i="10"/>
  <c r="J1315" i="10"/>
  <c r="J1314" i="10"/>
  <c r="J1313" i="10"/>
  <c r="J1312" i="10"/>
  <c r="J1311" i="10"/>
  <c r="J1310" i="10"/>
  <c r="J1309" i="10"/>
  <c r="J1308" i="10"/>
  <c r="J1307" i="10"/>
  <c r="J1306" i="10"/>
  <c r="J1305" i="10"/>
  <c r="J1304" i="10"/>
  <c r="J1303" i="10"/>
  <c r="J1302" i="10"/>
  <c r="J1301" i="10"/>
  <c r="J1300" i="10"/>
  <c r="J1299" i="10"/>
  <c r="J1298" i="10"/>
  <c r="J1297" i="10"/>
  <c r="J1296" i="10"/>
  <c r="J1295" i="10"/>
  <c r="J1294" i="10"/>
  <c r="J1293" i="10"/>
  <c r="J1292" i="10"/>
  <c r="J1291" i="10"/>
  <c r="J1290" i="10"/>
  <c r="J1289" i="10"/>
  <c r="J1288" i="10"/>
  <c r="J1287" i="10"/>
  <c r="J1286" i="10"/>
  <c r="J1285" i="10"/>
  <c r="J1284" i="10"/>
  <c r="J1283" i="10"/>
  <c r="J1282" i="10"/>
  <c r="J1281" i="10"/>
  <c r="J1280" i="10"/>
  <c r="J1279" i="10"/>
  <c r="J1278" i="10"/>
  <c r="J1277" i="10"/>
  <c r="J1276" i="10"/>
  <c r="J1275" i="10"/>
  <c r="J1274" i="10"/>
  <c r="J1273" i="10"/>
  <c r="J1272" i="10"/>
  <c r="J1271" i="10"/>
  <c r="J1270" i="10"/>
  <c r="J1269" i="10"/>
  <c r="J1268" i="10"/>
  <c r="J1267" i="10"/>
  <c r="J1266" i="10"/>
  <c r="J1265" i="10"/>
  <c r="J1264" i="10"/>
  <c r="J1263" i="10"/>
  <c r="J1262" i="10"/>
  <c r="J1261" i="10"/>
  <c r="J1260" i="10"/>
  <c r="J1259" i="10"/>
  <c r="J1258" i="10"/>
  <c r="J1257" i="10"/>
  <c r="J1256" i="10"/>
  <c r="J1255" i="10"/>
  <c r="J1254" i="10"/>
  <c r="J1253" i="10"/>
  <c r="J1252" i="10"/>
  <c r="J1251" i="10"/>
  <c r="J1250" i="10"/>
  <c r="J1249" i="10"/>
  <c r="J1248" i="10"/>
  <c r="J1247" i="10"/>
  <c r="J1246" i="10"/>
  <c r="J1245" i="10"/>
  <c r="J1244" i="10"/>
  <c r="J1243" i="10"/>
  <c r="J1242" i="10"/>
  <c r="J1241" i="10"/>
  <c r="J1240" i="10"/>
  <c r="J1239" i="10"/>
  <c r="J1238" i="10"/>
  <c r="J1237" i="10"/>
  <c r="J1236" i="10"/>
  <c r="J1235" i="10"/>
  <c r="J1234" i="10"/>
  <c r="J1233" i="10"/>
  <c r="J1232" i="10"/>
  <c r="J1231" i="10"/>
  <c r="J1230" i="10"/>
  <c r="J1229" i="10"/>
  <c r="J1228" i="10"/>
  <c r="J1227" i="10"/>
  <c r="J1226" i="10"/>
  <c r="J1225" i="10"/>
  <c r="J1224" i="10"/>
  <c r="J1223" i="10"/>
  <c r="J1222" i="10"/>
  <c r="J1221" i="10"/>
  <c r="J1220" i="10"/>
  <c r="J1219" i="10"/>
  <c r="J1218" i="10"/>
  <c r="J1217" i="10"/>
  <c r="J1216" i="10"/>
  <c r="J1215" i="10"/>
  <c r="J1214" i="10"/>
  <c r="J1213" i="10"/>
  <c r="J1212" i="10"/>
  <c r="J1211" i="10"/>
  <c r="J1210" i="10"/>
  <c r="J1209" i="10"/>
  <c r="J1208" i="10"/>
  <c r="J1207" i="10"/>
  <c r="J1206" i="10"/>
  <c r="J1205" i="10"/>
  <c r="J1204" i="10"/>
  <c r="J1203" i="10"/>
  <c r="J1202" i="10"/>
  <c r="J1201" i="10"/>
  <c r="J1200" i="10"/>
  <c r="J1199" i="10"/>
  <c r="J1198" i="10"/>
  <c r="J1197" i="10"/>
  <c r="J1196" i="10"/>
  <c r="J1195" i="10"/>
  <c r="J1194" i="10"/>
  <c r="J1193" i="10"/>
  <c r="J1192" i="10"/>
  <c r="J1191" i="10"/>
  <c r="J1190" i="10"/>
  <c r="J1189" i="10"/>
  <c r="J1188" i="10"/>
  <c r="J1187" i="10"/>
  <c r="J1186" i="10"/>
  <c r="J1185" i="10"/>
  <c r="J1184" i="10"/>
  <c r="J1183" i="10"/>
  <c r="J1182" i="10"/>
  <c r="J1181" i="10"/>
  <c r="J1180" i="10"/>
  <c r="J1179" i="10"/>
  <c r="J1178" i="10"/>
  <c r="J1177" i="10"/>
  <c r="J1176" i="10"/>
  <c r="J1175" i="10"/>
  <c r="J1174" i="10"/>
  <c r="J1173" i="10"/>
  <c r="J1172" i="10"/>
  <c r="J1171" i="10"/>
  <c r="J1170" i="10"/>
  <c r="J1169" i="10"/>
  <c r="J1168" i="10"/>
  <c r="J1167" i="10"/>
  <c r="J1166" i="10"/>
  <c r="J1165" i="10"/>
  <c r="J1164" i="10"/>
  <c r="J1163" i="10"/>
  <c r="J1162" i="10"/>
  <c r="J1161" i="10"/>
  <c r="J1160" i="10"/>
  <c r="J1159" i="10"/>
  <c r="J1158" i="10"/>
  <c r="J1157" i="10"/>
  <c r="J1156" i="10"/>
  <c r="J1155" i="10"/>
  <c r="J1154" i="10"/>
  <c r="J1153" i="10"/>
  <c r="J1152" i="10"/>
  <c r="J1151" i="10"/>
  <c r="J1150" i="10"/>
  <c r="J1149" i="10"/>
  <c r="J1148" i="10"/>
  <c r="J1147" i="10"/>
  <c r="J1146" i="10"/>
  <c r="J1145" i="10"/>
  <c r="J1144" i="10"/>
  <c r="J1143" i="10"/>
  <c r="J1142" i="10"/>
  <c r="J1141" i="10"/>
  <c r="J1140" i="10"/>
  <c r="J1139" i="10"/>
  <c r="J1138" i="10"/>
  <c r="J1137" i="10"/>
  <c r="J1136" i="10"/>
  <c r="J1135" i="10"/>
  <c r="J1134" i="10"/>
  <c r="J1133" i="10"/>
  <c r="J1132" i="10"/>
  <c r="J1131" i="10"/>
  <c r="J1130" i="10"/>
  <c r="J1129" i="10"/>
  <c r="J1128" i="10"/>
  <c r="J1127" i="10"/>
  <c r="J1126" i="10"/>
  <c r="J1125" i="10"/>
  <c r="J1124" i="10"/>
  <c r="J1123" i="10"/>
  <c r="J1122" i="10"/>
  <c r="J1121" i="10"/>
  <c r="J1120" i="10"/>
  <c r="J1119" i="10"/>
  <c r="J1118" i="10"/>
  <c r="J1117" i="10"/>
  <c r="J1116" i="10"/>
  <c r="J1115" i="10"/>
  <c r="J1114" i="10"/>
  <c r="J1113" i="10"/>
  <c r="J1112" i="10"/>
  <c r="J1111" i="10"/>
  <c r="J1110" i="10"/>
  <c r="J1109" i="10"/>
  <c r="J1108" i="10"/>
  <c r="J1107" i="10"/>
  <c r="J1106" i="10"/>
  <c r="J1105" i="10"/>
  <c r="J1104" i="10"/>
  <c r="J1103" i="10"/>
  <c r="J1102" i="10"/>
  <c r="J1101" i="10"/>
  <c r="J1100" i="10"/>
  <c r="J1099" i="10"/>
  <c r="J1098" i="10"/>
  <c r="J1097" i="10"/>
  <c r="J1096" i="10"/>
  <c r="J1095" i="10"/>
  <c r="J1094" i="10"/>
  <c r="J1093" i="10"/>
  <c r="J1092" i="10"/>
  <c r="J1091" i="10"/>
  <c r="J1090" i="10"/>
  <c r="J1089" i="10"/>
  <c r="J1088" i="10"/>
  <c r="J1087" i="10"/>
  <c r="J1086" i="10"/>
  <c r="J1085" i="10"/>
  <c r="J1084" i="10"/>
  <c r="J1083" i="10"/>
  <c r="J1082" i="10"/>
  <c r="J1081" i="10"/>
  <c r="J1080" i="10"/>
  <c r="J1079" i="10"/>
  <c r="J1078" i="10"/>
  <c r="J1077" i="10"/>
  <c r="J1076" i="10"/>
  <c r="J1075" i="10"/>
  <c r="J1074" i="10"/>
  <c r="J1073" i="10"/>
  <c r="J1072" i="10"/>
  <c r="J1071" i="10"/>
  <c r="J1070" i="10"/>
  <c r="J1069" i="10"/>
  <c r="J1068" i="10"/>
  <c r="J1067" i="10"/>
  <c r="J1066" i="10"/>
  <c r="J1065" i="10"/>
  <c r="J1064" i="10"/>
  <c r="J1063" i="10"/>
  <c r="J1062" i="10"/>
  <c r="J1061" i="10"/>
  <c r="J1060" i="10"/>
  <c r="J1059" i="10"/>
  <c r="J1058" i="10"/>
  <c r="J1057" i="10"/>
  <c r="J1056" i="10"/>
  <c r="J1055" i="10"/>
  <c r="J1054" i="10"/>
  <c r="J1053" i="10"/>
  <c r="J1052" i="10"/>
  <c r="J1051" i="10"/>
  <c r="J1050" i="10"/>
  <c r="J1049" i="10"/>
  <c r="J1048" i="10"/>
  <c r="J1047" i="10"/>
  <c r="J1046" i="10"/>
  <c r="J1045" i="10"/>
  <c r="J1044" i="10"/>
  <c r="J1043" i="10"/>
  <c r="J1042" i="10"/>
  <c r="J1041" i="10"/>
  <c r="J1040" i="10"/>
  <c r="J1039" i="10"/>
  <c r="J1038" i="10"/>
  <c r="J1037" i="10"/>
  <c r="J1036" i="10"/>
  <c r="J1035" i="10"/>
  <c r="J1034" i="10"/>
  <c r="J1033" i="10"/>
  <c r="J1032" i="10"/>
  <c r="J1031" i="10"/>
  <c r="J1030" i="10"/>
  <c r="J1029" i="10"/>
  <c r="J1028" i="10"/>
  <c r="J1027" i="10"/>
  <c r="J1026" i="10"/>
  <c r="J1025" i="10"/>
  <c r="J1024" i="10"/>
  <c r="J1023" i="10"/>
  <c r="J1022" i="10"/>
  <c r="J1021" i="10"/>
  <c r="J1020" i="10"/>
  <c r="J1019" i="10"/>
  <c r="J1018" i="10"/>
  <c r="J1017" i="10"/>
  <c r="J1016" i="10"/>
  <c r="J1015" i="10"/>
  <c r="J1014" i="10"/>
  <c r="J1013" i="10"/>
  <c r="J1012" i="10"/>
  <c r="J1011" i="10"/>
  <c r="J1010" i="10"/>
  <c r="J1009" i="10"/>
  <c r="J1008" i="10"/>
  <c r="J1007" i="10"/>
  <c r="J1006" i="10"/>
  <c r="J1005" i="10"/>
  <c r="J1004" i="10"/>
  <c r="J1003" i="10"/>
  <c r="J1002" i="10"/>
  <c r="J1001" i="10"/>
  <c r="J1000" i="10"/>
  <c r="J999" i="10"/>
  <c r="J998" i="10"/>
  <c r="J997" i="10"/>
  <c r="J996" i="10"/>
  <c r="J995" i="10"/>
  <c r="J994" i="10"/>
  <c r="J993" i="10"/>
  <c r="J992" i="10"/>
  <c r="J991" i="10"/>
  <c r="J990" i="10"/>
  <c r="J989" i="10"/>
  <c r="J988" i="10"/>
  <c r="J987" i="10"/>
  <c r="J986" i="10"/>
  <c r="J985" i="10"/>
  <c r="J984" i="10"/>
  <c r="J983" i="10"/>
  <c r="J982" i="10"/>
  <c r="J981" i="10"/>
  <c r="J980" i="10"/>
  <c r="J979" i="10"/>
  <c r="J978" i="10"/>
  <c r="J977" i="10"/>
  <c r="J976" i="10"/>
  <c r="J975" i="10"/>
  <c r="J974" i="10"/>
  <c r="J973" i="10"/>
  <c r="J972" i="10"/>
  <c r="J971" i="10"/>
  <c r="J970" i="10"/>
  <c r="J969" i="10"/>
  <c r="J968" i="10"/>
  <c r="J967" i="10"/>
  <c r="J966" i="10"/>
  <c r="J965" i="10"/>
  <c r="J964" i="10"/>
  <c r="J963" i="10"/>
  <c r="J962" i="10"/>
  <c r="J961" i="10"/>
  <c r="J960" i="10"/>
  <c r="J959" i="10"/>
  <c r="J958" i="10"/>
  <c r="J957" i="10"/>
  <c r="J956" i="10"/>
  <c r="J955" i="10"/>
  <c r="J954" i="10"/>
  <c r="J953" i="10"/>
  <c r="J952" i="10"/>
  <c r="J951" i="10"/>
  <c r="J950" i="10"/>
  <c r="J949" i="10"/>
  <c r="J948" i="10"/>
  <c r="J947" i="10"/>
  <c r="J946" i="10"/>
  <c r="J945" i="10"/>
  <c r="J944" i="10"/>
  <c r="J943" i="10"/>
  <c r="J942" i="10"/>
  <c r="J941" i="10"/>
  <c r="J940" i="10"/>
  <c r="J939" i="10"/>
  <c r="J938" i="10"/>
  <c r="J937" i="10"/>
  <c r="J936" i="10"/>
  <c r="J935" i="10"/>
  <c r="J934" i="10"/>
  <c r="J933" i="10"/>
  <c r="J932" i="10"/>
  <c r="J931" i="10"/>
  <c r="J930" i="10"/>
  <c r="J929" i="10"/>
  <c r="J928" i="10"/>
  <c r="J927" i="10"/>
  <c r="J926" i="10"/>
  <c r="J925" i="10"/>
  <c r="J924" i="10"/>
  <c r="J923" i="10"/>
  <c r="J922" i="10"/>
  <c r="J921" i="10"/>
  <c r="J920" i="10"/>
  <c r="J919" i="10"/>
  <c r="J918" i="10"/>
  <c r="J917" i="10"/>
  <c r="J916" i="10"/>
  <c r="J915" i="10"/>
  <c r="J914" i="10"/>
  <c r="J913" i="10"/>
  <c r="J912" i="10"/>
  <c r="J911" i="10"/>
  <c r="J910" i="10"/>
  <c r="J909" i="10"/>
  <c r="J908" i="10"/>
  <c r="J907" i="10"/>
  <c r="J906" i="10"/>
  <c r="J905" i="10"/>
  <c r="J904" i="10"/>
  <c r="J903" i="10"/>
  <c r="J902" i="10"/>
  <c r="J901" i="10"/>
  <c r="J900" i="10"/>
  <c r="J899" i="10"/>
  <c r="J898" i="10"/>
  <c r="J897" i="10"/>
  <c r="J896" i="10"/>
  <c r="J895" i="10"/>
  <c r="J894" i="10"/>
  <c r="J893" i="10"/>
  <c r="J892" i="10"/>
  <c r="J891" i="10"/>
  <c r="J890" i="10"/>
  <c r="J889" i="10"/>
  <c r="J888" i="10"/>
  <c r="J887" i="10"/>
  <c r="J886" i="10"/>
  <c r="J885" i="10"/>
  <c r="J884" i="10"/>
  <c r="J883" i="10"/>
  <c r="J882" i="10"/>
  <c r="J881" i="10"/>
  <c r="J880" i="10"/>
  <c r="J879" i="10"/>
  <c r="J878" i="10"/>
  <c r="J877" i="10"/>
  <c r="J876" i="10"/>
  <c r="J875" i="10"/>
  <c r="J874" i="10"/>
  <c r="J873" i="10"/>
  <c r="J872" i="10"/>
  <c r="J871" i="10"/>
  <c r="J870" i="10"/>
  <c r="J869" i="10"/>
  <c r="J868" i="10"/>
  <c r="J867" i="10"/>
  <c r="J866" i="10"/>
  <c r="J865" i="10"/>
  <c r="J864" i="10"/>
  <c r="J863" i="10"/>
  <c r="J862" i="10"/>
  <c r="J861" i="10"/>
  <c r="J860" i="10"/>
  <c r="J859" i="10"/>
  <c r="J858" i="10"/>
  <c r="J857" i="10"/>
  <c r="J856" i="10"/>
  <c r="J855" i="10"/>
  <c r="J854" i="10"/>
  <c r="J853" i="10"/>
  <c r="J852" i="10"/>
  <c r="J851" i="10"/>
  <c r="J850" i="10"/>
  <c r="J849" i="10"/>
  <c r="J848" i="10"/>
  <c r="J847" i="10"/>
  <c r="J846" i="10"/>
  <c r="J845" i="10"/>
  <c r="J844" i="10"/>
  <c r="J843" i="10"/>
  <c r="J842" i="10"/>
  <c r="J841" i="10"/>
  <c r="J840" i="10"/>
  <c r="J839" i="10"/>
  <c r="J838" i="10"/>
  <c r="J837" i="10"/>
  <c r="J836" i="10"/>
  <c r="J835" i="10"/>
  <c r="J834" i="10"/>
  <c r="J833" i="10"/>
  <c r="J832" i="10"/>
  <c r="J831" i="10"/>
  <c r="J830" i="10"/>
  <c r="J829" i="10"/>
  <c r="J828" i="10"/>
  <c r="J827" i="10"/>
  <c r="J826" i="10"/>
  <c r="J825" i="10"/>
  <c r="J824" i="10"/>
  <c r="J823" i="10"/>
  <c r="J822" i="10"/>
  <c r="J821" i="10"/>
  <c r="J820" i="10"/>
  <c r="J819" i="10"/>
  <c r="J818" i="10"/>
  <c r="J817" i="10"/>
  <c r="J816" i="10"/>
  <c r="J815" i="10"/>
  <c r="J814" i="10"/>
  <c r="J813" i="10"/>
  <c r="J812" i="10"/>
  <c r="J811" i="10"/>
  <c r="J810" i="10"/>
  <c r="J809" i="10"/>
  <c r="J808" i="10"/>
  <c r="J807" i="10"/>
  <c r="J806" i="10"/>
  <c r="J805" i="10"/>
  <c r="J804" i="10"/>
  <c r="J803" i="10"/>
  <c r="J802" i="10"/>
  <c r="J801" i="10"/>
  <c r="J800" i="10"/>
  <c r="J799" i="10"/>
  <c r="J798" i="10"/>
  <c r="J797" i="10"/>
  <c r="J796" i="10"/>
  <c r="J795" i="10"/>
  <c r="J794" i="10"/>
  <c r="J793" i="10"/>
  <c r="J792" i="10"/>
  <c r="J791" i="10"/>
  <c r="J790" i="10"/>
  <c r="J789" i="10"/>
  <c r="J788" i="10"/>
  <c r="J787" i="10"/>
  <c r="J786" i="10"/>
  <c r="J785" i="10"/>
  <c r="J784" i="10"/>
  <c r="J783" i="10"/>
  <c r="J782" i="10"/>
  <c r="J781" i="10"/>
  <c r="J780" i="10"/>
  <c r="J779" i="10"/>
  <c r="J778" i="10"/>
  <c r="J777" i="10"/>
  <c r="J776" i="10"/>
  <c r="J775" i="10"/>
  <c r="J774" i="10"/>
  <c r="J773" i="10"/>
  <c r="J772" i="10"/>
  <c r="J771" i="10"/>
  <c r="J770" i="10"/>
  <c r="J769" i="10"/>
  <c r="J768" i="10"/>
  <c r="J767" i="10"/>
  <c r="J766" i="10"/>
  <c r="J765" i="10"/>
  <c r="J764" i="10"/>
  <c r="J763" i="10"/>
  <c r="J762" i="10"/>
  <c r="J761" i="10"/>
  <c r="J760" i="10"/>
  <c r="J759" i="10"/>
  <c r="J758" i="10"/>
  <c r="J757" i="10"/>
  <c r="J756" i="10"/>
  <c r="J755" i="10"/>
  <c r="J754" i="10"/>
  <c r="J753" i="10"/>
  <c r="J752" i="10"/>
  <c r="J751" i="10"/>
  <c r="J750" i="10"/>
  <c r="J749" i="10"/>
  <c r="J748" i="10"/>
  <c r="J747" i="10"/>
  <c r="J746" i="10"/>
  <c r="J745" i="10"/>
  <c r="J744" i="10"/>
  <c r="J743" i="10"/>
  <c r="J742" i="10"/>
  <c r="J741" i="10"/>
  <c r="J740" i="10"/>
  <c r="J739" i="10"/>
  <c r="J738" i="10"/>
  <c r="J737" i="10"/>
  <c r="J736" i="10"/>
  <c r="J735" i="10"/>
  <c r="J734" i="10"/>
  <c r="J733" i="10"/>
  <c r="J732" i="10"/>
  <c r="J731" i="10"/>
  <c r="J730" i="10"/>
  <c r="J729" i="10"/>
  <c r="J728" i="10"/>
  <c r="J727" i="10"/>
  <c r="J726" i="10"/>
  <c r="J725" i="10"/>
  <c r="J724" i="10"/>
  <c r="J723" i="10"/>
  <c r="J722" i="10"/>
  <c r="J721" i="10"/>
  <c r="J720" i="10"/>
  <c r="J719" i="10"/>
  <c r="J718" i="10"/>
  <c r="J717" i="10"/>
  <c r="J716" i="10"/>
  <c r="J715" i="10"/>
  <c r="J714" i="10"/>
  <c r="J713" i="10"/>
  <c r="J712" i="10"/>
  <c r="J711" i="10"/>
  <c r="J710" i="10"/>
  <c r="J709" i="10"/>
  <c r="J708" i="10"/>
  <c r="J707" i="10"/>
  <c r="J706" i="10"/>
  <c r="J705" i="10"/>
  <c r="J704" i="10"/>
  <c r="J703" i="10"/>
  <c r="J702" i="10"/>
  <c r="J701" i="10"/>
  <c r="J700" i="10"/>
  <c r="J699" i="10"/>
  <c r="J698" i="10"/>
  <c r="J697" i="10"/>
  <c r="J696" i="10"/>
  <c r="J695" i="10"/>
  <c r="J694" i="10"/>
  <c r="J693" i="10"/>
  <c r="J692" i="10"/>
  <c r="J691" i="10"/>
  <c r="J690" i="10"/>
  <c r="J689" i="10"/>
  <c r="J688" i="10"/>
  <c r="J687" i="10"/>
  <c r="J686" i="10"/>
  <c r="J685" i="10"/>
  <c r="J684" i="10"/>
  <c r="J683" i="10"/>
  <c r="J682" i="10"/>
  <c r="J681" i="10"/>
  <c r="J680" i="10"/>
  <c r="J679" i="10"/>
  <c r="J678" i="10"/>
  <c r="J677" i="10"/>
  <c r="J676" i="10"/>
  <c r="J675" i="10"/>
  <c r="J674" i="10"/>
  <c r="J673" i="10"/>
  <c r="J672" i="10"/>
  <c r="J671" i="10"/>
  <c r="J670" i="10"/>
  <c r="J669" i="10"/>
  <c r="J668" i="10"/>
  <c r="J667" i="10"/>
  <c r="J666" i="10"/>
  <c r="J665" i="10"/>
  <c r="J664" i="10"/>
  <c r="J663" i="10"/>
  <c r="J662" i="10"/>
  <c r="J661" i="10"/>
  <c r="J660" i="10"/>
  <c r="J659" i="10"/>
  <c r="J658" i="10"/>
  <c r="J657" i="10"/>
  <c r="J656" i="10"/>
  <c r="J655" i="10"/>
  <c r="J654" i="10"/>
  <c r="J653" i="10"/>
  <c r="J652" i="10"/>
  <c r="J651" i="10"/>
  <c r="J650" i="10"/>
  <c r="J649" i="10"/>
  <c r="J648" i="10"/>
  <c r="J647" i="10"/>
  <c r="J646" i="10"/>
  <c r="J645" i="10"/>
  <c r="J644" i="10"/>
  <c r="J643" i="10"/>
  <c r="J642" i="10"/>
  <c r="J641" i="10"/>
  <c r="J640" i="10"/>
  <c r="J639" i="10"/>
  <c r="J638" i="10"/>
  <c r="J637" i="10"/>
  <c r="J636" i="10"/>
  <c r="J635" i="10"/>
  <c r="J634" i="10"/>
  <c r="J633" i="10"/>
  <c r="J632" i="10"/>
  <c r="J631" i="10"/>
  <c r="J630" i="10"/>
  <c r="J629" i="10"/>
  <c r="J628" i="10"/>
  <c r="J627" i="10"/>
  <c r="J626" i="10"/>
  <c r="J625" i="10"/>
  <c r="J624" i="10"/>
  <c r="J623" i="10"/>
  <c r="J622" i="10"/>
  <c r="J621" i="10"/>
  <c r="J620" i="10"/>
  <c r="J619" i="10"/>
  <c r="J618" i="10"/>
  <c r="J617" i="10"/>
  <c r="J616" i="10"/>
  <c r="J615" i="10"/>
  <c r="J614" i="10"/>
  <c r="J613" i="10"/>
  <c r="J612" i="10"/>
  <c r="J611" i="10"/>
  <c r="J610" i="10"/>
  <c r="J609" i="10"/>
  <c r="J608" i="10"/>
  <c r="J607" i="10"/>
  <c r="J606" i="10"/>
  <c r="J605" i="10"/>
  <c r="J604" i="10"/>
  <c r="J603" i="10"/>
  <c r="J602" i="10"/>
  <c r="J601" i="10"/>
  <c r="J600" i="10"/>
  <c r="J599" i="10"/>
  <c r="J598" i="10"/>
  <c r="J597" i="10"/>
  <c r="J596" i="10"/>
  <c r="J595" i="10"/>
  <c r="J594" i="10"/>
  <c r="J593" i="10"/>
  <c r="J592" i="10"/>
  <c r="J591" i="10"/>
  <c r="J590" i="10"/>
  <c r="J589" i="10"/>
  <c r="J588" i="10"/>
  <c r="J587" i="10"/>
  <c r="J586" i="10"/>
  <c r="J585" i="10"/>
  <c r="J584" i="10"/>
  <c r="J583" i="10"/>
  <c r="J582" i="10"/>
  <c r="J581" i="10"/>
  <c r="J580" i="10"/>
  <c r="J579" i="10"/>
  <c r="J578" i="10"/>
  <c r="J577" i="10"/>
  <c r="J576" i="10"/>
  <c r="J575" i="10"/>
  <c r="J574" i="10"/>
  <c r="J573" i="10"/>
  <c r="J572" i="10"/>
  <c r="J571" i="10"/>
  <c r="J570" i="10"/>
  <c r="J569" i="10"/>
  <c r="J568" i="10"/>
  <c r="J567" i="10"/>
  <c r="J566" i="10"/>
  <c r="J565" i="10"/>
  <c r="J564" i="10"/>
  <c r="J563" i="10"/>
  <c r="J562" i="10"/>
  <c r="J561" i="10"/>
  <c r="J560" i="10"/>
  <c r="J559" i="10"/>
  <c r="J558" i="10"/>
  <c r="J557" i="10"/>
  <c r="J556" i="10"/>
  <c r="J555" i="10"/>
  <c r="J554" i="10"/>
  <c r="J553" i="10"/>
  <c r="J552" i="10"/>
  <c r="J551" i="10"/>
  <c r="J550" i="10"/>
  <c r="J549" i="10"/>
  <c r="J548" i="10"/>
  <c r="J547" i="10"/>
  <c r="J546" i="10"/>
  <c r="J545" i="10"/>
  <c r="J544" i="10"/>
  <c r="J543" i="10"/>
  <c r="J542" i="10"/>
  <c r="J541" i="10"/>
  <c r="J540" i="10"/>
  <c r="J539" i="10"/>
  <c r="J538" i="10"/>
  <c r="J537" i="10"/>
  <c r="J536" i="10"/>
  <c r="J535" i="10"/>
  <c r="J534" i="10"/>
  <c r="J533" i="10"/>
  <c r="J532" i="10"/>
  <c r="J531" i="10"/>
  <c r="J530" i="10"/>
  <c r="J529" i="10"/>
  <c r="J528" i="10"/>
  <c r="J527" i="10"/>
  <c r="J526" i="10"/>
  <c r="J525" i="10"/>
  <c r="J524" i="10"/>
  <c r="J523" i="10"/>
  <c r="J522" i="10"/>
  <c r="J521" i="10"/>
  <c r="J520" i="10"/>
  <c r="J519" i="10"/>
  <c r="J518" i="10"/>
  <c r="J517" i="10"/>
  <c r="J516" i="10"/>
  <c r="J515" i="10"/>
  <c r="J514" i="10"/>
  <c r="J513" i="10"/>
  <c r="J512" i="10"/>
  <c r="J511" i="10"/>
  <c r="J510" i="10"/>
  <c r="J509" i="10"/>
  <c r="J508" i="10"/>
  <c r="J507" i="10"/>
  <c r="J506" i="10"/>
  <c r="J505" i="10"/>
  <c r="J504" i="10"/>
  <c r="J503" i="10"/>
  <c r="J502" i="10"/>
  <c r="J501" i="10"/>
  <c r="J500" i="10"/>
  <c r="J499" i="10"/>
  <c r="J498" i="10"/>
  <c r="J497" i="10"/>
  <c r="J496" i="10"/>
  <c r="J495" i="10"/>
  <c r="J494" i="10"/>
  <c r="J493" i="10"/>
  <c r="J492" i="10"/>
  <c r="J491" i="10"/>
  <c r="J490" i="10"/>
  <c r="J489" i="10"/>
  <c r="J488" i="10"/>
  <c r="J487" i="10"/>
  <c r="J486" i="10"/>
  <c r="J485" i="10"/>
  <c r="J484" i="10"/>
  <c r="J483" i="10"/>
  <c r="J482" i="10"/>
  <c r="J481" i="10"/>
  <c r="J480" i="10"/>
  <c r="J479" i="10"/>
  <c r="J478" i="10"/>
  <c r="J477" i="10"/>
  <c r="J476" i="10"/>
  <c r="J475" i="10"/>
  <c r="J474" i="10"/>
  <c r="J473" i="10"/>
  <c r="J472" i="10"/>
  <c r="J471" i="10"/>
  <c r="J470" i="10"/>
  <c r="J469" i="10"/>
  <c r="J468" i="10"/>
  <c r="J467" i="10"/>
  <c r="J466" i="10"/>
  <c r="J465" i="10"/>
  <c r="J464" i="10"/>
  <c r="J463" i="10"/>
  <c r="J462" i="10"/>
  <c r="J461" i="10"/>
  <c r="J460" i="10"/>
  <c r="J459" i="10"/>
  <c r="J458" i="10"/>
  <c r="J457" i="10"/>
  <c r="J456" i="10"/>
  <c r="J455" i="10"/>
  <c r="J454" i="10"/>
  <c r="J453" i="10"/>
  <c r="J452" i="10"/>
  <c r="J451" i="10"/>
  <c r="J450" i="10"/>
  <c r="J449" i="10"/>
  <c r="J448" i="10"/>
  <c r="J447" i="10"/>
  <c r="J446" i="10"/>
  <c r="J445" i="10"/>
  <c r="J444" i="10"/>
  <c r="J443" i="10"/>
  <c r="J442" i="10"/>
  <c r="J441" i="10"/>
  <c r="J440" i="10"/>
  <c r="J439" i="10"/>
  <c r="J438" i="10"/>
  <c r="J437" i="10"/>
  <c r="J436" i="10"/>
  <c r="J435" i="10"/>
  <c r="J434" i="10"/>
  <c r="J433" i="10"/>
  <c r="J432" i="10"/>
  <c r="J431" i="10"/>
  <c r="J430" i="10"/>
  <c r="J429" i="10"/>
  <c r="J428" i="10"/>
  <c r="J427" i="10"/>
  <c r="J426" i="10"/>
  <c r="J425" i="10"/>
  <c r="J424" i="10"/>
  <c r="J423" i="10"/>
  <c r="J422" i="10"/>
  <c r="J421" i="10"/>
  <c r="J420" i="10"/>
  <c r="J419" i="10"/>
  <c r="J418" i="10"/>
  <c r="J417" i="10"/>
  <c r="J416" i="10"/>
  <c r="J415" i="10"/>
  <c r="J414" i="10"/>
  <c r="J413" i="10"/>
  <c r="J412" i="10"/>
  <c r="J411" i="10"/>
  <c r="J410" i="10"/>
  <c r="J409" i="10"/>
  <c r="J408" i="10"/>
  <c r="J407" i="10"/>
  <c r="J406" i="10"/>
  <c r="J405" i="10"/>
  <c r="J404" i="10"/>
  <c r="J403" i="10"/>
  <c r="J402" i="10"/>
  <c r="J401" i="10"/>
  <c r="J400" i="10"/>
  <c r="J399" i="10"/>
  <c r="J398" i="10"/>
  <c r="J397" i="10"/>
  <c r="J396" i="10"/>
  <c r="J395" i="10"/>
  <c r="J394" i="10"/>
  <c r="J393" i="10"/>
  <c r="J392" i="10"/>
  <c r="J391" i="10"/>
  <c r="J390" i="10"/>
  <c r="J389" i="10"/>
  <c r="J388" i="10"/>
  <c r="J387" i="10"/>
  <c r="J386" i="10"/>
  <c r="J385" i="10"/>
  <c r="J384" i="10"/>
  <c r="J383" i="10"/>
  <c r="J382" i="10"/>
  <c r="J381" i="10"/>
  <c r="J380" i="10"/>
  <c r="J379" i="10"/>
  <c r="J378" i="10"/>
  <c r="J377" i="10"/>
  <c r="J376" i="10"/>
  <c r="J375" i="10"/>
  <c r="J374" i="10"/>
  <c r="J373" i="10"/>
  <c r="J372" i="10"/>
  <c r="J371" i="10"/>
  <c r="J370" i="10"/>
  <c r="J369" i="10"/>
  <c r="J368" i="10"/>
  <c r="J367" i="10"/>
  <c r="J366" i="10"/>
  <c r="J365" i="10"/>
  <c r="J364" i="10"/>
  <c r="J363" i="10"/>
  <c r="J362" i="10"/>
  <c r="J361" i="10"/>
  <c r="J360" i="10"/>
  <c r="J359" i="10"/>
  <c r="J358" i="10"/>
  <c r="J357" i="10"/>
  <c r="J356" i="10"/>
  <c r="J355" i="10"/>
  <c r="J354" i="10"/>
  <c r="J353" i="10"/>
  <c r="J352" i="10"/>
  <c r="J351" i="10"/>
  <c r="J350" i="10"/>
  <c r="J349" i="10"/>
  <c r="J348" i="10"/>
  <c r="J347" i="10"/>
  <c r="J346" i="10"/>
  <c r="J345" i="10"/>
  <c r="J344" i="10"/>
  <c r="J343" i="10"/>
  <c r="J342" i="10"/>
  <c r="J341" i="10"/>
  <c r="J340" i="10"/>
  <c r="J339" i="10"/>
  <c r="J338" i="10"/>
  <c r="J337" i="10"/>
  <c r="J336" i="10"/>
  <c r="J335" i="10"/>
  <c r="J334" i="10"/>
  <c r="J333" i="10"/>
  <c r="J332" i="10"/>
  <c r="J331" i="10"/>
  <c r="J330" i="10"/>
  <c r="J329" i="10"/>
  <c r="J328" i="10"/>
  <c r="J327" i="10"/>
  <c r="J326" i="10"/>
  <c r="J325" i="10"/>
  <c r="J324" i="10"/>
  <c r="J323" i="10"/>
  <c r="J322" i="10"/>
  <c r="J321" i="10"/>
  <c r="J320" i="10"/>
  <c r="J319" i="10"/>
  <c r="J318" i="10"/>
  <c r="J317" i="10"/>
  <c r="J316" i="10"/>
  <c r="J315" i="10"/>
  <c r="J314" i="10"/>
  <c r="J313" i="10"/>
  <c r="J312" i="10"/>
  <c r="J311" i="10"/>
  <c r="J310" i="10"/>
  <c r="J309" i="10"/>
  <c r="J308" i="10"/>
  <c r="J307" i="10"/>
  <c r="J306" i="10"/>
  <c r="J305" i="10"/>
  <c r="J304" i="10"/>
  <c r="J303" i="10"/>
  <c r="J302" i="10"/>
  <c r="J301" i="10"/>
  <c r="J300" i="10"/>
  <c r="J299" i="10"/>
  <c r="J298" i="10"/>
  <c r="J297" i="10"/>
  <c r="J296" i="10"/>
  <c r="J295" i="10"/>
  <c r="J294" i="10"/>
  <c r="J293" i="10"/>
  <c r="J292" i="10"/>
  <c r="J291" i="10"/>
  <c r="J290" i="10"/>
  <c r="J289" i="10"/>
  <c r="J288" i="10"/>
  <c r="J287" i="10"/>
  <c r="J286" i="10"/>
  <c r="J285" i="10"/>
  <c r="J284" i="10"/>
  <c r="J283" i="10"/>
  <c r="J282" i="10"/>
  <c r="J281" i="10"/>
  <c r="J280" i="10"/>
  <c r="J279" i="10"/>
  <c r="J278" i="10"/>
  <c r="J277" i="10"/>
  <c r="J276" i="10"/>
  <c r="J275" i="10"/>
  <c r="J274" i="10"/>
  <c r="J273" i="10"/>
  <c r="J272" i="10"/>
  <c r="J271" i="10"/>
  <c r="J270" i="10"/>
  <c r="J269" i="10"/>
  <c r="J268" i="10"/>
  <c r="J267" i="10"/>
  <c r="J266" i="10"/>
  <c r="J265" i="10"/>
  <c r="J264" i="10"/>
  <c r="J263" i="10"/>
  <c r="J262" i="10"/>
  <c r="J261" i="10"/>
  <c r="J260" i="10"/>
  <c r="J259" i="10"/>
  <c r="J258" i="10"/>
  <c r="J257" i="10"/>
  <c r="J256" i="10"/>
  <c r="J255" i="10"/>
  <c r="J254" i="10"/>
  <c r="J253" i="10"/>
  <c r="J252" i="10"/>
  <c r="J251" i="10"/>
  <c r="J250" i="10"/>
  <c r="J249" i="10"/>
  <c r="J248" i="10"/>
  <c r="J247" i="10"/>
  <c r="J246" i="10"/>
  <c r="J245" i="10"/>
  <c r="J244" i="10"/>
  <c r="J243" i="10"/>
  <c r="J242" i="10"/>
  <c r="J241" i="10"/>
  <c r="J240" i="10"/>
  <c r="J239" i="10"/>
  <c r="J238" i="10"/>
  <c r="J237" i="10"/>
  <c r="J236" i="10"/>
  <c r="J235" i="10"/>
  <c r="J234" i="10"/>
  <c r="J233" i="10"/>
  <c r="J232" i="10"/>
  <c r="J231" i="10"/>
  <c r="J230" i="10"/>
  <c r="J229" i="10"/>
  <c r="J228" i="10"/>
  <c r="J227" i="10"/>
  <c r="J226" i="10"/>
  <c r="J225" i="10"/>
  <c r="J224" i="10"/>
  <c r="J223" i="10"/>
  <c r="J222" i="10"/>
  <c r="J221" i="10"/>
  <c r="J220" i="10"/>
  <c r="J219" i="10"/>
  <c r="J218" i="10"/>
  <c r="J217" i="10"/>
  <c r="J216" i="10"/>
  <c r="J215" i="10"/>
  <c r="J214" i="10"/>
  <c r="J213" i="10"/>
  <c r="J212" i="10"/>
  <c r="J211" i="10"/>
  <c r="J210" i="10"/>
  <c r="J209" i="10"/>
  <c r="J208" i="10"/>
  <c r="J207" i="10"/>
  <c r="J206" i="10"/>
  <c r="J205" i="10"/>
  <c r="J204" i="10"/>
  <c r="J203" i="10"/>
  <c r="J202" i="10"/>
  <c r="J201" i="10"/>
  <c r="J200" i="10"/>
  <c r="J199" i="10"/>
  <c r="J198" i="10"/>
  <c r="J197" i="10"/>
  <c r="J196" i="10"/>
  <c r="J195" i="10"/>
  <c r="J194" i="10"/>
  <c r="J193" i="10"/>
  <c r="J192" i="10"/>
  <c r="J191" i="10"/>
  <c r="J190" i="10"/>
  <c r="J189" i="10"/>
  <c r="J188" i="10"/>
  <c r="J187" i="10"/>
  <c r="J186" i="10"/>
  <c r="J185" i="10"/>
  <c r="J184" i="10"/>
  <c r="J183" i="10"/>
  <c r="J182" i="10"/>
  <c r="J181" i="10"/>
  <c r="J180" i="10"/>
  <c r="J179" i="10"/>
  <c r="J178" i="10"/>
  <c r="J177" i="10"/>
  <c r="J176" i="10"/>
  <c r="J175" i="10"/>
  <c r="J174" i="10"/>
  <c r="J173" i="10"/>
  <c r="J172" i="10"/>
  <c r="J171" i="10"/>
  <c r="J170" i="10"/>
  <c r="J169" i="10"/>
  <c r="J168" i="10"/>
  <c r="J167" i="10"/>
  <c r="J166" i="10"/>
  <c r="J165" i="10"/>
  <c r="J164" i="10"/>
  <c r="J163" i="10"/>
  <c r="J162" i="10"/>
  <c r="J161" i="10"/>
  <c r="J160" i="10"/>
  <c r="J159" i="10"/>
  <c r="J158" i="10"/>
  <c r="J157" i="10"/>
  <c r="J156" i="10"/>
  <c r="J155" i="10"/>
  <c r="J154" i="10"/>
  <c r="J153" i="10"/>
  <c r="J152" i="10"/>
  <c r="J151" i="10"/>
  <c r="J150" i="10"/>
  <c r="J149" i="10"/>
  <c r="J148" i="10"/>
  <c r="J147" i="10"/>
  <c r="J146" i="10"/>
  <c r="J145" i="10"/>
  <c r="J144" i="10"/>
  <c r="J143" i="10"/>
  <c r="J142" i="10"/>
  <c r="J141" i="10"/>
  <c r="J140" i="10"/>
  <c r="J139" i="10"/>
  <c r="J138" i="10"/>
  <c r="J137" i="10"/>
  <c r="J136" i="10"/>
  <c r="J135" i="10"/>
  <c r="J134" i="10"/>
  <c r="J133" i="10"/>
  <c r="J132" i="10"/>
  <c r="J131" i="10"/>
  <c r="J130" i="10"/>
  <c r="J129" i="10"/>
  <c r="J128" i="10"/>
  <c r="J127" i="10"/>
  <c r="J126" i="10"/>
  <c r="J125" i="10"/>
  <c r="J124" i="10"/>
  <c r="J123" i="10"/>
  <c r="J122" i="10"/>
  <c r="J121" i="10"/>
  <c r="J120" i="10"/>
  <c r="J119" i="10"/>
  <c r="J118" i="10"/>
  <c r="J117" i="10"/>
  <c r="J116" i="10"/>
  <c r="J115" i="10"/>
  <c r="J114" i="10"/>
  <c r="J113" i="10"/>
  <c r="J112" i="10"/>
  <c r="J111" i="10"/>
  <c r="J110" i="10"/>
  <c r="J109" i="10"/>
  <c r="J108" i="10"/>
  <c r="J107" i="10"/>
  <c r="J106" i="10"/>
  <c r="J105" i="10"/>
  <c r="J104" i="10"/>
  <c r="J103" i="10"/>
  <c r="J102" i="10"/>
  <c r="J101" i="10"/>
  <c r="J100" i="10"/>
  <c r="J99" i="10"/>
  <c r="J98" i="10"/>
  <c r="J97" i="10"/>
  <c r="J96" i="10"/>
  <c r="J95" i="10"/>
  <c r="J94" i="10"/>
  <c r="J93" i="10"/>
  <c r="J92" i="10"/>
  <c r="J91" i="10"/>
  <c r="J90" i="10"/>
  <c r="J89" i="10"/>
  <c r="J88" i="10"/>
  <c r="J87" i="10"/>
  <c r="J86" i="10"/>
  <c r="J85" i="10"/>
  <c r="J84" i="10"/>
  <c r="J83" i="10"/>
  <c r="J82" i="10"/>
  <c r="J81" i="10"/>
  <c r="J80" i="10"/>
  <c r="J79" i="10"/>
  <c r="J78" i="10"/>
  <c r="J77" i="10"/>
  <c r="J76" i="10"/>
  <c r="J75" i="10"/>
  <c r="J74" i="10"/>
  <c r="J73" i="10"/>
  <c r="J72" i="10"/>
  <c r="J71" i="10"/>
  <c r="J70" i="10"/>
  <c r="J69" i="10"/>
  <c r="J68" i="10"/>
  <c r="J67" i="10"/>
  <c r="J66" i="10"/>
  <c r="J65" i="10"/>
  <c r="J64" i="10"/>
  <c r="J63" i="10"/>
  <c r="J62" i="10"/>
  <c r="J61" i="10"/>
  <c r="J60" i="10"/>
  <c r="J59" i="10"/>
  <c r="J58" i="10"/>
  <c r="J57" i="10"/>
  <c r="J56" i="10"/>
  <c r="J55" i="10"/>
  <c r="J54" i="10"/>
  <c r="J53" i="10"/>
  <c r="J52" i="10"/>
  <c r="J51" i="10"/>
  <c r="J50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J3" i="10"/>
  <c r="J2" i="10"/>
  <c r="U409" i="8"/>
  <c r="S409" i="8"/>
  <c r="P409" i="8"/>
  <c r="O409" i="8"/>
  <c r="N409" i="8"/>
  <c r="M409" i="8"/>
  <c r="R409" i="8" s="1"/>
  <c r="L409" i="8"/>
  <c r="K409" i="8"/>
  <c r="J409" i="8"/>
  <c r="I409" i="8"/>
  <c r="H409" i="8"/>
  <c r="G409" i="8"/>
  <c r="R408" i="8"/>
  <c r="Q408" i="8"/>
  <c r="R407" i="8"/>
  <c r="Q407" i="8"/>
  <c r="U403" i="8"/>
  <c r="S403" i="8"/>
  <c r="P403" i="8"/>
  <c r="O403" i="8"/>
  <c r="N403" i="8"/>
  <c r="M403" i="8"/>
  <c r="L403" i="8"/>
  <c r="K403" i="8"/>
  <c r="J403" i="8"/>
  <c r="H403" i="8"/>
  <c r="G403" i="8"/>
  <c r="AD402" i="8"/>
  <c r="R402" i="8"/>
  <c r="Q402" i="8"/>
  <c r="T402" i="8" s="1"/>
  <c r="AD401" i="8"/>
  <c r="R401" i="8"/>
  <c r="Q401" i="8"/>
  <c r="AD400" i="8"/>
  <c r="R400" i="8"/>
  <c r="Q400" i="8"/>
  <c r="T400" i="8" s="1"/>
  <c r="I400" i="8"/>
  <c r="I403" i="8" s="1"/>
  <c r="U396" i="8"/>
  <c r="S396" i="8"/>
  <c r="P396" i="8"/>
  <c r="O396" i="8"/>
  <c r="N396" i="8"/>
  <c r="M396" i="8"/>
  <c r="L396" i="8"/>
  <c r="K396" i="8"/>
  <c r="J396" i="8"/>
  <c r="I396" i="8"/>
  <c r="H396" i="8"/>
  <c r="G396" i="8"/>
  <c r="R395" i="8"/>
  <c r="Q395" i="8"/>
  <c r="T395" i="8" s="1"/>
  <c r="AD395" i="8" s="1"/>
  <c r="R394" i="8"/>
  <c r="Q394" i="8"/>
  <c r="R393" i="8"/>
  <c r="Q393" i="8"/>
  <c r="T393" i="8" s="1"/>
  <c r="AD393" i="8" s="1"/>
  <c r="R392" i="8"/>
  <c r="Q392" i="8"/>
  <c r="R391" i="8"/>
  <c r="Q391" i="8"/>
  <c r="T391" i="8" s="1"/>
  <c r="AD391" i="8" s="1"/>
  <c r="R390" i="8"/>
  <c r="Q390" i="8"/>
  <c r="T390" i="8" s="1"/>
  <c r="AD390" i="8" s="1"/>
  <c r="AD389" i="8"/>
  <c r="R389" i="8"/>
  <c r="Q389" i="8"/>
  <c r="R388" i="8"/>
  <c r="Q388" i="8"/>
  <c r="R387" i="8"/>
  <c r="Q387" i="8"/>
  <c r="U383" i="8"/>
  <c r="S383" i="8"/>
  <c r="P383" i="8"/>
  <c r="O383" i="8"/>
  <c r="N383" i="8"/>
  <c r="M383" i="8"/>
  <c r="L383" i="8"/>
  <c r="R383" i="8" s="1"/>
  <c r="K383" i="8"/>
  <c r="J383" i="8"/>
  <c r="I383" i="8"/>
  <c r="H383" i="8"/>
  <c r="G383" i="8"/>
  <c r="AD382" i="8"/>
  <c r="R382" i="8"/>
  <c r="Q382" i="8"/>
  <c r="R381" i="8"/>
  <c r="Q381" i="8"/>
  <c r="T381" i="8" s="1"/>
  <c r="AD381" i="8" s="1"/>
  <c r="R380" i="8"/>
  <c r="Q380" i="8"/>
  <c r="R379" i="8"/>
  <c r="Q379" i="8"/>
  <c r="T379" i="8" s="1"/>
  <c r="AD379" i="8" s="1"/>
  <c r="R378" i="8"/>
  <c r="Q378" i="8"/>
  <c r="R377" i="8"/>
  <c r="Q377" i="8"/>
  <c r="R376" i="8"/>
  <c r="Q376" i="8"/>
  <c r="AD375" i="8"/>
  <c r="R375" i="8"/>
  <c r="Q375" i="8"/>
  <c r="AD374" i="8"/>
  <c r="R374" i="8"/>
  <c r="Q374" i="8"/>
  <c r="AD373" i="8"/>
  <c r="R373" i="8"/>
  <c r="Q373" i="8"/>
  <c r="AD372" i="8"/>
  <c r="R372" i="8"/>
  <c r="Q372" i="8"/>
  <c r="AD371" i="8"/>
  <c r="R371" i="8"/>
  <c r="Q371" i="8"/>
  <c r="U367" i="8"/>
  <c r="S367" i="8"/>
  <c r="P367" i="8"/>
  <c r="O367" i="8"/>
  <c r="N367" i="8"/>
  <c r="M367" i="8"/>
  <c r="L367" i="8"/>
  <c r="K367" i="8"/>
  <c r="J367" i="8"/>
  <c r="I367" i="8"/>
  <c r="H367" i="8"/>
  <c r="G367" i="8"/>
  <c r="R366" i="8"/>
  <c r="Q366" i="8"/>
  <c r="AD365" i="8"/>
  <c r="R365" i="8"/>
  <c r="Q365" i="8"/>
  <c r="AD364" i="8"/>
  <c r="R364" i="8"/>
  <c r="Q364" i="8"/>
  <c r="U360" i="8"/>
  <c r="S360" i="8"/>
  <c r="P360" i="8"/>
  <c r="O360" i="8"/>
  <c r="N360" i="8"/>
  <c r="M360" i="8"/>
  <c r="L360" i="8"/>
  <c r="K360" i="8"/>
  <c r="J360" i="8"/>
  <c r="I360" i="8"/>
  <c r="H360" i="8"/>
  <c r="G360" i="8"/>
  <c r="AD359" i="8"/>
  <c r="R359" i="8"/>
  <c r="Q359" i="8"/>
  <c r="T359" i="8" s="1"/>
  <c r="AD358" i="8"/>
  <c r="R358" i="8"/>
  <c r="Q358" i="8"/>
  <c r="R357" i="8"/>
  <c r="T357" i="8" s="1"/>
  <c r="AD357" i="8" s="1"/>
  <c r="Q357" i="8"/>
  <c r="R356" i="8"/>
  <c r="Q356" i="8"/>
  <c r="T356" i="8" s="1"/>
  <c r="AD356" i="8" s="1"/>
  <c r="R355" i="8"/>
  <c r="Q355" i="8"/>
  <c r="T355" i="8" s="1"/>
  <c r="AD355" i="8" s="1"/>
  <c r="R354" i="8"/>
  <c r="Q354" i="8"/>
  <c r="T354" i="8" s="1"/>
  <c r="AD354" i="8" s="1"/>
  <c r="R353" i="8"/>
  <c r="Q353" i="8"/>
  <c r="R352" i="8"/>
  <c r="Q352" i="8"/>
  <c r="T352" i="8" s="1"/>
  <c r="AD352" i="8" s="1"/>
  <c r="R351" i="8"/>
  <c r="Q351" i="8"/>
  <c r="R350" i="8"/>
  <c r="Q350" i="8"/>
  <c r="R349" i="8"/>
  <c r="Q349" i="8"/>
  <c r="T348" i="8"/>
  <c r="AD348" i="8" s="1"/>
  <c r="R348" i="8"/>
  <c r="Q348" i="8"/>
  <c r="R347" i="8"/>
  <c r="Q347" i="8"/>
  <c r="T347" i="8" s="1"/>
  <c r="AD347" i="8" s="1"/>
  <c r="R346" i="8"/>
  <c r="Q346" i="8"/>
  <c r="T346" i="8" s="1"/>
  <c r="AD346" i="8" s="1"/>
  <c r="AD345" i="8"/>
  <c r="R345" i="8"/>
  <c r="Q345" i="8"/>
  <c r="AD344" i="8"/>
  <c r="R344" i="8"/>
  <c r="Q344" i="8"/>
  <c r="T344" i="8" s="1"/>
  <c r="R343" i="8"/>
  <c r="Q343" i="8"/>
  <c r="U339" i="8"/>
  <c r="S339" i="8"/>
  <c r="P339" i="8"/>
  <c r="O339" i="8"/>
  <c r="N339" i="8"/>
  <c r="M339" i="8"/>
  <c r="L339" i="8"/>
  <c r="K339" i="8"/>
  <c r="J339" i="8"/>
  <c r="AD338" i="8"/>
  <c r="R338" i="8"/>
  <c r="Q338" i="8"/>
  <c r="T338" i="8" s="1"/>
  <c r="H338" i="8"/>
  <c r="AD337" i="8"/>
  <c r="R337" i="8"/>
  <c r="Q337" i="8"/>
  <c r="T337" i="8" s="1"/>
  <c r="R336" i="8"/>
  <c r="Q336" i="8"/>
  <c r="R335" i="8"/>
  <c r="Q335" i="8"/>
  <c r="R334" i="8"/>
  <c r="Q334" i="8"/>
  <c r="AD333" i="8"/>
  <c r="R333" i="8"/>
  <c r="Q333" i="8"/>
  <c r="R332" i="8"/>
  <c r="I332" i="8"/>
  <c r="H332" i="8"/>
  <c r="H339" i="8" s="1"/>
  <c r="R331" i="8"/>
  <c r="G331" i="8"/>
  <c r="Q331" i="8" s="1"/>
  <c r="AD330" i="8"/>
  <c r="R330" i="8"/>
  <c r="Q330" i="8"/>
  <c r="AD329" i="8"/>
  <c r="R329" i="8"/>
  <c r="Q329" i="8"/>
  <c r="R328" i="8"/>
  <c r="Q328" i="8"/>
  <c r="T328" i="8" s="1"/>
  <c r="AD328" i="8" s="1"/>
  <c r="U324" i="8"/>
  <c r="S324" i="8"/>
  <c r="P324" i="8"/>
  <c r="O324" i="8"/>
  <c r="N324" i="8"/>
  <c r="M324" i="8"/>
  <c r="L324" i="8"/>
  <c r="K324" i="8"/>
  <c r="J324" i="8"/>
  <c r="I324" i="8"/>
  <c r="H324" i="8"/>
  <c r="G324" i="8"/>
  <c r="R323" i="8"/>
  <c r="Q323" i="8"/>
  <c r="AD322" i="8"/>
  <c r="R322" i="8"/>
  <c r="Q322" i="8"/>
  <c r="AD321" i="8"/>
  <c r="R321" i="8"/>
  <c r="Q321" i="8"/>
  <c r="AD320" i="8"/>
  <c r="R320" i="8"/>
  <c r="Q320" i="8"/>
  <c r="AD319" i="8"/>
  <c r="R319" i="8"/>
  <c r="Q319" i="8"/>
  <c r="R318" i="8"/>
  <c r="Q318" i="8"/>
  <c r="R317" i="8"/>
  <c r="Q317" i="8"/>
  <c r="R316" i="8"/>
  <c r="Q316" i="8"/>
  <c r="U312" i="8"/>
  <c r="S312" i="8"/>
  <c r="P312" i="8"/>
  <c r="O312" i="8"/>
  <c r="N312" i="8"/>
  <c r="M312" i="8"/>
  <c r="L312" i="8"/>
  <c r="K312" i="8"/>
  <c r="J312" i="8"/>
  <c r="I312" i="8"/>
  <c r="H312" i="8"/>
  <c r="G312" i="8"/>
  <c r="R311" i="8"/>
  <c r="Q311" i="8"/>
  <c r="AD310" i="8"/>
  <c r="R310" i="8"/>
  <c r="Q310" i="8"/>
  <c r="AD309" i="8"/>
  <c r="R309" i="8"/>
  <c r="Q309" i="8"/>
  <c r="AD308" i="8"/>
  <c r="R308" i="8"/>
  <c r="Q308" i="8"/>
  <c r="R307" i="8"/>
  <c r="Q307" i="8"/>
  <c r="AD306" i="8"/>
  <c r="R306" i="8"/>
  <c r="Q306" i="8"/>
  <c r="U302" i="8"/>
  <c r="S302" i="8"/>
  <c r="P302" i="8"/>
  <c r="O302" i="8"/>
  <c r="N302" i="8"/>
  <c r="M302" i="8"/>
  <c r="L302" i="8"/>
  <c r="K302" i="8"/>
  <c r="J302" i="8"/>
  <c r="I302" i="8"/>
  <c r="H302" i="8"/>
  <c r="G302" i="8"/>
  <c r="R301" i="8"/>
  <c r="Q301" i="8"/>
  <c r="T301" i="8" s="1"/>
  <c r="AD301" i="8" s="1"/>
  <c r="AD300" i="8"/>
  <c r="R300" i="8"/>
  <c r="Q300" i="8"/>
  <c r="AD299" i="8"/>
  <c r="R299" i="8"/>
  <c r="Q299" i="8"/>
  <c r="T299" i="8" s="1"/>
  <c r="R298" i="8"/>
  <c r="Q298" i="8"/>
  <c r="T298" i="8" s="1"/>
  <c r="AD298" i="8" s="1"/>
  <c r="AD297" i="8"/>
  <c r="R297" i="8"/>
  <c r="Q297" i="8"/>
  <c r="AD296" i="8"/>
  <c r="R296" i="8"/>
  <c r="Q296" i="8"/>
  <c r="T296" i="8" s="1"/>
  <c r="AD295" i="8"/>
  <c r="R295" i="8"/>
  <c r="Q295" i="8"/>
  <c r="R294" i="8"/>
  <c r="Q294" i="8"/>
  <c r="T294" i="8" s="1"/>
  <c r="AD294" i="8" s="1"/>
  <c r="AD293" i="8"/>
  <c r="R293" i="8"/>
  <c r="Q293" i="8"/>
  <c r="T293" i="8" s="1"/>
  <c r="AD292" i="8"/>
  <c r="R292" i="8"/>
  <c r="Q292" i="8"/>
  <c r="T292" i="8" s="1"/>
  <c r="AD291" i="8"/>
  <c r="R291" i="8"/>
  <c r="Q291" i="8"/>
  <c r="T291" i="8" s="1"/>
  <c r="U287" i="8"/>
  <c r="S287" i="8"/>
  <c r="P287" i="8"/>
  <c r="O287" i="8"/>
  <c r="N287" i="8"/>
  <c r="M287" i="8"/>
  <c r="L287" i="8"/>
  <c r="K287" i="8"/>
  <c r="J287" i="8"/>
  <c r="I287" i="8"/>
  <c r="H287" i="8"/>
  <c r="G287" i="8"/>
  <c r="AD286" i="8"/>
  <c r="R286" i="8"/>
  <c r="Q286" i="8"/>
  <c r="R285" i="8"/>
  <c r="Q285" i="8"/>
  <c r="R284" i="8"/>
  <c r="Q284" i="8"/>
  <c r="AD283" i="8"/>
  <c r="R283" i="8"/>
  <c r="Q283" i="8"/>
  <c r="T283" i="8" s="1"/>
  <c r="AD282" i="8"/>
  <c r="R282" i="8"/>
  <c r="Q282" i="8"/>
  <c r="AD281" i="8"/>
  <c r="R281" i="8"/>
  <c r="Q281" i="8"/>
  <c r="T281" i="8" s="1"/>
  <c r="R280" i="8"/>
  <c r="Q280" i="8"/>
  <c r="R279" i="8"/>
  <c r="Q279" i="8"/>
  <c r="R278" i="8"/>
  <c r="Q278" i="8"/>
  <c r="T278" i="8" s="1"/>
  <c r="AD278" i="8" s="1"/>
  <c r="R277" i="8"/>
  <c r="T277" i="8" s="1"/>
  <c r="AD277" i="8" s="1"/>
  <c r="Q277" i="8"/>
  <c r="AD276" i="8"/>
  <c r="R276" i="8"/>
  <c r="Q276" i="8"/>
  <c r="AD275" i="8"/>
  <c r="R275" i="8"/>
  <c r="T275" i="8" s="1"/>
  <c r="Q275" i="8"/>
  <c r="R274" i="8"/>
  <c r="Q274" i="8"/>
  <c r="R273" i="8"/>
  <c r="Q273" i="8"/>
  <c r="T273" i="8" s="1"/>
  <c r="AD273" i="8" s="1"/>
  <c r="AD272" i="8"/>
  <c r="R272" i="8"/>
  <c r="Q272" i="8"/>
  <c r="T272" i="8" s="1"/>
  <c r="AD271" i="8"/>
  <c r="R271" i="8"/>
  <c r="Q271" i="8"/>
  <c r="T271" i="8" s="1"/>
  <c r="AD270" i="8"/>
  <c r="R270" i="8"/>
  <c r="Q270" i="8"/>
  <c r="T270" i="8" s="1"/>
  <c r="AD269" i="8"/>
  <c r="R269" i="8"/>
  <c r="Q269" i="8"/>
  <c r="T269" i="8" s="1"/>
  <c r="R268" i="8"/>
  <c r="Q268" i="8"/>
  <c r="R267" i="8"/>
  <c r="Q267" i="8"/>
  <c r="U263" i="8"/>
  <c r="S263" i="8"/>
  <c r="P263" i="8"/>
  <c r="O263" i="8"/>
  <c r="N263" i="8"/>
  <c r="M263" i="8"/>
  <c r="L263" i="8"/>
  <c r="K263" i="8"/>
  <c r="J263" i="8"/>
  <c r="I263" i="8"/>
  <c r="H263" i="8"/>
  <c r="G263" i="8"/>
  <c r="AD262" i="8"/>
  <c r="R262" i="8"/>
  <c r="Q262" i="8"/>
  <c r="R261" i="8"/>
  <c r="Q261" i="8"/>
  <c r="R260" i="8"/>
  <c r="Q260" i="8"/>
  <c r="R259" i="8"/>
  <c r="Q259" i="8"/>
  <c r="R258" i="8"/>
  <c r="Q258" i="8"/>
  <c r="R257" i="8"/>
  <c r="Q257" i="8"/>
  <c r="R256" i="8"/>
  <c r="Q256" i="8"/>
  <c r="R255" i="8"/>
  <c r="Q255" i="8"/>
  <c r="R254" i="8"/>
  <c r="Q254" i="8"/>
  <c r="R253" i="8"/>
  <c r="Q253" i="8"/>
  <c r="AD252" i="8"/>
  <c r="R252" i="8"/>
  <c r="Q252" i="8"/>
  <c r="R251" i="8"/>
  <c r="Q251" i="8"/>
  <c r="R250" i="8"/>
  <c r="Q250" i="8"/>
  <c r="R249" i="8"/>
  <c r="Q249" i="8"/>
  <c r="R248" i="8"/>
  <c r="Q248" i="8"/>
  <c r="R247" i="8"/>
  <c r="Q247" i="8"/>
  <c r="R246" i="8"/>
  <c r="Q246" i="8"/>
  <c r="AD245" i="8"/>
  <c r="R245" i="8"/>
  <c r="Q245" i="8"/>
  <c r="AD244" i="8"/>
  <c r="R244" i="8"/>
  <c r="Q244" i="8"/>
  <c r="R243" i="8"/>
  <c r="Q243" i="8"/>
  <c r="AD242" i="8"/>
  <c r="R242" i="8"/>
  <c r="Q242" i="8"/>
  <c r="T242" i="8" s="1"/>
  <c r="AD241" i="8"/>
  <c r="R241" i="8"/>
  <c r="Q241" i="8"/>
  <c r="AD240" i="8"/>
  <c r="R240" i="8"/>
  <c r="Q240" i="8"/>
  <c r="T240" i="8" s="1"/>
  <c r="AD239" i="8"/>
  <c r="R239" i="8"/>
  <c r="Q239" i="8"/>
  <c r="AD238" i="8"/>
  <c r="R238" i="8"/>
  <c r="Q238" i="8"/>
  <c r="T238" i="8" s="1"/>
  <c r="R237" i="8"/>
  <c r="Q237" i="8"/>
  <c r="U233" i="8"/>
  <c r="S233" i="8"/>
  <c r="P233" i="8"/>
  <c r="O233" i="8"/>
  <c r="N233" i="8"/>
  <c r="M233" i="8"/>
  <c r="L233" i="8"/>
  <c r="K233" i="8"/>
  <c r="J233" i="8"/>
  <c r="I233" i="8"/>
  <c r="H233" i="8"/>
  <c r="G233" i="8"/>
  <c r="R232" i="8"/>
  <c r="Q232" i="8"/>
  <c r="T232" i="8" s="1"/>
  <c r="AD232" i="8" s="1"/>
  <c r="R231" i="8"/>
  <c r="Q231" i="8"/>
  <c r="T231" i="8" s="1"/>
  <c r="AD231" i="8" s="1"/>
  <c r="R230" i="8"/>
  <c r="Q230" i="8"/>
  <c r="AD229" i="8"/>
  <c r="R229" i="8"/>
  <c r="Q229" i="8"/>
  <c r="R228" i="8"/>
  <c r="Q228" i="8"/>
  <c r="U224" i="8"/>
  <c r="S224" i="8"/>
  <c r="P224" i="8"/>
  <c r="O224" i="8"/>
  <c r="N224" i="8"/>
  <c r="M224" i="8"/>
  <c r="R224" i="8" s="1"/>
  <c r="L224" i="8"/>
  <c r="K224" i="8"/>
  <c r="J224" i="8"/>
  <c r="I224" i="8"/>
  <c r="H224" i="8"/>
  <c r="G224" i="8"/>
  <c r="R223" i="8"/>
  <c r="Q223" i="8"/>
  <c r="R222" i="8"/>
  <c r="Q222" i="8"/>
  <c r="R221" i="8"/>
  <c r="Q221" i="8"/>
  <c r="R220" i="8"/>
  <c r="Q220" i="8"/>
  <c r="AD219" i="8"/>
  <c r="R219" i="8"/>
  <c r="T219" i="8" s="1"/>
  <c r="Q219" i="8"/>
  <c r="AD218" i="8"/>
  <c r="R218" i="8"/>
  <c r="Q218" i="8"/>
  <c r="AD217" i="8"/>
  <c r="R217" i="8"/>
  <c r="T217" i="8" s="1"/>
  <c r="Q217" i="8"/>
  <c r="AD216" i="8"/>
  <c r="R216" i="8"/>
  <c r="Q216" i="8"/>
  <c r="AD215" i="8"/>
  <c r="R215" i="8"/>
  <c r="T215" i="8" s="1"/>
  <c r="Q215" i="8"/>
  <c r="R214" i="8"/>
  <c r="Q214" i="8"/>
  <c r="AD213" i="8"/>
  <c r="R213" i="8"/>
  <c r="Q213" i="8"/>
  <c r="R212" i="8"/>
  <c r="Q212" i="8"/>
  <c r="AD211" i="8"/>
  <c r="R211" i="8"/>
  <c r="T211" i="8" s="1"/>
  <c r="Q211" i="8"/>
  <c r="R210" i="8"/>
  <c r="Q210" i="8"/>
  <c r="R209" i="8"/>
  <c r="Q209" i="8"/>
  <c r="R208" i="8"/>
  <c r="T208" i="8" s="1"/>
  <c r="AD208" i="8" s="1"/>
  <c r="Q208" i="8"/>
  <c r="R207" i="8"/>
  <c r="T207" i="8" s="1"/>
  <c r="AD207" i="8" s="1"/>
  <c r="Q207" i="8"/>
  <c r="AD206" i="8"/>
  <c r="R206" i="8"/>
  <c r="Q206" i="8"/>
  <c r="R205" i="8"/>
  <c r="Q205" i="8"/>
  <c r="AD204" i="8"/>
  <c r="R204" i="8"/>
  <c r="T204" i="8" s="1"/>
  <c r="Q204" i="8"/>
  <c r="AD203" i="8"/>
  <c r="R203" i="8"/>
  <c r="Q203" i="8"/>
  <c r="U199" i="8"/>
  <c r="S199" i="8"/>
  <c r="P199" i="8"/>
  <c r="O199" i="8"/>
  <c r="N199" i="8"/>
  <c r="M199" i="8"/>
  <c r="L199" i="8"/>
  <c r="K199" i="8"/>
  <c r="J199" i="8"/>
  <c r="I199" i="8"/>
  <c r="H199" i="8"/>
  <c r="G199" i="8"/>
  <c r="R198" i="8"/>
  <c r="Q198" i="8"/>
  <c r="T198" i="8" s="1"/>
  <c r="AD198" i="8" s="1"/>
  <c r="AD197" i="8"/>
  <c r="R197" i="8"/>
  <c r="Q197" i="8"/>
  <c r="R196" i="8"/>
  <c r="Q196" i="8"/>
  <c r="R195" i="8"/>
  <c r="Q195" i="8"/>
  <c r="U191" i="8"/>
  <c r="S191" i="8"/>
  <c r="P191" i="8"/>
  <c r="O191" i="8"/>
  <c r="N191" i="8"/>
  <c r="M191" i="8"/>
  <c r="L191" i="8"/>
  <c r="K191" i="8"/>
  <c r="J191" i="8"/>
  <c r="I191" i="8"/>
  <c r="H191" i="8"/>
  <c r="G191" i="8"/>
  <c r="R190" i="8"/>
  <c r="Q190" i="8"/>
  <c r="R189" i="8"/>
  <c r="Q189" i="8"/>
  <c r="R188" i="8"/>
  <c r="Q188" i="8"/>
  <c r="R187" i="8"/>
  <c r="Q187" i="8"/>
  <c r="R186" i="8"/>
  <c r="Q186" i="8"/>
  <c r="R185" i="8"/>
  <c r="Q185" i="8"/>
  <c r="R184" i="8"/>
  <c r="Q184" i="8"/>
  <c r="R183" i="8"/>
  <c r="Q183" i="8"/>
  <c r="R182" i="8"/>
  <c r="Q182" i="8"/>
  <c r="R181" i="8"/>
  <c r="Q181" i="8"/>
  <c r="R180" i="8"/>
  <c r="Q180" i="8"/>
  <c r="R179" i="8"/>
  <c r="Q179" i="8"/>
  <c r="R178" i="8"/>
  <c r="Q178" i="8"/>
  <c r="R177" i="8"/>
  <c r="Q177" i="8"/>
  <c r="R176" i="8"/>
  <c r="Q176" i="8"/>
  <c r="R175" i="8"/>
  <c r="Q175" i="8"/>
  <c r="R174" i="8"/>
  <c r="Q174" i="8"/>
  <c r="R173" i="8"/>
  <c r="Q173" i="8"/>
  <c r="U169" i="8"/>
  <c r="S169" i="8"/>
  <c r="P169" i="8"/>
  <c r="O169" i="8"/>
  <c r="N169" i="8"/>
  <c r="M169" i="8"/>
  <c r="L169" i="8"/>
  <c r="K169" i="8"/>
  <c r="J169" i="8"/>
  <c r="I169" i="8"/>
  <c r="H169" i="8"/>
  <c r="G169" i="8"/>
  <c r="AD168" i="8"/>
  <c r="R168" i="8"/>
  <c r="Q168" i="8"/>
  <c r="T168" i="8" s="1"/>
  <c r="AD167" i="8"/>
  <c r="R167" i="8"/>
  <c r="Q167" i="8"/>
  <c r="AD166" i="8"/>
  <c r="R166" i="8"/>
  <c r="Q166" i="8"/>
  <c r="T166" i="8" s="1"/>
  <c r="AD165" i="8"/>
  <c r="R165" i="8"/>
  <c r="Q165" i="8"/>
  <c r="AD164" i="8"/>
  <c r="R164" i="8"/>
  <c r="Q164" i="8"/>
  <c r="T164" i="8" s="1"/>
  <c r="AD163" i="8"/>
  <c r="R163" i="8"/>
  <c r="Q163" i="8"/>
  <c r="AD162" i="8"/>
  <c r="R162" i="8"/>
  <c r="Q162" i="8"/>
  <c r="T162" i="8" s="1"/>
  <c r="AD161" i="8"/>
  <c r="R161" i="8"/>
  <c r="Q161" i="8"/>
  <c r="U157" i="8"/>
  <c r="S157" i="8"/>
  <c r="P157" i="8"/>
  <c r="O157" i="8"/>
  <c r="N157" i="8"/>
  <c r="M157" i="8"/>
  <c r="L157" i="8"/>
  <c r="K157" i="8"/>
  <c r="J157" i="8"/>
  <c r="I157" i="8"/>
  <c r="H157" i="8"/>
  <c r="G157" i="8"/>
  <c r="R156" i="8"/>
  <c r="Q156" i="8"/>
  <c r="R155" i="8"/>
  <c r="Q155" i="8"/>
  <c r="R154" i="8"/>
  <c r="Q154" i="8"/>
  <c r="R153" i="8"/>
  <c r="T153" i="8" s="1"/>
  <c r="AD153" i="8" s="1"/>
  <c r="Q153" i="8"/>
  <c r="R152" i="8"/>
  <c r="Q152" i="8"/>
  <c r="U148" i="8"/>
  <c r="S148" i="8"/>
  <c r="P148" i="8"/>
  <c r="O148" i="8"/>
  <c r="N148" i="8"/>
  <c r="M148" i="8"/>
  <c r="L148" i="8"/>
  <c r="K148" i="8"/>
  <c r="J148" i="8"/>
  <c r="I148" i="8"/>
  <c r="H148" i="8"/>
  <c r="G148" i="8"/>
  <c r="AD147" i="8"/>
  <c r="R147" i="8"/>
  <c r="Q147" i="8"/>
  <c r="T147" i="8" s="1"/>
  <c r="R146" i="8"/>
  <c r="Q146" i="8"/>
  <c r="T146" i="8" s="1"/>
  <c r="AD146" i="8" s="1"/>
  <c r="R145" i="8"/>
  <c r="Q145" i="8"/>
  <c r="Q144" i="8"/>
  <c r="T144" i="8" s="1"/>
  <c r="AD144" i="8" s="1"/>
  <c r="R143" i="8"/>
  <c r="Q143" i="8"/>
  <c r="AD142" i="8"/>
  <c r="R142" i="8"/>
  <c r="Q142" i="8"/>
  <c r="AD141" i="8"/>
  <c r="R141" i="8"/>
  <c r="Q141" i="8"/>
  <c r="AD140" i="8"/>
  <c r="R140" i="8"/>
  <c r="Q140" i="8"/>
  <c r="U136" i="8"/>
  <c r="S136" i="8"/>
  <c r="P136" i="8"/>
  <c r="O136" i="8"/>
  <c r="N136" i="8"/>
  <c r="M136" i="8"/>
  <c r="L136" i="8"/>
  <c r="K136" i="8"/>
  <c r="J136" i="8"/>
  <c r="I136" i="8"/>
  <c r="H136" i="8"/>
  <c r="G136" i="8"/>
  <c r="R135" i="8"/>
  <c r="Q135" i="8"/>
  <c r="R134" i="8"/>
  <c r="Q134" i="8"/>
  <c r="R133" i="8"/>
  <c r="Q133" i="8"/>
  <c r="R132" i="8"/>
  <c r="Q132" i="8"/>
  <c r="AD131" i="8"/>
  <c r="R131" i="8"/>
  <c r="Q131" i="8"/>
  <c r="R130" i="8"/>
  <c r="Q130" i="8"/>
  <c r="R129" i="8"/>
  <c r="Q129" i="8"/>
  <c r="R128" i="8"/>
  <c r="Q128" i="8"/>
  <c r="R127" i="8"/>
  <c r="Q127" i="8"/>
  <c r="R126" i="8"/>
  <c r="Q126" i="8"/>
  <c r="R125" i="8"/>
  <c r="Q125" i="8"/>
  <c r="R124" i="8"/>
  <c r="Q124" i="8"/>
  <c r="AD123" i="8"/>
  <c r="R123" i="8"/>
  <c r="Q123" i="8"/>
  <c r="R122" i="8"/>
  <c r="Q122" i="8"/>
  <c r="R121" i="8"/>
  <c r="Q121" i="8"/>
  <c r="R120" i="8"/>
  <c r="Q120" i="8"/>
  <c r="R119" i="8"/>
  <c r="Q119" i="8"/>
  <c r="R118" i="8"/>
  <c r="Q118" i="8"/>
  <c r="AD117" i="8"/>
  <c r="R117" i="8"/>
  <c r="Q117" i="8"/>
  <c r="AD116" i="8"/>
  <c r="R116" i="8"/>
  <c r="Q116" i="8"/>
  <c r="AD115" i="8"/>
  <c r="R115" i="8"/>
  <c r="Q115" i="8"/>
  <c r="AD114" i="8"/>
  <c r="R114" i="8"/>
  <c r="Q114" i="8"/>
  <c r="AD113" i="8"/>
  <c r="R113" i="8"/>
  <c r="Q113" i="8"/>
  <c r="AD112" i="8"/>
  <c r="R112" i="8"/>
  <c r="Q112" i="8"/>
  <c r="R111" i="8"/>
  <c r="Q111" i="8"/>
  <c r="U107" i="8"/>
  <c r="S107" i="8"/>
  <c r="P107" i="8"/>
  <c r="O107" i="8"/>
  <c r="N107" i="8"/>
  <c r="M107" i="8"/>
  <c r="L107" i="8"/>
  <c r="K107" i="8"/>
  <c r="J107" i="8"/>
  <c r="I107" i="8"/>
  <c r="H107" i="8"/>
  <c r="G107" i="8"/>
  <c r="R106" i="8"/>
  <c r="Q106" i="8"/>
  <c r="R105" i="8"/>
  <c r="T105" i="8" s="1"/>
  <c r="AD105" i="8" s="1"/>
  <c r="Q105" i="8"/>
  <c r="R104" i="8"/>
  <c r="T104" i="8" s="1"/>
  <c r="AD104" i="8" s="1"/>
  <c r="Q104" i="8"/>
  <c r="AD103" i="8"/>
  <c r="R103" i="8"/>
  <c r="Q103" i="8"/>
  <c r="AD102" i="8"/>
  <c r="R102" i="8"/>
  <c r="T102" i="8" s="1"/>
  <c r="Q102" i="8"/>
  <c r="AD101" i="8"/>
  <c r="R101" i="8"/>
  <c r="Q101" i="8"/>
  <c r="AD100" i="8"/>
  <c r="R100" i="8"/>
  <c r="T100" i="8" s="1"/>
  <c r="Q100" i="8"/>
  <c r="AD99" i="8"/>
  <c r="R99" i="8"/>
  <c r="Q99" i="8"/>
  <c r="R98" i="8"/>
  <c r="Q98" i="8"/>
  <c r="AD97" i="8"/>
  <c r="R97" i="8"/>
  <c r="T97" i="8" s="1"/>
  <c r="Q97" i="8"/>
  <c r="R96" i="8"/>
  <c r="Q96" i="8"/>
  <c r="T96" i="8" s="1"/>
  <c r="AD96" i="8" s="1"/>
  <c r="R95" i="8"/>
  <c r="Q95" i="8"/>
  <c r="U91" i="8"/>
  <c r="S91" i="8"/>
  <c r="P91" i="8"/>
  <c r="O91" i="8"/>
  <c r="N91" i="8"/>
  <c r="M91" i="8"/>
  <c r="L91" i="8"/>
  <c r="K91" i="8"/>
  <c r="J91" i="8"/>
  <c r="I91" i="8"/>
  <c r="H91" i="8"/>
  <c r="G91" i="8"/>
  <c r="R90" i="8"/>
  <c r="Q90" i="8"/>
  <c r="T90" i="8" s="1"/>
  <c r="AD90" i="8" s="1"/>
  <c r="AD89" i="8"/>
  <c r="R89" i="8"/>
  <c r="Q89" i="8"/>
  <c r="AD88" i="8"/>
  <c r="R88" i="8"/>
  <c r="Q88" i="8"/>
  <c r="T88" i="8" s="1"/>
  <c r="AD87" i="8"/>
  <c r="R87" i="8"/>
  <c r="Q87" i="8"/>
  <c r="AD86" i="8"/>
  <c r="R86" i="8"/>
  <c r="Q86" i="8"/>
  <c r="T86" i="8" s="1"/>
  <c r="AD85" i="8"/>
  <c r="R85" i="8"/>
  <c r="Q85" i="8"/>
  <c r="T84" i="8"/>
  <c r="AD84" i="8" s="1"/>
  <c r="R84" i="8"/>
  <c r="Q84" i="8"/>
  <c r="AD83" i="8"/>
  <c r="T83" i="8"/>
  <c r="R83" i="8"/>
  <c r="Q83" i="8"/>
  <c r="AD82" i="8"/>
  <c r="T82" i="8"/>
  <c r="R82" i="8"/>
  <c r="Q82" i="8"/>
  <c r="U78" i="8"/>
  <c r="S78" i="8"/>
  <c r="P78" i="8"/>
  <c r="O78" i="8"/>
  <c r="N78" i="8"/>
  <c r="M78" i="8"/>
  <c r="L78" i="8"/>
  <c r="K78" i="8"/>
  <c r="J78" i="8"/>
  <c r="I78" i="8"/>
  <c r="H78" i="8"/>
  <c r="G78" i="8"/>
  <c r="AD77" i="8"/>
  <c r="R77" i="8"/>
  <c r="Q77" i="8"/>
  <c r="AD76" i="8"/>
  <c r="R76" i="8"/>
  <c r="Q76" i="8"/>
  <c r="T76" i="8" s="1"/>
  <c r="AD75" i="8"/>
  <c r="R75" i="8"/>
  <c r="Q75" i="8"/>
  <c r="AD74" i="8"/>
  <c r="R74" i="8"/>
  <c r="Q74" i="8"/>
  <c r="T74" i="8" s="1"/>
  <c r="AD73" i="8"/>
  <c r="R73" i="8"/>
  <c r="Q73" i="8"/>
  <c r="AD72" i="8"/>
  <c r="R72" i="8"/>
  <c r="Q72" i="8"/>
  <c r="T72" i="8" s="1"/>
  <c r="AD71" i="8"/>
  <c r="R71" i="8"/>
  <c r="Q71" i="8"/>
  <c r="AD70" i="8"/>
  <c r="R70" i="8"/>
  <c r="Q70" i="8"/>
  <c r="T70" i="8" s="1"/>
  <c r="AD69" i="8"/>
  <c r="R69" i="8"/>
  <c r="Q69" i="8"/>
  <c r="AD68" i="8"/>
  <c r="R68" i="8"/>
  <c r="Q68" i="8"/>
  <c r="T68" i="8" s="1"/>
  <c r="AD67" i="8"/>
  <c r="R67" i="8"/>
  <c r="Q67" i="8"/>
  <c r="U63" i="8"/>
  <c r="S63" i="8"/>
  <c r="P63" i="8"/>
  <c r="O63" i="8"/>
  <c r="N63" i="8"/>
  <c r="M63" i="8"/>
  <c r="L63" i="8"/>
  <c r="K63" i="8"/>
  <c r="J63" i="8"/>
  <c r="I63" i="8"/>
  <c r="H63" i="8"/>
  <c r="G63" i="8"/>
  <c r="R62" i="8"/>
  <c r="Q62" i="8"/>
  <c r="R61" i="8"/>
  <c r="Q61" i="8"/>
  <c r="R60" i="8"/>
  <c r="Q60" i="8"/>
  <c r="AD59" i="8"/>
  <c r="R59" i="8"/>
  <c r="Q59" i="8"/>
  <c r="AD58" i="8"/>
  <c r="R58" i="8"/>
  <c r="Q58" i="8"/>
  <c r="AD57" i="8"/>
  <c r="R57" i="8"/>
  <c r="Q57" i="8"/>
  <c r="T57" i="8" s="1"/>
  <c r="AD56" i="8"/>
  <c r="R56" i="8"/>
  <c r="Q56" i="8"/>
  <c r="AD55" i="8"/>
  <c r="R55" i="8"/>
  <c r="Q55" i="8"/>
  <c r="AD54" i="8"/>
  <c r="R54" i="8"/>
  <c r="Q54" i="8"/>
  <c r="R53" i="8"/>
  <c r="Q53" i="8"/>
  <c r="R52" i="8"/>
  <c r="Q52" i="8"/>
  <c r="R51" i="8"/>
  <c r="Q51" i="8"/>
  <c r="AD50" i="8"/>
  <c r="R50" i="8"/>
  <c r="Q50" i="8"/>
  <c r="R49" i="8"/>
  <c r="Q49" i="8"/>
  <c r="T49" i="8" s="1"/>
  <c r="AD49" i="8" s="1"/>
  <c r="U45" i="8"/>
  <c r="S45" i="8"/>
  <c r="P45" i="8"/>
  <c r="O45" i="8"/>
  <c r="N45" i="8"/>
  <c r="M45" i="8"/>
  <c r="L45" i="8"/>
  <c r="K45" i="8"/>
  <c r="J45" i="8"/>
  <c r="I45" i="8"/>
  <c r="H45" i="8"/>
  <c r="G45" i="8"/>
  <c r="AD44" i="8"/>
  <c r="R44" i="8"/>
  <c r="T44" i="8" s="1"/>
  <c r="Q44" i="8"/>
  <c r="AD43" i="8"/>
  <c r="R43" i="8"/>
  <c r="Q43" i="8"/>
  <c r="Q45" i="8" s="1"/>
  <c r="AD42" i="8"/>
  <c r="R42" i="8"/>
  <c r="Q42" i="8"/>
  <c r="U38" i="8"/>
  <c r="S38" i="8"/>
  <c r="P38" i="8"/>
  <c r="O38" i="8"/>
  <c r="N38" i="8"/>
  <c r="M38" i="8"/>
  <c r="L38" i="8"/>
  <c r="K38" i="8"/>
  <c r="J38" i="8"/>
  <c r="I38" i="8"/>
  <c r="H38" i="8"/>
  <c r="G38" i="8"/>
  <c r="R37" i="8"/>
  <c r="Q37" i="8"/>
  <c r="R36" i="8"/>
  <c r="Q36" i="8"/>
  <c r="AD35" i="8"/>
  <c r="R35" i="8"/>
  <c r="Q35" i="8"/>
  <c r="T35" i="8" s="1"/>
  <c r="AD34" i="8"/>
  <c r="R34" i="8"/>
  <c r="Q34" i="8"/>
  <c r="AD33" i="8"/>
  <c r="R33" i="8"/>
  <c r="Q33" i="8"/>
  <c r="T33" i="8" s="1"/>
  <c r="R32" i="8"/>
  <c r="Q32" i="8"/>
  <c r="T32" i="8" s="1"/>
  <c r="AD32" i="8" s="1"/>
  <c r="Q31" i="8"/>
  <c r="T31" i="8" s="1"/>
  <c r="AD31" i="8" s="1"/>
  <c r="AD30" i="8"/>
  <c r="R30" i="8"/>
  <c r="T30" i="8" s="1"/>
  <c r="Q30" i="8"/>
  <c r="AD29" i="8"/>
  <c r="R29" i="8"/>
  <c r="Q29" i="8"/>
  <c r="U25" i="8"/>
  <c r="S25" i="8"/>
  <c r="P25" i="8"/>
  <c r="O25" i="8"/>
  <c r="N25" i="8"/>
  <c r="M25" i="8"/>
  <c r="R25" i="8" s="1"/>
  <c r="L25" i="8"/>
  <c r="K25" i="8"/>
  <c r="J25" i="8"/>
  <c r="I25" i="8"/>
  <c r="H25" i="8"/>
  <c r="G25" i="8"/>
  <c r="R24" i="8"/>
  <c r="Q24" i="8"/>
  <c r="T24" i="8" s="1"/>
  <c r="AD24" i="8" s="1"/>
  <c r="R23" i="8"/>
  <c r="Q23" i="8"/>
  <c r="T23" i="8" s="1"/>
  <c r="AD23" i="8" s="1"/>
  <c r="R22" i="8"/>
  <c r="Q22" i="8"/>
  <c r="T22" i="8" s="1"/>
  <c r="AD22" i="8" s="1"/>
  <c r="R21" i="8"/>
  <c r="Q21" i="8"/>
  <c r="T21" i="8" s="1"/>
  <c r="AD21" i="8" s="1"/>
  <c r="R20" i="8"/>
  <c r="Q20" i="8"/>
  <c r="R19" i="8"/>
  <c r="Q19" i="8"/>
  <c r="R18" i="8"/>
  <c r="Q18" i="8"/>
  <c r="R17" i="8"/>
  <c r="Q17" i="8"/>
  <c r="T17" i="8" s="1"/>
  <c r="AD17" i="8" s="1"/>
  <c r="R16" i="8"/>
  <c r="Q16" i="8"/>
  <c r="T16" i="8" s="1"/>
  <c r="AD16" i="8" s="1"/>
  <c r="R15" i="8"/>
  <c r="Q15" i="8"/>
  <c r="T15" i="8" s="1"/>
  <c r="AD15" i="8" s="1"/>
  <c r="R14" i="8"/>
  <c r="Q14" i="8"/>
  <c r="T14" i="8" s="1"/>
  <c r="AD14" i="8" s="1"/>
  <c r="R13" i="8"/>
  <c r="Q13" i="8"/>
  <c r="T13" i="8" s="1"/>
  <c r="AD13" i="8" s="1"/>
  <c r="R12" i="8"/>
  <c r="Q12" i="8"/>
  <c r="R11" i="8"/>
  <c r="T11" i="8" s="1"/>
  <c r="AD11" i="8" s="1"/>
  <c r="Q11" i="8"/>
  <c r="R10" i="8"/>
  <c r="T10" i="8" s="1"/>
  <c r="AD10" i="8" s="1"/>
  <c r="Q10" i="8"/>
  <c r="Q9" i="8"/>
  <c r="T9" i="8" s="1"/>
  <c r="AD9" i="8" s="1"/>
  <c r="S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R440" i="3"/>
  <c r="Q440" i="3"/>
  <c r="U409" i="3"/>
  <c r="S409" i="3"/>
  <c r="P409" i="3"/>
  <c r="O409" i="3"/>
  <c r="N409" i="3"/>
  <c r="M409" i="3"/>
  <c r="L409" i="3"/>
  <c r="K409" i="3"/>
  <c r="J409" i="3"/>
  <c r="I409" i="3"/>
  <c r="H409" i="3"/>
  <c r="G409" i="3"/>
  <c r="R408" i="3"/>
  <c r="Q408" i="3"/>
  <c r="T408" i="3" s="1"/>
  <c r="R407" i="3"/>
  <c r="Q407" i="3"/>
  <c r="U403" i="3"/>
  <c r="S403" i="3"/>
  <c r="P403" i="3"/>
  <c r="O403" i="3"/>
  <c r="N403" i="3"/>
  <c r="M403" i="3"/>
  <c r="L403" i="3"/>
  <c r="K403" i="3"/>
  <c r="J403" i="3"/>
  <c r="H403" i="3"/>
  <c r="G403" i="3"/>
  <c r="R402" i="3"/>
  <c r="Q402" i="3"/>
  <c r="R401" i="3"/>
  <c r="Q401" i="3"/>
  <c r="R400" i="3"/>
  <c r="I400" i="3"/>
  <c r="Q400" i="3" s="1"/>
  <c r="U396" i="3"/>
  <c r="S396" i="3"/>
  <c r="P396" i="3"/>
  <c r="O396" i="3"/>
  <c r="N396" i="3"/>
  <c r="M396" i="3"/>
  <c r="L396" i="3"/>
  <c r="K396" i="3"/>
  <c r="J396" i="3"/>
  <c r="I396" i="3"/>
  <c r="H396" i="3"/>
  <c r="G396" i="3"/>
  <c r="R395" i="3"/>
  <c r="Q395" i="3"/>
  <c r="R394" i="3"/>
  <c r="Q394" i="3"/>
  <c r="R393" i="3"/>
  <c r="Q393" i="3"/>
  <c r="R392" i="3"/>
  <c r="Q392" i="3"/>
  <c r="T392" i="3" s="1"/>
  <c r="R391" i="3"/>
  <c r="Q391" i="3"/>
  <c r="R390" i="3"/>
  <c r="Q390" i="3"/>
  <c r="T390" i="3" s="1"/>
  <c r="R389" i="3"/>
  <c r="Q389" i="3"/>
  <c r="R388" i="3"/>
  <c r="Q388" i="3"/>
  <c r="R387" i="3"/>
  <c r="Q387" i="3"/>
  <c r="U383" i="3"/>
  <c r="S383" i="3"/>
  <c r="P383" i="3"/>
  <c r="O383" i="3"/>
  <c r="N383" i="3"/>
  <c r="M383" i="3"/>
  <c r="L383" i="3"/>
  <c r="K383" i="3"/>
  <c r="J383" i="3"/>
  <c r="I383" i="3"/>
  <c r="H383" i="3"/>
  <c r="G383" i="3"/>
  <c r="R382" i="3"/>
  <c r="Q382" i="3"/>
  <c r="R381" i="3"/>
  <c r="Q381" i="3"/>
  <c r="R380" i="3"/>
  <c r="Q380" i="3"/>
  <c r="T380" i="3" s="1"/>
  <c r="R379" i="3"/>
  <c r="Q379" i="3"/>
  <c r="R378" i="3"/>
  <c r="Q378" i="3"/>
  <c r="T378" i="3" s="1"/>
  <c r="R377" i="3"/>
  <c r="Q377" i="3"/>
  <c r="R376" i="3"/>
  <c r="Q376" i="3"/>
  <c r="T376" i="3" s="1"/>
  <c r="R375" i="3"/>
  <c r="Q375" i="3"/>
  <c r="R374" i="3"/>
  <c r="Q374" i="3"/>
  <c r="T374" i="3" s="1"/>
  <c r="R373" i="3"/>
  <c r="Q373" i="3"/>
  <c r="R372" i="3"/>
  <c r="Q372" i="3"/>
  <c r="R371" i="3"/>
  <c r="Q371" i="3"/>
  <c r="T371" i="3" s="1"/>
  <c r="U367" i="3"/>
  <c r="S367" i="3"/>
  <c r="P367" i="3"/>
  <c r="O367" i="3"/>
  <c r="N367" i="3"/>
  <c r="M367" i="3"/>
  <c r="L367" i="3"/>
  <c r="K367" i="3"/>
  <c r="J367" i="3"/>
  <c r="I367" i="3"/>
  <c r="H367" i="3"/>
  <c r="G367" i="3"/>
  <c r="R366" i="3"/>
  <c r="Q366" i="3"/>
  <c r="T366" i="3" s="1"/>
  <c r="R365" i="3"/>
  <c r="Q365" i="3"/>
  <c r="T365" i="3" s="1"/>
  <c r="R364" i="3"/>
  <c r="Q364" i="3"/>
  <c r="T364" i="3" s="1"/>
  <c r="U360" i="3"/>
  <c r="S360" i="3"/>
  <c r="P360" i="3"/>
  <c r="O360" i="3"/>
  <c r="N360" i="3"/>
  <c r="M360" i="3"/>
  <c r="L360" i="3"/>
  <c r="K360" i="3"/>
  <c r="J360" i="3"/>
  <c r="I360" i="3"/>
  <c r="H360" i="3"/>
  <c r="G360" i="3"/>
  <c r="Q360" i="3" s="1"/>
  <c r="R359" i="3"/>
  <c r="Q359" i="3"/>
  <c r="T359" i="3" s="1"/>
  <c r="R358" i="3"/>
  <c r="Q358" i="3"/>
  <c r="R357" i="3"/>
  <c r="Q357" i="3"/>
  <c r="R356" i="3"/>
  <c r="Q356" i="3"/>
  <c r="R355" i="3"/>
  <c r="Q355" i="3"/>
  <c r="T355" i="3" s="1"/>
  <c r="R354" i="3"/>
  <c r="Q354" i="3"/>
  <c r="R353" i="3"/>
  <c r="Q353" i="3"/>
  <c r="T353" i="3" s="1"/>
  <c r="R352" i="3"/>
  <c r="Q352" i="3"/>
  <c r="T352" i="3" s="1"/>
  <c r="R351" i="3"/>
  <c r="Q351" i="3"/>
  <c r="T351" i="3" s="1"/>
  <c r="R350" i="3"/>
  <c r="Q350" i="3"/>
  <c r="R349" i="3"/>
  <c r="Q349" i="3"/>
  <c r="R348" i="3"/>
  <c r="Q348" i="3"/>
  <c r="R347" i="3"/>
  <c r="Q347" i="3"/>
  <c r="T347" i="3" s="1"/>
  <c r="R346" i="3"/>
  <c r="Q346" i="3"/>
  <c r="R345" i="3"/>
  <c r="Q345" i="3"/>
  <c r="T345" i="3" s="1"/>
  <c r="R344" i="3"/>
  <c r="Q344" i="3"/>
  <c r="R343" i="3"/>
  <c r="Q343" i="3"/>
  <c r="T343" i="3" s="1"/>
  <c r="U339" i="3"/>
  <c r="S339" i="3"/>
  <c r="P339" i="3"/>
  <c r="O339" i="3"/>
  <c r="N339" i="3"/>
  <c r="R339" i="3" s="1"/>
  <c r="M339" i="3"/>
  <c r="L339" i="3"/>
  <c r="K339" i="3"/>
  <c r="J339" i="3"/>
  <c r="R338" i="3"/>
  <c r="H338" i="3"/>
  <c r="Q338" i="3" s="1"/>
  <c r="T338" i="3" s="1"/>
  <c r="R337" i="3"/>
  <c r="Q337" i="3"/>
  <c r="T337" i="3" s="1"/>
  <c r="R336" i="3"/>
  <c r="Q336" i="3"/>
  <c r="R335" i="3"/>
  <c r="Q335" i="3"/>
  <c r="R334" i="3"/>
  <c r="Q334" i="3"/>
  <c r="R333" i="3"/>
  <c r="T333" i="3" s="1"/>
  <c r="Q333" i="3"/>
  <c r="R332" i="3"/>
  <c r="I332" i="3"/>
  <c r="I339" i="3" s="1"/>
  <c r="H332" i="3"/>
  <c r="R331" i="3"/>
  <c r="G331" i="3"/>
  <c r="Q331" i="3" s="1"/>
  <c r="T331" i="3" s="1"/>
  <c r="R330" i="3"/>
  <c r="Q330" i="3"/>
  <c r="R329" i="3"/>
  <c r="Q329" i="3"/>
  <c r="R328" i="3"/>
  <c r="Q328" i="3"/>
  <c r="U324" i="3"/>
  <c r="S324" i="3"/>
  <c r="P324" i="3"/>
  <c r="O324" i="3"/>
  <c r="N324" i="3"/>
  <c r="M324" i="3"/>
  <c r="L324" i="3"/>
  <c r="K324" i="3"/>
  <c r="J324" i="3"/>
  <c r="I324" i="3"/>
  <c r="H324" i="3"/>
  <c r="G324" i="3"/>
  <c r="R323" i="3"/>
  <c r="Q323" i="3"/>
  <c r="R322" i="3"/>
  <c r="Q322" i="3"/>
  <c r="R321" i="3"/>
  <c r="Q321" i="3"/>
  <c r="T321" i="3" s="1"/>
  <c r="R320" i="3"/>
  <c r="Q320" i="3"/>
  <c r="R319" i="3"/>
  <c r="Q319" i="3"/>
  <c r="T319" i="3" s="1"/>
  <c r="R318" i="3"/>
  <c r="Q318" i="3"/>
  <c r="R317" i="3"/>
  <c r="Q317" i="3"/>
  <c r="T317" i="3" s="1"/>
  <c r="R316" i="3"/>
  <c r="T316" i="3" s="1"/>
  <c r="Q316" i="3"/>
  <c r="U312" i="3"/>
  <c r="S312" i="3"/>
  <c r="P312" i="3"/>
  <c r="O312" i="3"/>
  <c r="N312" i="3"/>
  <c r="M312" i="3"/>
  <c r="L312" i="3"/>
  <c r="K312" i="3"/>
  <c r="J312" i="3"/>
  <c r="I312" i="3"/>
  <c r="H312" i="3"/>
  <c r="G312" i="3"/>
  <c r="R311" i="3"/>
  <c r="Q311" i="3"/>
  <c r="T311" i="3" s="1"/>
  <c r="R310" i="3"/>
  <c r="Q310" i="3"/>
  <c r="R309" i="3"/>
  <c r="Q309" i="3"/>
  <c r="T309" i="3" s="1"/>
  <c r="R308" i="3"/>
  <c r="Q308" i="3"/>
  <c r="R307" i="3"/>
  <c r="Q307" i="3"/>
  <c r="T307" i="3" s="1"/>
  <c r="R306" i="3"/>
  <c r="Q306" i="3"/>
  <c r="U302" i="3"/>
  <c r="S302" i="3"/>
  <c r="P302" i="3"/>
  <c r="O302" i="3"/>
  <c r="N302" i="3"/>
  <c r="M302" i="3"/>
  <c r="L302" i="3"/>
  <c r="K302" i="3"/>
  <c r="J302" i="3"/>
  <c r="I302" i="3"/>
  <c r="H302" i="3"/>
  <c r="G302" i="3"/>
  <c r="R301" i="3"/>
  <c r="Q301" i="3"/>
  <c r="T301" i="3" s="1"/>
  <c r="R300" i="3"/>
  <c r="Q300" i="3"/>
  <c r="T300" i="3" s="1"/>
  <c r="R299" i="3"/>
  <c r="Q299" i="3"/>
  <c r="T299" i="3" s="1"/>
  <c r="R298" i="3"/>
  <c r="Q298" i="3"/>
  <c r="T298" i="3" s="1"/>
  <c r="R297" i="3"/>
  <c r="Q297" i="3"/>
  <c r="R296" i="3"/>
  <c r="Q296" i="3"/>
  <c r="T296" i="3" s="1"/>
  <c r="R295" i="3"/>
  <c r="Q295" i="3"/>
  <c r="R294" i="3"/>
  <c r="Q294" i="3"/>
  <c r="T294" i="3" s="1"/>
  <c r="R293" i="3"/>
  <c r="Q293" i="3"/>
  <c r="R292" i="3"/>
  <c r="Q292" i="3"/>
  <c r="T292" i="3" s="1"/>
  <c r="R291" i="3"/>
  <c r="Q291" i="3"/>
  <c r="U287" i="3"/>
  <c r="S287" i="3"/>
  <c r="P287" i="3"/>
  <c r="O287" i="3"/>
  <c r="N287" i="3"/>
  <c r="M287" i="3"/>
  <c r="L287" i="3"/>
  <c r="K287" i="3"/>
  <c r="J287" i="3"/>
  <c r="I287" i="3"/>
  <c r="H287" i="3"/>
  <c r="G287" i="3"/>
  <c r="R286" i="3"/>
  <c r="Q286" i="3"/>
  <c r="T286" i="3" s="1"/>
  <c r="T285" i="3"/>
  <c r="R285" i="3"/>
  <c r="Q285" i="3"/>
  <c r="R284" i="3"/>
  <c r="Q284" i="3"/>
  <c r="T284" i="3" s="1"/>
  <c r="R283" i="3"/>
  <c r="Q283" i="3"/>
  <c r="T283" i="3" s="1"/>
  <c r="R282" i="3"/>
  <c r="Q282" i="3"/>
  <c r="T282" i="3" s="1"/>
  <c r="R281" i="3"/>
  <c r="Q281" i="3"/>
  <c r="T281" i="3" s="1"/>
  <c r="R280" i="3"/>
  <c r="Q280" i="3"/>
  <c r="T280" i="3" s="1"/>
  <c r="R279" i="3"/>
  <c r="Q279" i="3"/>
  <c r="T279" i="3" s="1"/>
  <c r="R278" i="3"/>
  <c r="Q278" i="3"/>
  <c r="T278" i="3" s="1"/>
  <c r="R277" i="3"/>
  <c r="Q277" i="3"/>
  <c r="T277" i="3" s="1"/>
  <c r="R276" i="3"/>
  <c r="Q276" i="3"/>
  <c r="R275" i="3"/>
  <c r="Q275" i="3"/>
  <c r="T275" i="3" s="1"/>
  <c r="R274" i="3"/>
  <c r="Q274" i="3"/>
  <c r="R273" i="3"/>
  <c r="Q273" i="3"/>
  <c r="T273" i="3" s="1"/>
  <c r="R272" i="3"/>
  <c r="Q272" i="3"/>
  <c r="R271" i="3"/>
  <c r="Q271" i="3"/>
  <c r="T271" i="3" s="1"/>
  <c r="R270" i="3"/>
  <c r="Q270" i="3"/>
  <c r="R269" i="3"/>
  <c r="Q269" i="3"/>
  <c r="T269" i="3" s="1"/>
  <c r="R268" i="3"/>
  <c r="Q268" i="3"/>
  <c r="T268" i="3" s="1"/>
  <c r="R267" i="3"/>
  <c r="Q267" i="3"/>
  <c r="T267" i="3" s="1"/>
  <c r="U263" i="3"/>
  <c r="S263" i="3"/>
  <c r="P263" i="3"/>
  <c r="O263" i="3"/>
  <c r="N263" i="3"/>
  <c r="M263" i="3"/>
  <c r="L263" i="3"/>
  <c r="K263" i="3"/>
  <c r="J263" i="3"/>
  <c r="I263" i="3"/>
  <c r="H263" i="3"/>
  <c r="G263" i="3"/>
  <c r="R262" i="3"/>
  <c r="Q262" i="3"/>
  <c r="T262" i="3" s="1"/>
  <c r="R261" i="3"/>
  <c r="Q261" i="3"/>
  <c r="T261" i="3" s="1"/>
  <c r="R260" i="3"/>
  <c r="Q260" i="3"/>
  <c r="T260" i="3" s="1"/>
  <c r="R259" i="3"/>
  <c r="Q259" i="3"/>
  <c r="R258" i="3"/>
  <c r="Q258" i="3"/>
  <c r="T258" i="3" s="1"/>
  <c r="R257" i="3"/>
  <c r="T257" i="3" s="1"/>
  <c r="Q257" i="3"/>
  <c r="R256" i="3"/>
  <c r="Q256" i="3"/>
  <c r="T256" i="3" s="1"/>
  <c r="R255" i="3"/>
  <c r="Q255" i="3"/>
  <c r="R254" i="3"/>
  <c r="Q254" i="3"/>
  <c r="R253" i="3"/>
  <c r="Q253" i="3"/>
  <c r="R252" i="3"/>
  <c r="Q252" i="3"/>
  <c r="R251" i="3"/>
  <c r="Q251" i="3"/>
  <c r="R250" i="3"/>
  <c r="Q250" i="3"/>
  <c r="R249" i="3"/>
  <c r="Q249" i="3"/>
  <c r="R248" i="3"/>
  <c r="Q248" i="3"/>
  <c r="T248" i="3" s="1"/>
  <c r="R247" i="3"/>
  <c r="Q247" i="3"/>
  <c r="R246" i="3"/>
  <c r="Q246" i="3"/>
  <c r="R245" i="3"/>
  <c r="Q245" i="3"/>
  <c r="T245" i="3" s="1"/>
  <c r="R244" i="3"/>
  <c r="Q244" i="3"/>
  <c r="R243" i="3"/>
  <c r="Q243" i="3"/>
  <c r="R242" i="3"/>
  <c r="Q242" i="3"/>
  <c r="R241" i="3"/>
  <c r="Q241" i="3"/>
  <c r="T241" i="3" s="1"/>
  <c r="R240" i="3"/>
  <c r="T240" i="3" s="1"/>
  <c r="Q240" i="3"/>
  <c r="R239" i="3"/>
  <c r="Q239" i="3"/>
  <c r="R238" i="3"/>
  <c r="Q238" i="3"/>
  <c r="R237" i="3"/>
  <c r="Q237" i="3"/>
  <c r="T237" i="3" s="1"/>
  <c r="U233" i="3"/>
  <c r="S233" i="3"/>
  <c r="P233" i="3"/>
  <c r="O233" i="3"/>
  <c r="N233" i="3"/>
  <c r="M233" i="3"/>
  <c r="L233" i="3"/>
  <c r="K233" i="3"/>
  <c r="J233" i="3"/>
  <c r="I233" i="3"/>
  <c r="H233" i="3"/>
  <c r="G233" i="3"/>
  <c r="R232" i="3"/>
  <c r="Q232" i="3"/>
  <c r="R231" i="3"/>
  <c r="Q231" i="3"/>
  <c r="R230" i="3"/>
  <c r="Q230" i="3"/>
  <c r="R229" i="3"/>
  <c r="Q229" i="3"/>
  <c r="R228" i="3"/>
  <c r="Q228" i="3"/>
  <c r="U224" i="3"/>
  <c r="S224" i="3"/>
  <c r="P224" i="3"/>
  <c r="O224" i="3"/>
  <c r="N224" i="3"/>
  <c r="M224" i="3"/>
  <c r="L224" i="3"/>
  <c r="K224" i="3"/>
  <c r="J224" i="3"/>
  <c r="I224" i="3"/>
  <c r="H224" i="3"/>
  <c r="G224" i="3"/>
  <c r="R223" i="3"/>
  <c r="Q223" i="3"/>
  <c r="T223" i="3" s="1"/>
  <c r="R222" i="3"/>
  <c r="Q222" i="3"/>
  <c r="T222" i="3" s="1"/>
  <c r="R221" i="3"/>
  <c r="Q221" i="3"/>
  <c r="T221" i="3" s="1"/>
  <c r="R220" i="3"/>
  <c r="Q220" i="3"/>
  <c r="R219" i="3"/>
  <c r="Q219" i="3"/>
  <c r="T219" i="3" s="1"/>
  <c r="R218" i="3"/>
  <c r="Q218" i="3"/>
  <c r="R217" i="3"/>
  <c r="Q217" i="3"/>
  <c r="R216" i="3"/>
  <c r="Q216" i="3"/>
  <c r="R215" i="3"/>
  <c r="Q215" i="3"/>
  <c r="T215" i="3" s="1"/>
  <c r="R214" i="3"/>
  <c r="Q214" i="3"/>
  <c r="T214" i="3" s="1"/>
  <c r="R213" i="3"/>
  <c r="Q213" i="3"/>
  <c r="T213" i="3" s="1"/>
  <c r="R212" i="3"/>
  <c r="Q212" i="3"/>
  <c r="R211" i="3"/>
  <c r="Q211" i="3"/>
  <c r="R210" i="3"/>
  <c r="Q210" i="3"/>
  <c r="R209" i="3"/>
  <c r="Q209" i="3"/>
  <c r="R208" i="3"/>
  <c r="Q208" i="3"/>
  <c r="R207" i="3"/>
  <c r="T207" i="3" s="1"/>
  <c r="Q207" i="3"/>
  <c r="R206" i="3"/>
  <c r="Q206" i="3"/>
  <c r="T206" i="3" s="1"/>
  <c r="R205" i="3"/>
  <c r="Q205" i="3"/>
  <c r="R204" i="3"/>
  <c r="Q204" i="3"/>
  <c r="R203" i="3"/>
  <c r="Q203" i="3"/>
  <c r="U199" i="3"/>
  <c r="S199" i="3"/>
  <c r="P199" i="3"/>
  <c r="O199" i="3"/>
  <c r="N199" i="3"/>
  <c r="M199" i="3"/>
  <c r="L199" i="3"/>
  <c r="K199" i="3"/>
  <c r="J199" i="3"/>
  <c r="I199" i="3"/>
  <c r="H199" i="3"/>
  <c r="G199" i="3"/>
  <c r="R198" i="3"/>
  <c r="Q198" i="3"/>
  <c r="T198" i="3" s="1"/>
  <c r="R197" i="3"/>
  <c r="Q197" i="3"/>
  <c r="R196" i="3"/>
  <c r="Q196" i="3"/>
  <c r="R195" i="3"/>
  <c r="T195" i="3" s="1"/>
  <c r="Q195" i="3"/>
  <c r="U191" i="3"/>
  <c r="S191" i="3"/>
  <c r="P191" i="3"/>
  <c r="O191" i="3"/>
  <c r="N191" i="3"/>
  <c r="M191" i="3"/>
  <c r="L191" i="3"/>
  <c r="K191" i="3"/>
  <c r="J191" i="3"/>
  <c r="I191" i="3"/>
  <c r="H191" i="3"/>
  <c r="G191" i="3"/>
  <c r="R190" i="3"/>
  <c r="Q190" i="3"/>
  <c r="T189" i="3"/>
  <c r="R189" i="3"/>
  <c r="Q189" i="3"/>
  <c r="R188" i="3"/>
  <c r="Q188" i="3"/>
  <c r="T188" i="3" s="1"/>
  <c r="R187" i="3"/>
  <c r="Q187" i="3"/>
  <c r="T187" i="3" s="1"/>
  <c r="R186" i="3"/>
  <c r="Q186" i="3"/>
  <c r="R185" i="3"/>
  <c r="Q185" i="3"/>
  <c r="T185" i="3" s="1"/>
  <c r="R184" i="3"/>
  <c r="Q184" i="3"/>
  <c r="R183" i="3"/>
  <c r="Q183" i="3"/>
  <c r="R182" i="3"/>
  <c r="Q182" i="3"/>
  <c r="R181" i="3"/>
  <c r="Q181" i="3"/>
  <c r="T181" i="3" s="1"/>
  <c r="R180" i="3"/>
  <c r="Q180" i="3"/>
  <c r="T180" i="3" s="1"/>
  <c r="R179" i="3"/>
  <c r="Q179" i="3"/>
  <c r="T179" i="3" s="1"/>
  <c r="R178" i="3"/>
  <c r="Q178" i="3"/>
  <c r="R177" i="3"/>
  <c r="Q177" i="3"/>
  <c r="R176" i="3"/>
  <c r="Q176" i="3"/>
  <c r="R175" i="3"/>
  <c r="Q175" i="3"/>
  <c r="R174" i="3"/>
  <c r="Q174" i="3"/>
  <c r="R173" i="3"/>
  <c r="Q173" i="3"/>
  <c r="T173" i="3" s="1"/>
  <c r="U169" i="3"/>
  <c r="S169" i="3"/>
  <c r="P169" i="3"/>
  <c r="O169" i="3"/>
  <c r="N169" i="3"/>
  <c r="M169" i="3"/>
  <c r="L169" i="3"/>
  <c r="K169" i="3"/>
  <c r="J169" i="3"/>
  <c r="I169" i="3"/>
  <c r="H169" i="3"/>
  <c r="G169" i="3"/>
  <c r="R168" i="3"/>
  <c r="Q168" i="3"/>
  <c r="R167" i="3"/>
  <c r="Q167" i="3"/>
  <c r="R166" i="3"/>
  <c r="Q166" i="3"/>
  <c r="R165" i="3"/>
  <c r="Q165" i="3"/>
  <c r="T164" i="3"/>
  <c r="R164" i="3"/>
  <c r="Q164" i="3"/>
  <c r="R163" i="3"/>
  <c r="Q163" i="3"/>
  <c r="R162" i="3"/>
  <c r="Q162" i="3"/>
  <c r="T162" i="3" s="1"/>
  <c r="R161" i="3"/>
  <c r="Q161" i="3"/>
  <c r="U157" i="3"/>
  <c r="S157" i="3"/>
  <c r="P157" i="3"/>
  <c r="O157" i="3"/>
  <c r="N157" i="3"/>
  <c r="M157" i="3"/>
  <c r="L157" i="3"/>
  <c r="K157" i="3"/>
  <c r="J157" i="3"/>
  <c r="I157" i="3"/>
  <c r="H157" i="3"/>
  <c r="G157" i="3"/>
  <c r="R156" i="3"/>
  <c r="Q156" i="3"/>
  <c r="R155" i="3"/>
  <c r="Q155" i="3"/>
  <c r="T155" i="3" s="1"/>
  <c r="R154" i="3"/>
  <c r="Q154" i="3"/>
  <c r="R153" i="3"/>
  <c r="Q153" i="3"/>
  <c r="R152" i="3"/>
  <c r="Q152" i="3"/>
  <c r="U148" i="3"/>
  <c r="S148" i="3"/>
  <c r="P148" i="3"/>
  <c r="O148" i="3"/>
  <c r="N148" i="3"/>
  <c r="M148" i="3"/>
  <c r="L148" i="3"/>
  <c r="K148" i="3"/>
  <c r="J148" i="3"/>
  <c r="I148" i="3"/>
  <c r="H148" i="3"/>
  <c r="G148" i="3"/>
  <c r="R147" i="3"/>
  <c r="Q147" i="3"/>
  <c r="R146" i="3"/>
  <c r="Q146" i="3"/>
  <c r="T146" i="3" s="1"/>
  <c r="R145" i="3"/>
  <c r="Q145" i="3"/>
  <c r="Q144" i="3"/>
  <c r="T144" i="3" s="1"/>
  <c r="R143" i="3"/>
  <c r="Q143" i="3"/>
  <c r="T143" i="3" s="1"/>
  <c r="R142" i="3"/>
  <c r="Q142" i="3"/>
  <c r="R141" i="3"/>
  <c r="Q141" i="3"/>
  <c r="R140" i="3"/>
  <c r="T140" i="3" s="1"/>
  <c r="Q140" i="3"/>
  <c r="U136" i="3"/>
  <c r="S136" i="3"/>
  <c r="P136" i="3"/>
  <c r="O136" i="3"/>
  <c r="N136" i="3"/>
  <c r="M136" i="3"/>
  <c r="L136" i="3"/>
  <c r="K136" i="3"/>
  <c r="J136" i="3"/>
  <c r="I136" i="3"/>
  <c r="H136" i="3"/>
  <c r="G136" i="3"/>
  <c r="R135" i="3"/>
  <c r="Q135" i="3"/>
  <c r="T134" i="3"/>
  <c r="R134" i="3"/>
  <c r="Q134" i="3"/>
  <c r="R133" i="3"/>
  <c r="Q133" i="3"/>
  <c r="R132" i="3"/>
  <c r="Q132" i="3"/>
  <c r="T132" i="3" s="1"/>
  <c r="R131" i="3"/>
  <c r="Q131" i="3"/>
  <c r="R130" i="3"/>
  <c r="Q130" i="3"/>
  <c r="T130" i="3" s="1"/>
  <c r="R129" i="3"/>
  <c r="Q129" i="3"/>
  <c r="R128" i="3"/>
  <c r="Q128" i="3"/>
  <c r="R127" i="3"/>
  <c r="Q127" i="3"/>
  <c r="R126" i="3"/>
  <c r="Q126" i="3"/>
  <c r="T126" i="3" s="1"/>
  <c r="R125" i="3"/>
  <c r="Q125" i="3"/>
  <c r="R124" i="3"/>
  <c r="Q124" i="3"/>
  <c r="T124" i="3" s="1"/>
  <c r="R123" i="3"/>
  <c r="Q123" i="3"/>
  <c r="R122" i="3"/>
  <c r="Q122" i="3"/>
  <c r="T122" i="3" s="1"/>
  <c r="R121" i="3"/>
  <c r="Q121" i="3"/>
  <c r="R120" i="3"/>
  <c r="Q120" i="3"/>
  <c r="R119" i="3"/>
  <c r="Q119" i="3"/>
  <c r="R118" i="3"/>
  <c r="Q118" i="3"/>
  <c r="T118" i="3" s="1"/>
  <c r="R117" i="3"/>
  <c r="Q117" i="3"/>
  <c r="R116" i="3"/>
  <c r="Q116" i="3"/>
  <c r="T116" i="3" s="1"/>
  <c r="R115" i="3"/>
  <c r="Q115" i="3"/>
  <c r="R114" i="3"/>
  <c r="Q114" i="3"/>
  <c r="T114" i="3" s="1"/>
  <c r="R113" i="3"/>
  <c r="Q113" i="3"/>
  <c r="R112" i="3"/>
  <c r="Q112" i="3"/>
  <c r="R111" i="3"/>
  <c r="T111" i="3" s="1"/>
  <c r="Q111" i="3"/>
  <c r="U107" i="3"/>
  <c r="S107" i="3"/>
  <c r="P107" i="3"/>
  <c r="O107" i="3"/>
  <c r="N107" i="3"/>
  <c r="M107" i="3"/>
  <c r="L107" i="3"/>
  <c r="K107" i="3"/>
  <c r="J107" i="3"/>
  <c r="I107" i="3"/>
  <c r="H107" i="3"/>
  <c r="G107" i="3"/>
  <c r="R106" i="3"/>
  <c r="Q106" i="3"/>
  <c r="T105" i="3"/>
  <c r="R105" i="3"/>
  <c r="Q105" i="3"/>
  <c r="R104" i="3"/>
  <c r="Q104" i="3"/>
  <c r="R103" i="3"/>
  <c r="Q103" i="3"/>
  <c r="T103" i="3" s="1"/>
  <c r="R102" i="3"/>
  <c r="Q102" i="3"/>
  <c r="R101" i="3"/>
  <c r="Q101" i="3"/>
  <c r="T101" i="3" s="1"/>
  <c r="R100" i="3"/>
  <c r="Q100" i="3"/>
  <c r="R99" i="3"/>
  <c r="Q99" i="3"/>
  <c r="R98" i="3"/>
  <c r="Q98" i="3"/>
  <c r="R97" i="3"/>
  <c r="Q97" i="3"/>
  <c r="T97" i="3" s="1"/>
  <c r="R96" i="3"/>
  <c r="Q96" i="3"/>
  <c r="R95" i="3"/>
  <c r="Q95" i="3"/>
  <c r="T95" i="3" s="1"/>
  <c r="U91" i="3"/>
  <c r="S91" i="3"/>
  <c r="P91" i="3"/>
  <c r="O91" i="3"/>
  <c r="N91" i="3"/>
  <c r="M91" i="3"/>
  <c r="L91" i="3"/>
  <c r="K91" i="3"/>
  <c r="J91" i="3"/>
  <c r="I91" i="3"/>
  <c r="H91" i="3"/>
  <c r="G91" i="3"/>
  <c r="R90" i="3"/>
  <c r="Q90" i="3"/>
  <c r="T90" i="3" s="1"/>
  <c r="R89" i="3"/>
  <c r="Q89" i="3"/>
  <c r="R88" i="3"/>
  <c r="Q88" i="3"/>
  <c r="T88" i="3" s="1"/>
  <c r="R87" i="3"/>
  <c r="Q87" i="3"/>
  <c r="R86" i="3"/>
  <c r="Q86" i="3"/>
  <c r="R85" i="3"/>
  <c r="Q85" i="3"/>
  <c r="R84" i="3"/>
  <c r="Q84" i="3"/>
  <c r="T84" i="3" s="1"/>
  <c r="R83" i="3"/>
  <c r="Q83" i="3"/>
  <c r="R82" i="3"/>
  <c r="Q82" i="3"/>
  <c r="T82" i="3" s="1"/>
  <c r="U78" i="3"/>
  <c r="S78" i="3"/>
  <c r="P78" i="3"/>
  <c r="O78" i="3"/>
  <c r="N78" i="3"/>
  <c r="M78" i="3"/>
  <c r="L78" i="3"/>
  <c r="K78" i="3"/>
  <c r="J78" i="3"/>
  <c r="I78" i="3"/>
  <c r="H78" i="3"/>
  <c r="G78" i="3"/>
  <c r="R77" i="3"/>
  <c r="Q77" i="3"/>
  <c r="T77" i="3" s="1"/>
  <c r="R76" i="3"/>
  <c r="Q76" i="3"/>
  <c r="R75" i="3"/>
  <c r="Q75" i="3"/>
  <c r="T75" i="3" s="1"/>
  <c r="R74" i="3"/>
  <c r="Q74" i="3"/>
  <c r="R73" i="3"/>
  <c r="Q73" i="3"/>
  <c r="R72" i="3"/>
  <c r="Q72" i="3"/>
  <c r="R71" i="3"/>
  <c r="Q71" i="3"/>
  <c r="T71" i="3" s="1"/>
  <c r="R70" i="3"/>
  <c r="Q70" i="3"/>
  <c r="R69" i="3"/>
  <c r="Q69" i="3"/>
  <c r="T69" i="3" s="1"/>
  <c r="R68" i="3"/>
  <c r="Q68" i="3"/>
  <c r="R67" i="3"/>
  <c r="Q67" i="3"/>
  <c r="U63" i="3"/>
  <c r="S63" i="3"/>
  <c r="P63" i="3"/>
  <c r="O63" i="3"/>
  <c r="N63" i="3"/>
  <c r="M63" i="3"/>
  <c r="L63" i="3"/>
  <c r="K63" i="3"/>
  <c r="J63" i="3"/>
  <c r="I63" i="3"/>
  <c r="H63" i="3"/>
  <c r="G63" i="3"/>
  <c r="R62" i="3"/>
  <c r="Q62" i="3"/>
  <c r="T62" i="3" s="1"/>
  <c r="R61" i="3"/>
  <c r="Q61" i="3"/>
  <c r="T61" i="3" s="1"/>
  <c r="R60" i="3"/>
  <c r="Q60" i="3"/>
  <c r="T60" i="3" s="1"/>
  <c r="R59" i="3"/>
  <c r="Q59" i="3"/>
  <c r="R58" i="3"/>
  <c r="Q58" i="3"/>
  <c r="T58" i="3" s="1"/>
  <c r="R57" i="3"/>
  <c r="Q57" i="3"/>
  <c r="R56" i="3"/>
  <c r="Q56" i="3"/>
  <c r="R55" i="3"/>
  <c r="Q55" i="3"/>
  <c r="R54" i="3"/>
  <c r="Q54" i="3"/>
  <c r="T54" i="3" s="1"/>
  <c r="R53" i="3"/>
  <c r="Q53" i="3"/>
  <c r="R52" i="3"/>
  <c r="Q52" i="3"/>
  <c r="R51" i="3"/>
  <c r="Q51" i="3"/>
  <c r="R50" i="3"/>
  <c r="Q50" i="3"/>
  <c r="R49" i="3"/>
  <c r="Q49" i="3"/>
  <c r="U45" i="3"/>
  <c r="S45" i="3"/>
  <c r="P45" i="3"/>
  <c r="O45" i="3"/>
  <c r="N45" i="3"/>
  <c r="M45" i="3"/>
  <c r="L45" i="3"/>
  <c r="K45" i="3"/>
  <c r="J45" i="3"/>
  <c r="I45" i="3"/>
  <c r="H45" i="3"/>
  <c r="G45" i="3"/>
  <c r="R44" i="3"/>
  <c r="Q44" i="3"/>
  <c r="R43" i="3"/>
  <c r="Q43" i="3"/>
  <c r="R42" i="3"/>
  <c r="Q42" i="3"/>
  <c r="Q45" i="3" s="1"/>
  <c r="U38" i="3"/>
  <c r="S38" i="3"/>
  <c r="P38" i="3"/>
  <c r="O38" i="3"/>
  <c r="N38" i="3"/>
  <c r="M38" i="3"/>
  <c r="L38" i="3"/>
  <c r="K38" i="3"/>
  <c r="J38" i="3"/>
  <c r="I38" i="3"/>
  <c r="H38" i="3"/>
  <c r="G38" i="3"/>
  <c r="R37" i="3"/>
  <c r="Q37" i="3"/>
  <c r="R36" i="3"/>
  <c r="Q36" i="3"/>
  <c r="R35" i="3"/>
  <c r="Q35" i="3"/>
  <c r="R34" i="3"/>
  <c r="Q34" i="3"/>
  <c r="R33" i="3"/>
  <c r="T33" i="3" s="1"/>
  <c r="Q33" i="3"/>
  <c r="T32" i="3"/>
  <c r="R32" i="3"/>
  <c r="Q32" i="3"/>
  <c r="Q31" i="3"/>
  <c r="T31" i="3" s="1"/>
  <c r="R30" i="3"/>
  <c r="T30" i="3" s="1"/>
  <c r="Q30" i="3"/>
  <c r="R29" i="3"/>
  <c r="Q29" i="3"/>
  <c r="U25" i="3"/>
  <c r="S25" i="3"/>
  <c r="P25" i="3"/>
  <c r="O25" i="3"/>
  <c r="N25" i="3"/>
  <c r="M25" i="3"/>
  <c r="L25" i="3"/>
  <c r="K25" i="3"/>
  <c r="J25" i="3"/>
  <c r="I25" i="3"/>
  <c r="H25" i="3"/>
  <c r="G25" i="3"/>
  <c r="R24" i="3"/>
  <c r="Q24" i="3"/>
  <c r="R23" i="3"/>
  <c r="Q23" i="3"/>
  <c r="R22" i="3"/>
  <c r="Q22" i="3"/>
  <c r="R21" i="3"/>
  <c r="Q21" i="3"/>
  <c r="R20" i="3"/>
  <c r="Q20" i="3"/>
  <c r="R19" i="3"/>
  <c r="Q19" i="3"/>
  <c r="R18" i="3"/>
  <c r="Q18" i="3"/>
  <c r="R17" i="3"/>
  <c r="T17" i="3" s="1"/>
  <c r="Q17" i="3"/>
  <c r="T16" i="3"/>
  <c r="R16" i="3"/>
  <c r="Q16" i="3"/>
  <c r="R15" i="3"/>
  <c r="Q15" i="3"/>
  <c r="R14" i="3"/>
  <c r="Q14" i="3"/>
  <c r="T14" i="3" s="1"/>
  <c r="R13" i="3"/>
  <c r="Q13" i="3"/>
  <c r="R12" i="3"/>
  <c r="Q12" i="3"/>
  <c r="T12" i="3" s="1"/>
  <c r="R11" i="3"/>
  <c r="Q11" i="3"/>
  <c r="R10" i="3"/>
  <c r="Q10" i="3"/>
  <c r="Q9" i="3"/>
  <c r="T9" i="3" s="1"/>
  <c r="S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L37" i="4"/>
  <c r="K37" i="4"/>
  <c r="J37" i="4"/>
  <c r="I37" i="4"/>
  <c r="H37" i="4"/>
  <c r="G37" i="4"/>
  <c r="F37" i="4"/>
  <c r="E37" i="4"/>
  <c r="D37" i="4"/>
  <c r="C37" i="4"/>
  <c r="B37" i="4"/>
  <c r="L32" i="4"/>
  <c r="K32" i="4"/>
  <c r="J32" i="4"/>
  <c r="I32" i="4"/>
  <c r="H32" i="4"/>
  <c r="G32" i="4"/>
  <c r="F32" i="4"/>
  <c r="E32" i="4"/>
  <c r="D32" i="4"/>
  <c r="C32" i="4"/>
  <c r="B32" i="4"/>
  <c r="C12" i="4"/>
  <c r="S35" i="2"/>
  <c r="S34" i="2"/>
  <c r="S33" i="2"/>
  <c r="S32" i="2"/>
  <c r="S31" i="2"/>
  <c r="S30" i="2"/>
  <c r="S29" i="2"/>
  <c r="S28" i="2"/>
  <c r="S27" i="2"/>
  <c r="Y26" i="2"/>
  <c r="S26" i="2"/>
  <c r="P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36" i="2" s="1"/>
  <c r="U375" i="7"/>
  <c r="Y35" i="2" s="1"/>
  <c r="S375" i="7"/>
  <c r="P35" i="2" s="1"/>
  <c r="M35" i="2"/>
  <c r="L35" i="2"/>
  <c r="K35" i="2"/>
  <c r="I35" i="2"/>
  <c r="H35" i="2"/>
  <c r="G35" i="2"/>
  <c r="E35" i="2"/>
  <c r="G375" i="7"/>
  <c r="D35" i="2" s="1"/>
  <c r="T374" i="7"/>
  <c r="R373" i="7"/>
  <c r="U369" i="7"/>
  <c r="Y34" i="2" s="1"/>
  <c r="S369" i="7"/>
  <c r="P34" i="2" s="1"/>
  <c r="J34" i="2"/>
  <c r="F34" i="2"/>
  <c r="G369" i="7"/>
  <c r="R368" i="7"/>
  <c r="R367" i="7"/>
  <c r="Q369" i="7"/>
  <c r="R366" i="7"/>
  <c r="U362" i="7"/>
  <c r="Y33" i="2" s="1"/>
  <c r="S362" i="7"/>
  <c r="K33" i="2"/>
  <c r="J33" i="2"/>
  <c r="G33" i="2"/>
  <c r="F33" i="2"/>
  <c r="G362" i="7"/>
  <c r="R361" i="7"/>
  <c r="R360" i="7"/>
  <c r="R358" i="7"/>
  <c r="R357" i="7"/>
  <c r="R356" i="7"/>
  <c r="R354" i="7"/>
  <c r="R353" i="7"/>
  <c r="U349" i="7"/>
  <c r="S349" i="7"/>
  <c r="P32" i="2" s="1"/>
  <c r="L32" i="2"/>
  <c r="K32" i="2"/>
  <c r="H32" i="2"/>
  <c r="G32" i="2"/>
  <c r="G349" i="7"/>
  <c r="D32" i="2" s="1"/>
  <c r="R348" i="7"/>
  <c r="R347" i="7"/>
  <c r="Q347" i="7"/>
  <c r="R345" i="7"/>
  <c r="R344" i="7"/>
  <c r="R343" i="7"/>
  <c r="R341" i="7"/>
  <c r="R340" i="7"/>
  <c r="R339" i="7"/>
  <c r="U335" i="7"/>
  <c r="Y31" i="2" s="1"/>
  <c r="S335" i="7"/>
  <c r="P31" i="2" s="1"/>
  <c r="M31" i="2"/>
  <c r="L31" i="2"/>
  <c r="K31" i="2"/>
  <c r="J31" i="2"/>
  <c r="I31" i="2"/>
  <c r="H31" i="2"/>
  <c r="G31" i="2"/>
  <c r="F31" i="2"/>
  <c r="E31" i="2"/>
  <c r="G335" i="7"/>
  <c r="D31" i="2" s="1"/>
  <c r="R334" i="7"/>
  <c r="R333" i="7"/>
  <c r="R332" i="7"/>
  <c r="R331" i="7"/>
  <c r="U327" i="7"/>
  <c r="Y30" i="2" s="1"/>
  <c r="S327" i="7"/>
  <c r="P30" i="2" s="1"/>
  <c r="M30" i="2"/>
  <c r="L30" i="2"/>
  <c r="K30" i="2"/>
  <c r="J30" i="2"/>
  <c r="I30" i="2"/>
  <c r="H30" i="2"/>
  <c r="G30" i="2"/>
  <c r="F30" i="2"/>
  <c r="E30" i="2"/>
  <c r="G327" i="7"/>
  <c r="D30" i="2" s="1"/>
  <c r="R325" i="7"/>
  <c r="R324" i="7"/>
  <c r="R323" i="7"/>
  <c r="R322" i="7"/>
  <c r="R321" i="7"/>
  <c r="R320" i="7"/>
  <c r="R317" i="7"/>
  <c r="R315" i="7"/>
  <c r="Q327" i="7"/>
  <c r="R314" i="7"/>
  <c r="U304" i="7"/>
  <c r="Y29" i="2" s="1"/>
  <c r="S304" i="7"/>
  <c r="P29" i="2" s="1"/>
  <c r="M29" i="2"/>
  <c r="L29" i="2"/>
  <c r="K29" i="2"/>
  <c r="J29" i="2"/>
  <c r="I29" i="2"/>
  <c r="H29" i="2"/>
  <c r="G29" i="2"/>
  <c r="F29" i="2"/>
  <c r="G304" i="7"/>
  <c r="D29" i="2" s="1"/>
  <c r="R303" i="7"/>
  <c r="R302" i="7"/>
  <c r="R301" i="7"/>
  <c r="R300" i="7"/>
  <c r="R299" i="7"/>
  <c r="R298" i="7"/>
  <c r="R297" i="7"/>
  <c r="R296" i="7"/>
  <c r="R295" i="7"/>
  <c r="R294" i="7"/>
  <c r="R293" i="7"/>
  <c r="U289" i="7"/>
  <c r="Y28" i="2" s="1"/>
  <c r="S289" i="7"/>
  <c r="P28" i="2" s="1"/>
  <c r="M28" i="2"/>
  <c r="L28" i="2"/>
  <c r="K28" i="2"/>
  <c r="J28" i="2"/>
  <c r="I28" i="2"/>
  <c r="H28" i="2"/>
  <c r="G28" i="2"/>
  <c r="F28" i="2"/>
  <c r="E28" i="2"/>
  <c r="G289" i="7"/>
  <c r="D28" i="2" s="1"/>
  <c r="R288" i="7"/>
  <c r="R287" i="7"/>
  <c r="R285" i="7"/>
  <c r="Q285" i="7"/>
  <c r="Q289" i="7" s="1"/>
  <c r="R284" i="7"/>
  <c r="R283" i="7"/>
  <c r="R282" i="7"/>
  <c r="P27" i="2"/>
  <c r="M27" i="2"/>
  <c r="L27" i="2"/>
  <c r="K27" i="2"/>
  <c r="J27" i="2"/>
  <c r="I27" i="2"/>
  <c r="H27" i="2"/>
  <c r="G27" i="2"/>
  <c r="F27" i="2"/>
  <c r="G278" i="7"/>
  <c r="D27" i="2" s="1"/>
  <c r="R276" i="7"/>
  <c r="Q276" i="7"/>
  <c r="R274" i="7"/>
  <c r="R273" i="7"/>
  <c r="Q273" i="7"/>
  <c r="R272" i="7"/>
  <c r="J26" i="2"/>
  <c r="F26" i="2"/>
  <c r="R266" i="7"/>
  <c r="Q268" i="7"/>
  <c r="R265" i="7"/>
  <c r="R264" i="7"/>
  <c r="R263" i="7"/>
  <c r="R262" i="7"/>
  <c r="R261" i="7"/>
  <c r="R260" i="7"/>
  <c r="R259" i="7"/>
  <c r="R258" i="7"/>
  <c r="U254" i="7"/>
  <c r="Y25" i="2" s="1"/>
  <c r="S254" i="7"/>
  <c r="P25" i="2" s="1"/>
  <c r="M25" i="2"/>
  <c r="L25" i="2"/>
  <c r="K25" i="2"/>
  <c r="J25" i="2"/>
  <c r="I25" i="2"/>
  <c r="H25" i="2"/>
  <c r="G25" i="2"/>
  <c r="F25" i="2"/>
  <c r="E25" i="2"/>
  <c r="G254" i="7"/>
  <c r="D25" i="2" s="1"/>
  <c r="R251" i="7"/>
  <c r="R250" i="7"/>
  <c r="R249" i="7"/>
  <c r="R246" i="7"/>
  <c r="R245" i="7"/>
  <c r="R244" i="7"/>
  <c r="R243" i="7"/>
  <c r="Q243" i="7"/>
  <c r="R242" i="7"/>
  <c r="R241" i="7"/>
  <c r="R240" i="7"/>
  <c r="R239" i="7"/>
  <c r="R238" i="7"/>
  <c r="R237" i="7"/>
  <c r="R236" i="7"/>
  <c r="Q236" i="7"/>
  <c r="Q254" i="7" s="1"/>
  <c r="P24" i="2"/>
  <c r="M24" i="2"/>
  <c r="L24" i="2"/>
  <c r="K24" i="2"/>
  <c r="J24" i="2"/>
  <c r="I24" i="2"/>
  <c r="H24" i="2"/>
  <c r="G24" i="2"/>
  <c r="F24" i="2"/>
  <c r="E24" i="2"/>
  <c r="D24" i="2"/>
  <c r="U210" i="7"/>
  <c r="Y23" i="2" s="1"/>
  <c r="S210" i="7"/>
  <c r="P23" i="2" s="1"/>
  <c r="M23" i="2"/>
  <c r="L23" i="2"/>
  <c r="K23" i="2"/>
  <c r="J23" i="2"/>
  <c r="I23" i="2"/>
  <c r="H23" i="2"/>
  <c r="G23" i="2"/>
  <c r="F23" i="2"/>
  <c r="E23" i="2"/>
  <c r="G210" i="7"/>
  <c r="D23" i="2" s="1"/>
  <c r="R209" i="7"/>
  <c r="Q210" i="7"/>
  <c r="R208" i="7"/>
  <c r="R207" i="7"/>
  <c r="R206" i="7"/>
  <c r="R205" i="7"/>
  <c r="U201" i="7"/>
  <c r="Y22" i="2" s="1"/>
  <c r="S201" i="7"/>
  <c r="P22" i="2" s="1"/>
  <c r="M22" i="2"/>
  <c r="L22" i="2"/>
  <c r="K22" i="2"/>
  <c r="J22" i="2"/>
  <c r="I22" i="2"/>
  <c r="H22" i="2"/>
  <c r="G22" i="2"/>
  <c r="F22" i="2"/>
  <c r="E22" i="2"/>
  <c r="G201" i="7"/>
  <c r="D22" i="2" s="1"/>
  <c r="R200" i="7"/>
  <c r="R199" i="7"/>
  <c r="R198" i="7"/>
  <c r="R197" i="7"/>
  <c r="R196" i="7"/>
  <c r="R195" i="7"/>
  <c r="R194" i="7"/>
  <c r="R193" i="7"/>
  <c r="R192" i="7"/>
  <c r="R191" i="7"/>
  <c r="R190" i="7"/>
  <c r="R189" i="7"/>
  <c r="R188" i="7"/>
  <c r="R187" i="7"/>
  <c r="R186" i="7"/>
  <c r="R185" i="7"/>
  <c r="R184" i="7"/>
  <c r="U180" i="7"/>
  <c r="Y21" i="2" s="1"/>
  <c r="S180" i="7"/>
  <c r="P21" i="2" s="1"/>
  <c r="M21" i="2"/>
  <c r="L21" i="2"/>
  <c r="K21" i="2"/>
  <c r="J21" i="2"/>
  <c r="I21" i="2"/>
  <c r="H21" i="2"/>
  <c r="G21" i="2"/>
  <c r="F21" i="2"/>
  <c r="E21" i="2"/>
  <c r="G180" i="7"/>
  <c r="D21" i="2" s="1"/>
  <c r="U173" i="7"/>
  <c r="S173" i="7"/>
  <c r="P20" i="2" s="1"/>
  <c r="M20" i="2"/>
  <c r="L20" i="2"/>
  <c r="K20" i="2"/>
  <c r="J20" i="2"/>
  <c r="I20" i="2"/>
  <c r="H20" i="2"/>
  <c r="G20" i="2"/>
  <c r="F20" i="2"/>
  <c r="E20" i="2"/>
  <c r="G173" i="7"/>
  <c r="D20" i="2" s="1"/>
  <c r="R172" i="7"/>
  <c r="R171" i="7"/>
  <c r="R170" i="7"/>
  <c r="R169" i="7"/>
  <c r="R168" i="7"/>
  <c r="R167" i="7"/>
  <c r="R166" i="7"/>
  <c r="R165" i="7"/>
  <c r="Q165" i="7"/>
  <c r="Q173" i="7" s="1"/>
  <c r="R164" i="7"/>
  <c r="R162" i="7"/>
  <c r="R158" i="7"/>
  <c r="R157" i="7"/>
  <c r="R155" i="7"/>
  <c r="R154" i="7"/>
  <c r="R153" i="7"/>
  <c r="Y19" i="2"/>
  <c r="S149" i="7"/>
  <c r="P19" i="2" s="1"/>
  <c r="M19" i="2"/>
  <c r="L19" i="2"/>
  <c r="K19" i="2"/>
  <c r="J19" i="2"/>
  <c r="I19" i="2"/>
  <c r="H19" i="2"/>
  <c r="G19" i="2"/>
  <c r="F19" i="2"/>
  <c r="E19" i="2"/>
  <c r="G149" i="7"/>
  <c r="D19" i="2" s="1"/>
  <c r="R148" i="7"/>
  <c r="R147" i="7"/>
  <c r="R146" i="7"/>
  <c r="Q146" i="7"/>
  <c r="Q149" i="7" s="1"/>
  <c r="R145" i="7"/>
  <c r="R144" i="7"/>
  <c r="R143" i="7"/>
  <c r="R142" i="7"/>
  <c r="R141" i="7"/>
  <c r="R140" i="7"/>
  <c r="R139" i="7"/>
  <c r="R138" i="7"/>
  <c r="U134" i="7"/>
  <c r="Y18" i="2" s="1"/>
  <c r="S134" i="7"/>
  <c r="M18" i="2"/>
  <c r="K18" i="2"/>
  <c r="I18" i="2"/>
  <c r="G18" i="2"/>
  <c r="E18" i="2"/>
  <c r="G134" i="7"/>
  <c r="R133" i="7"/>
  <c r="R132" i="7"/>
  <c r="R131" i="7"/>
  <c r="R130" i="7"/>
  <c r="R129" i="7"/>
  <c r="S125" i="7"/>
  <c r="P17" i="2" s="1"/>
  <c r="M17" i="2"/>
  <c r="L17" i="2"/>
  <c r="K17" i="2"/>
  <c r="I17" i="2"/>
  <c r="H17" i="2"/>
  <c r="G17" i="2"/>
  <c r="E17" i="2"/>
  <c r="G125" i="7"/>
  <c r="D17" i="2" s="1"/>
  <c r="R124" i="7"/>
  <c r="R123" i="7"/>
  <c r="Q123" i="7"/>
  <c r="R122" i="7"/>
  <c r="R121" i="7"/>
  <c r="U117" i="7"/>
  <c r="Y16" i="2" s="1"/>
  <c r="S117" i="7"/>
  <c r="P16" i="2" s="1"/>
  <c r="M16" i="2"/>
  <c r="L16" i="2"/>
  <c r="K16" i="2"/>
  <c r="J16" i="2"/>
  <c r="I16" i="2"/>
  <c r="H16" i="2"/>
  <c r="G16" i="2"/>
  <c r="F16" i="2"/>
  <c r="E16" i="2"/>
  <c r="G117" i="7"/>
  <c r="D16" i="2" s="1"/>
  <c r="R116" i="7"/>
  <c r="R115" i="7"/>
  <c r="Q115" i="7"/>
  <c r="R114" i="7"/>
  <c r="Q114" i="7"/>
  <c r="R113" i="7"/>
  <c r="R112" i="7"/>
  <c r="R111" i="7"/>
  <c r="R110" i="7"/>
  <c r="R109" i="7"/>
  <c r="R108" i="7"/>
  <c r="R107" i="7"/>
  <c r="Q107" i="7"/>
  <c r="R106" i="7"/>
  <c r="Q106" i="7"/>
  <c r="R105" i="7"/>
  <c r="R104" i="7"/>
  <c r="R103" i="7"/>
  <c r="R102" i="7"/>
  <c r="R101" i="7"/>
  <c r="R100" i="7"/>
  <c r="R99" i="7"/>
  <c r="R98" i="7"/>
  <c r="R97" i="7"/>
  <c r="R96" i="7"/>
  <c r="R95" i="7"/>
  <c r="R94" i="7"/>
  <c r="R93" i="7"/>
  <c r="R92" i="7"/>
  <c r="U88" i="7"/>
  <c r="Y15" i="2" s="1"/>
  <c r="S88" i="7"/>
  <c r="P15" i="2" s="1"/>
  <c r="M15" i="2"/>
  <c r="L15" i="2"/>
  <c r="K15" i="2"/>
  <c r="J15" i="2"/>
  <c r="I15" i="2"/>
  <c r="H15" i="2"/>
  <c r="G15" i="2"/>
  <c r="F15" i="2"/>
  <c r="E15" i="2"/>
  <c r="G88" i="7"/>
  <c r="D15" i="2" s="1"/>
  <c r="R87" i="7"/>
  <c r="R86" i="7"/>
  <c r="R85" i="7"/>
  <c r="R84" i="7"/>
  <c r="R83" i="7"/>
  <c r="R82" i="7"/>
  <c r="R81" i="7"/>
  <c r="R80" i="7"/>
  <c r="R214" i="7"/>
  <c r="R232" i="7" s="1"/>
  <c r="U76" i="7"/>
  <c r="Y14" i="2" s="1"/>
  <c r="S76" i="7"/>
  <c r="P14" i="2" s="1"/>
  <c r="M14" i="2"/>
  <c r="L14" i="2"/>
  <c r="K14" i="2"/>
  <c r="J14" i="2"/>
  <c r="I14" i="2"/>
  <c r="H14" i="2"/>
  <c r="G14" i="2"/>
  <c r="F14" i="2"/>
  <c r="E14" i="2"/>
  <c r="G76" i="7"/>
  <c r="D14" i="2" s="1"/>
  <c r="Q75" i="7"/>
  <c r="Q73" i="7"/>
  <c r="R67" i="7"/>
  <c r="R76" i="7" s="1"/>
  <c r="U63" i="7"/>
  <c r="Y13" i="2" s="1"/>
  <c r="S63" i="7"/>
  <c r="P13" i="2" s="1"/>
  <c r="M13" i="2"/>
  <c r="L13" i="2"/>
  <c r="K13" i="2"/>
  <c r="J13" i="2"/>
  <c r="I13" i="2"/>
  <c r="H13" i="2"/>
  <c r="G13" i="2"/>
  <c r="F13" i="2"/>
  <c r="E13" i="2"/>
  <c r="G63" i="7"/>
  <c r="U55" i="7"/>
  <c r="Y12" i="2" s="1"/>
  <c r="S55" i="7"/>
  <c r="P12" i="2" s="1"/>
  <c r="M12" i="2"/>
  <c r="L12" i="2"/>
  <c r="K12" i="2"/>
  <c r="J12" i="2"/>
  <c r="I12" i="2"/>
  <c r="H12" i="2"/>
  <c r="G12" i="2"/>
  <c r="F12" i="2"/>
  <c r="E12" i="2"/>
  <c r="G55" i="7"/>
  <c r="U35" i="7"/>
  <c r="Y11" i="2" s="1"/>
  <c r="S35" i="7"/>
  <c r="P11" i="2" s="1"/>
  <c r="P35" i="7"/>
  <c r="M11" i="2" s="1"/>
  <c r="O35" i="7"/>
  <c r="L11" i="2" s="1"/>
  <c r="N35" i="7"/>
  <c r="K11" i="2" s="1"/>
  <c r="M35" i="7"/>
  <c r="J11" i="2" s="1"/>
  <c r="L35" i="7"/>
  <c r="I11" i="2" s="1"/>
  <c r="K35" i="7"/>
  <c r="H11" i="2" s="1"/>
  <c r="J35" i="7"/>
  <c r="G11" i="2" s="1"/>
  <c r="I35" i="7"/>
  <c r="F11" i="2" s="1"/>
  <c r="H35" i="7"/>
  <c r="E11" i="2" s="1"/>
  <c r="G35" i="7"/>
  <c r="D11" i="2" s="1"/>
  <c r="U30" i="7"/>
  <c r="S30" i="7"/>
  <c r="P10" i="2" s="1"/>
  <c r="M10" i="2"/>
  <c r="L10" i="2"/>
  <c r="K10" i="2"/>
  <c r="J10" i="2"/>
  <c r="I10" i="2"/>
  <c r="H10" i="2"/>
  <c r="G10" i="2"/>
  <c r="F10" i="2"/>
  <c r="E10" i="2"/>
  <c r="G30" i="7"/>
  <c r="Y9" i="2"/>
  <c r="S22" i="7"/>
  <c r="G22" i="7"/>
  <c r="Q14" i="7"/>
  <c r="R10" i="7"/>
  <c r="R22" i="7" s="1"/>
  <c r="Q10" i="7"/>
  <c r="Q9" i="7"/>
  <c r="T9" i="7" s="1"/>
  <c r="Q117" i="7" l="1"/>
  <c r="Q125" i="7"/>
  <c r="Q375" i="7"/>
  <c r="R304" i="7"/>
  <c r="R335" i="7"/>
  <c r="Q349" i="7"/>
  <c r="R278" i="7"/>
  <c r="Q88" i="7"/>
  <c r="R201" i="7"/>
  <c r="Q278" i="7"/>
  <c r="R88" i="7"/>
  <c r="R125" i="7"/>
  <c r="R134" i="7"/>
  <c r="R362" i="7"/>
  <c r="R369" i="7"/>
  <c r="R375" i="7"/>
  <c r="Q76" i="7"/>
  <c r="R210" i="7"/>
  <c r="Q22" i="7"/>
  <c r="R349" i="7"/>
  <c r="R289" i="7"/>
  <c r="R149" i="7"/>
  <c r="R268" i="7"/>
  <c r="T268" i="7" s="1"/>
  <c r="R173" i="7"/>
  <c r="R327" i="7"/>
  <c r="R254" i="7"/>
  <c r="R117" i="7"/>
  <c r="D12" i="2"/>
  <c r="N12" i="2" s="1"/>
  <c r="T29" i="3"/>
  <c r="T43" i="3"/>
  <c r="T53" i="3"/>
  <c r="T72" i="3"/>
  <c r="T98" i="3"/>
  <c r="T119" i="3"/>
  <c r="T127" i="3"/>
  <c r="T147" i="3"/>
  <c r="T174" i="3"/>
  <c r="T182" i="3"/>
  <c r="R199" i="3"/>
  <c r="T211" i="3"/>
  <c r="R287" i="3"/>
  <c r="T330" i="3"/>
  <c r="T350" i="3"/>
  <c r="T358" i="3"/>
  <c r="T388" i="3"/>
  <c r="T12" i="8"/>
  <c r="AD12" i="8" s="1"/>
  <c r="T19" i="8"/>
  <c r="AD19" i="8" s="1"/>
  <c r="T36" i="8"/>
  <c r="AD36" i="8" s="1"/>
  <c r="T85" i="8"/>
  <c r="T89" i="8"/>
  <c r="T111" i="8"/>
  <c r="AD111" i="8" s="1"/>
  <c r="T114" i="8"/>
  <c r="T118" i="8"/>
  <c r="AD118" i="8" s="1"/>
  <c r="T120" i="8"/>
  <c r="AD120" i="8" s="1"/>
  <c r="T122" i="8"/>
  <c r="AD122" i="8" s="1"/>
  <c r="T133" i="8"/>
  <c r="AD133" i="8" s="1"/>
  <c r="T135" i="8"/>
  <c r="AD135" i="8" s="1"/>
  <c r="T143" i="8"/>
  <c r="AD143" i="8" s="1"/>
  <c r="T161" i="8"/>
  <c r="T165" i="8"/>
  <c r="T197" i="8"/>
  <c r="T221" i="8"/>
  <c r="AD221" i="8" s="1"/>
  <c r="T254" i="8"/>
  <c r="AD254" i="8" s="1"/>
  <c r="T258" i="8"/>
  <c r="AD258" i="8" s="1"/>
  <c r="T260" i="8"/>
  <c r="AD260" i="8" s="1"/>
  <c r="T262" i="8"/>
  <c r="T276" i="8"/>
  <c r="T284" i="8"/>
  <c r="AD284" i="8" s="1"/>
  <c r="T297" i="8"/>
  <c r="T300" i="8"/>
  <c r="T310" i="8"/>
  <c r="T343" i="8"/>
  <c r="AD343" i="8" s="1"/>
  <c r="T345" i="8"/>
  <c r="T350" i="8"/>
  <c r="AD350" i="8" s="1"/>
  <c r="T353" i="8"/>
  <c r="AD353" i="8" s="1"/>
  <c r="T364" i="8"/>
  <c r="Q367" i="8"/>
  <c r="T371" i="8"/>
  <c r="T375" i="8"/>
  <c r="R25" i="3"/>
  <c r="T106" i="3"/>
  <c r="T135" i="3"/>
  <c r="T165" i="3"/>
  <c r="T190" i="3"/>
  <c r="R224" i="3"/>
  <c r="T231" i="3"/>
  <c r="T252" i="3"/>
  <c r="R360" i="3"/>
  <c r="T392" i="8"/>
  <c r="AD392" i="8" s="1"/>
  <c r="T394" i="8"/>
  <c r="AD394" i="8" s="1"/>
  <c r="D10" i="2"/>
  <c r="N10" i="2" s="1"/>
  <c r="T20" i="3"/>
  <c r="T22" i="3"/>
  <c r="T24" i="3"/>
  <c r="T36" i="3"/>
  <c r="T50" i="3"/>
  <c r="T52" i="3"/>
  <c r="T55" i="3"/>
  <c r="Q63" i="3"/>
  <c r="T67" i="3"/>
  <c r="T85" i="3"/>
  <c r="T152" i="3"/>
  <c r="T168" i="3"/>
  <c r="T177" i="3"/>
  <c r="T203" i="3"/>
  <c r="T205" i="3"/>
  <c r="T208" i="3"/>
  <c r="T216" i="3"/>
  <c r="T232" i="3"/>
  <c r="T243" i="3"/>
  <c r="T253" i="3"/>
  <c r="T259" i="3"/>
  <c r="T270" i="3"/>
  <c r="T272" i="3"/>
  <c r="T274" i="3"/>
  <c r="T276" i="3"/>
  <c r="Q287" i="3"/>
  <c r="T291" i="3"/>
  <c r="T293" i="3"/>
  <c r="T295" i="3"/>
  <c r="T308" i="3"/>
  <c r="T310" i="3"/>
  <c r="T318" i="3"/>
  <c r="T329" i="3"/>
  <c r="T336" i="3"/>
  <c r="T344" i="3"/>
  <c r="T389" i="3"/>
  <c r="T395" i="3"/>
  <c r="T401" i="3"/>
  <c r="R409" i="3"/>
  <c r="T18" i="8"/>
  <c r="AD18" i="8" s="1"/>
  <c r="T20" i="8"/>
  <c r="AD20" i="8" s="1"/>
  <c r="T34" i="8"/>
  <c r="T37" i="8"/>
  <c r="AD37" i="8" s="1"/>
  <c r="T87" i="8"/>
  <c r="T106" i="8"/>
  <c r="AD106" i="8" s="1"/>
  <c r="T132" i="8"/>
  <c r="AD132" i="8" s="1"/>
  <c r="T134" i="8"/>
  <c r="AD134" i="8" s="1"/>
  <c r="T141" i="8"/>
  <c r="T163" i="8"/>
  <c r="T167" i="8"/>
  <c r="T213" i="8"/>
  <c r="T222" i="8"/>
  <c r="AD222" i="8" s="1"/>
  <c r="T230" i="8"/>
  <c r="AD230" i="8" s="1"/>
  <c r="T248" i="8"/>
  <c r="AD248" i="8" s="1"/>
  <c r="T268" i="8"/>
  <c r="AD268" i="8" s="1"/>
  <c r="T282" i="8"/>
  <c r="T285" i="8"/>
  <c r="AD285" i="8" s="1"/>
  <c r="T295" i="8"/>
  <c r="T306" i="8"/>
  <c r="T308" i="8"/>
  <c r="R312" i="8"/>
  <c r="T330" i="8"/>
  <c r="T333" i="8"/>
  <c r="R339" i="8"/>
  <c r="T349" i="8"/>
  <c r="AD349" i="8" s="1"/>
  <c r="T351" i="8"/>
  <c r="AD351" i="8" s="1"/>
  <c r="T358" i="8"/>
  <c r="T366" i="8"/>
  <c r="AD366" i="8" s="1"/>
  <c r="T373" i="8"/>
  <c r="T387" i="8"/>
  <c r="AD387" i="8" s="1"/>
  <c r="D13" i="2"/>
  <c r="N13" i="2" s="1"/>
  <c r="U121" i="7"/>
  <c r="U123" i="7"/>
  <c r="U122" i="7"/>
  <c r="U124" i="7"/>
  <c r="I403" i="3"/>
  <c r="T10" i="3"/>
  <c r="T13" i="3"/>
  <c r="T19" i="3"/>
  <c r="T35" i="3"/>
  <c r="T42" i="3"/>
  <c r="T51" i="3"/>
  <c r="T73" i="3"/>
  <c r="T76" i="3"/>
  <c r="T86" i="3"/>
  <c r="T89" i="3"/>
  <c r="T99" i="3"/>
  <c r="T102" i="3"/>
  <c r="T112" i="3"/>
  <c r="T115" i="3"/>
  <c r="T121" i="3"/>
  <c r="T128" i="3"/>
  <c r="T131" i="3"/>
  <c r="T141" i="3"/>
  <c r="T154" i="3"/>
  <c r="T161" i="3"/>
  <c r="T167" i="3"/>
  <c r="R169" i="3"/>
  <c r="T183" i="3"/>
  <c r="T186" i="3"/>
  <c r="T196" i="3"/>
  <c r="T204" i="3"/>
  <c r="T217" i="3"/>
  <c r="T220" i="3"/>
  <c r="T228" i="3"/>
  <c r="T230" i="3"/>
  <c r="T239" i="3"/>
  <c r="T242" i="3"/>
  <c r="T247" i="3"/>
  <c r="T249" i="3"/>
  <c r="T251" i="3"/>
  <c r="T320" i="3"/>
  <c r="T322" i="3"/>
  <c r="T328" i="3"/>
  <c r="T334" i="3"/>
  <c r="T346" i="3"/>
  <c r="T348" i="3"/>
  <c r="T357" i="3"/>
  <c r="T373" i="3"/>
  <c r="T382" i="3"/>
  <c r="T391" i="3"/>
  <c r="T393" i="3"/>
  <c r="Q396" i="3"/>
  <c r="T402" i="3"/>
  <c r="T440" i="3"/>
  <c r="R63" i="3"/>
  <c r="Q224" i="3"/>
  <c r="Q302" i="3"/>
  <c r="T11" i="3"/>
  <c r="T18" i="3"/>
  <c r="T21" i="3"/>
  <c r="T34" i="3"/>
  <c r="T37" i="3"/>
  <c r="T56" i="3"/>
  <c r="T59" i="3"/>
  <c r="T68" i="3"/>
  <c r="T74" i="3"/>
  <c r="T87" i="3"/>
  <c r="T100" i="3"/>
  <c r="T113" i="3"/>
  <c r="T120" i="3"/>
  <c r="T123" i="3"/>
  <c r="T129" i="3"/>
  <c r="T142" i="3"/>
  <c r="R148" i="3"/>
  <c r="T153" i="3"/>
  <c r="T156" i="3"/>
  <c r="T166" i="3"/>
  <c r="Q169" i="3"/>
  <c r="T169" i="3" s="1"/>
  <c r="P170" i="3" s="1"/>
  <c r="T175" i="3"/>
  <c r="T178" i="3"/>
  <c r="T209" i="3"/>
  <c r="T212" i="3"/>
  <c r="T229" i="3"/>
  <c r="T244" i="3"/>
  <c r="T250" i="3"/>
  <c r="T323" i="3"/>
  <c r="H339" i="3"/>
  <c r="T335" i="3"/>
  <c r="T349" i="3"/>
  <c r="T354" i="3"/>
  <c r="T356" i="3"/>
  <c r="T372" i="3"/>
  <c r="T375" i="3"/>
  <c r="T379" i="3"/>
  <c r="T381" i="3"/>
  <c r="T387" i="3"/>
  <c r="T394" i="3"/>
  <c r="R396" i="3"/>
  <c r="T396" i="3" s="1"/>
  <c r="T407" i="3"/>
  <c r="T29" i="8"/>
  <c r="T43" i="8"/>
  <c r="T52" i="8"/>
  <c r="AD52" i="8" s="1"/>
  <c r="T54" i="8"/>
  <c r="T58" i="8"/>
  <c r="T61" i="8"/>
  <c r="AD61" i="8" s="1"/>
  <c r="T67" i="8"/>
  <c r="T71" i="8"/>
  <c r="T75" i="8"/>
  <c r="T95" i="8"/>
  <c r="AD95" i="8" s="1"/>
  <c r="T98" i="8"/>
  <c r="AD98" i="8" s="1"/>
  <c r="T101" i="8"/>
  <c r="Q107" i="8"/>
  <c r="T113" i="8"/>
  <c r="T117" i="8"/>
  <c r="T124" i="8"/>
  <c r="AD124" i="8" s="1"/>
  <c r="T126" i="8"/>
  <c r="AD126" i="8" s="1"/>
  <c r="T128" i="8"/>
  <c r="AD128" i="8" s="1"/>
  <c r="T130" i="8"/>
  <c r="AD130" i="8" s="1"/>
  <c r="T142" i="8"/>
  <c r="T152" i="8"/>
  <c r="AD152" i="8" s="1"/>
  <c r="T155" i="8"/>
  <c r="AD155" i="8" s="1"/>
  <c r="T175" i="8"/>
  <c r="AD175" i="8" s="1"/>
  <c r="T179" i="8"/>
  <c r="AD179" i="8" s="1"/>
  <c r="T183" i="8"/>
  <c r="AD183" i="8" s="1"/>
  <c r="T187" i="8"/>
  <c r="AD187" i="8" s="1"/>
  <c r="Q191" i="8"/>
  <c r="T195" i="8"/>
  <c r="AD195" i="8" s="1"/>
  <c r="T203" i="8"/>
  <c r="T206" i="8"/>
  <c r="T209" i="8"/>
  <c r="AD209" i="8" s="1"/>
  <c r="T212" i="8"/>
  <c r="AD212" i="8" s="1"/>
  <c r="T216" i="8"/>
  <c r="T220" i="8"/>
  <c r="AD220" i="8" s="1"/>
  <c r="T223" i="8"/>
  <c r="AD223" i="8" s="1"/>
  <c r="T229" i="8"/>
  <c r="R233" i="8"/>
  <c r="T246" i="8"/>
  <c r="AD246" i="8" s="1"/>
  <c r="T256" i="8"/>
  <c r="AD256" i="8" s="1"/>
  <c r="T267" i="8"/>
  <c r="AD267" i="8" s="1"/>
  <c r="T274" i="8"/>
  <c r="AD274" i="8" s="1"/>
  <c r="T279" i="8"/>
  <c r="AD279" i="8" s="1"/>
  <c r="U414" i="8"/>
  <c r="Q302" i="8"/>
  <c r="T311" i="8"/>
  <c r="AD311" i="8" s="1"/>
  <c r="T317" i="8"/>
  <c r="AD317" i="8" s="1"/>
  <c r="T319" i="8"/>
  <c r="T323" i="8"/>
  <c r="AD323" i="8" s="1"/>
  <c r="T377" i="8"/>
  <c r="AD377" i="8" s="1"/>
  <c r="T389" i="8"/>
  <c r="T407" i="8"/>
  <c r="AD407" i="8" s="1"/>
  <c r="L70" i="6"/>
  <c r="M60" i="5"/>
  <c r="R45" i="8"/>
  <c r="T45" i="8" s="1"/>
  <c r="Q409" i="8"/>
  <c r="T409" i="8" s="1"/>
  <c r="R410" i="8" s="1"/>
  <c r="G60" i="5"/>
  <c r="R38" i="8"/>
  <c r="T51" i="8"/>
  <c r="AD51" i="8" s="1"/>
  <c r="T53" i="8"/>
  <c r="AD53" i="8" s="1"/>
  <c r="T56" i="8"/>
  <c r="T60" i="8"/>
  <c r="AD60" i="8" s="1"/>
  <c r="T62" i="8"/>
  <c r="AD62" i="8" s="1"/>
  <c r="T69" i="8"/>
  <c r="T73" i="8"/>
  <c r="T77" i="8"/>
  <c r="T99" i="8"/>
  <c r="T103" i="8"/>
  <c r="T115" i="8"/>
  <c r="T125" i="8"/>
  <c r="AD125" i="8" s="1"/>
  <c r="T127" i="8"/>
  <c r="AD127" i="8" s="1"/>
  <c r="T129" i="8"/>
  <c r="AD129" i="8" s="1"/>
  <c r="T131" i="8"/>
  <c r="T140" i="8"/>
  <c r="T145" i="8"/>
  <c r="AD145" i="8" s="1"/>
  <c r="T154" i="8"/>
  <c r="AD154" i="8" s="1"/>
  <c r="T156" i="8"/>
  <c r="AD156" i="8" s="1"/>
  <c r="T174" i="8"/>
  <c r="AD174" i="8" s="1"/>
  <c r="T178" i="8"/>
  <c r="AD178" i="8" s="1"/>
  <c r="T182" i="8"/>
  <c r="AD182" i="8" s="1"/>
  <c r="T186" i="8"/>
  <c r="AD186" i="8" s="1"/>
  <c r="T190" i="8"/>
  <c r="AD190" i="8" s="1"/>
  <c r="T196" i="8"/>
  <c r="AD196" i="8" s="1"/>
  <c r="T205" i="8"/>
  <c r="AD205" i="8" s="1"/>
  <c r="T210" i="8"/>
  <c r="AD210" i="8" s="1"/>
  <c r="T214" i="8"/>
  <c r="AD214" i="8" s="1"/>
  <c r="T218" i="8"/>
  <c r="T228" i="8"/>
  <c r="AD228" i="8" s="1"/>
  <c r="T244" i="8"/>
  <c r="T250" i="8"/>
  <c r="AD250" i="8" s="1"/>
  <c r="T252" i="8"/>
  <c r="T280" i="8"/>
  <c r="AD280" i="8" s="1"/>
  <c r="T286" i="8"/>
  <c r="T307" i="8"/>
  <c r="AD307" i="8" s="1"/>
  <c r="T309" i="8"/>
  <c r="T321" i="8"/>
  <c r="T329" i="8"/>
  <c r="T335" i="8"/>
  <c r="AD335" i="8" s="1"/>
  <c r="Q383" i="8"/>
  <c r="T388" i="8"/>
  <c r="AD388" i="8" s="1"/>
  <c r="T401" i="8"/>
  <c r="J1557" i="10"/>
  <c r="I60" i="5"/>
  <c r="K60" i="5"/>
  <c r="Y10" i="2"/>
  <c r="J380" i="7"/>
  <c r="K380" i="7"/>
  <c r="O380" i="7"/>
  <c r="T273" i="7"/>
  <c r="T334" i="7"/>
  <c r="T356" i="7"/>
  <c r="P380" i="7"/>
  <c r="H380" i="7"/>
  <c r="L380" i="7"/>
  <c r="F9" i="2"/>
  <c r="I380" i="7"/>
  <c r="J9" i="2"/>
  <c r="M380" i="7"/>
  <c r="P9" i="2"/>
  <c r="S380" i="7"/>
  <c r="P36" i="2" s="1"/>
  <c r="K9" i="2"/>
  <c r="N380" i="7"/>
  <c r="T323" i="7"/>
  <c r="T344" i="7"/>
  <c r="T346" i="7"/>
  <c r="T366" i="7"/>
  <c r="T206" i="7"/>
  <c r="T208" i="7"/>
  <c r="T263" i="7"/>
  <c r="T285" i="7"/>
  <c r="T288" i="7"/>
  <c r="T294" i="7"/>
  <c r="T296" i="7"/>
  <c r="T300" i="7"/>
  <c r="T302" i="7"/>
  <c r="T325" i="7"/>
  <c r="T293" i="7"/>
  <c r="T295" i="7"/>
  <c r="T299" i="7"/>
  <c r="T314" i="7"/>
  <c r="Q136" i="3"/>
  <c r="T15" i="3"/>
  <c r="Q38" i="3"/>
  <c r="T44" i="3"/>
  <c r="I414" i="3"/>
  <c r="T45" i="3"/>
  <c r="G46" i="3" s="1"/>
  <c r="T57" i="3"/>
  <c r="Q78" i="3"/>
  <c r="Q91" i="3"/>
  <c r="T104" i="3"/>
  <c r="T117" i="3"/>
  <c r="T133" i="3"/>
  <c r="Q157" i="3"/>
  <c r="T163" i="3"/>
  <c r="T184" i="3"/>
  <c r="Q191" i="3"/>
  <c r="T197" i="3"/>
  <c r="T218" i="3"/>
  <c r="T224" i="3"/>
  <c r="P225" i="3" s="1"/>
  <c r="R78" i="3"/>
  <c r="R136" i="3"/>
  <c r="Q148" i="3"/>
  <c r="Q64" i="3"/>
  <c r="T63" i="3"/>
  <c r="Q107" i="3"/>
  <c r="N64" i="3"/>
  <c r="R91" i="3"/>
  <c r="R107" i="3"/>
  <c r="Q1" i="3"/>
  <c r="T1" i="3" s="1"/>
  <c r="T23" i="3"/>
  <c r="J414" i="3"/>
  <c r="N414" i="3"/>
  <c r="S414" i="3"/>
  <c r="R38" i="3"/>
  <c r="T49" i="3"/>
  <c r="T70" i="3"/>
  <c r="T83" i="3"/>
  <c r="T96" i="3"/>
  <c r="T125" i="3"/>
  <c r="T145" i="3"/>
  <c r="R157" i="3"/>
  <c r="T176" i="3"/>
  <c r="R191" i="3"/>
  <c r="Q199" i="3"/>
  <c r="T210" i="3"/>
  <c r="T255" i="3"/>
  <c r="Q263" i="3"/>
  <c r="Q324" i="3"/>
  <c r="T360" i="3"/>
  <c r="R383" i="3"/>
  <c r="K414" i="3"/>
  <c r="O414" i="3"/>
  <c r="R45" i="3"/>
  <c r="H64" i="3"/>
  <c r="Q233" i="3"/>
  <c r="T238" i="3"/>
  <c r="T254" i="3"/>
  <c r="R263" i="3"/>
  <c r="Q367" i="3"/>
  <c r="R367" i="3"/>
  <c r="Q63" i="8"/>
  <c r="R91" i="8"/>
  <c r="Q91" i="8"/>
  <c r="R157" i="8"/>
  <c r="R324" i="3"/>
  <c r="H414" i="3"/>
  <c r="L414" i="3"/>
  <c r="P414" i="3"/>
  <c r="T287" i="3"/>
  <c r="O288" i="3" s="1"/>
  <c r="T297" i="3"/>
  <c r="T306" i="3"/>
  <c r="Q1" i="8"/>
  <c r="T1" i="8" s="1"/>
  <c r="R78" i="8"/>
  <c r="Q383" i="3"/>
  <c r="M414" i="3"/>
  <c r="Q25" i="3"/>
  <c r="U414" i="3"/>
  <c r="R233" i="3"/>
  <c r="T246" i="3"/>
  <c r="R302" i="3"/>
  <c r="R312" i="3"/>
  <c r="Q312" i="3"/>
  <c r="J361" i="3"/>
  <c r="T400" i="3"/>
  <c r="Q332" i="3"/>
  <c r="T332" i="3" s="1"/>
  <c r="T377" i="3"/>
  <c r="J414" i="8"/>
  <c r="N414" i="8"/>
  <c r="T42" i="8"/>
  <c r="T50" i="8"/>
  <c r="T55" i="8"/>
  <c r="T59" i="8"/>
  <c r="T112" i="8"/>
  <c r="T116" i="8"/>
  <c r="T119" i="8"/>
  <c r="AD119" i="8" s="1"/>
  <c r="T121" i="8"/>
  <c r="AD121" i="8" s="1"/>
  <c r="T123" i="8"/>
  <c r="Q136" i="8"/>
  <c r="R148" i="8"/>
  <c r="Q148" i="8"/>
  <c r="R199" i="8"/>
  <c r="Q199" i="8"/>
  <c r="G339" i="3"/>
  <c r="Q403" i="3"/>
  <c r="R63" i="8"/>
  <c r="Q78" i="8"/>
  <c r="Q169" i="8"/>
  <c r="Q287" i="8"/>
  <c r="R403" i="3"/>
  <c r="Q409" i="3"/>
  <c r="M414" i="8"/>
  <c r="Q25" i="8"/>
  <c r="Q38" i="8"/>
  <c r="R107" i="8"/>
  <c r="H414" i="8"/>
  <c r="L414" i="8"/>
  <c r="P414" i="8"/>
  <c r="R136" i="8"/>
  <c r="R169" i="8"/>
  <c r="T176" i="8"/>
  <c r="AD176" i="8" s="1"/>
  <c r="T180" i="8"/>
  <c r="AD180" i="8" s="1"/>
  <c r="T184" i="8"/>
  <c r="AD184" i="8" s="1"/>
  <c r="T188" i="8"/>
  <c r="AD188" i="8" s="1"/>
  <c r="R324" i="8"/>
  <c r="K414" i="8"/>
  <c r="O414" i="8"/>
  <c r="S414" i="8"/>
  <c r="Q157" i="8"/>
  <c r="T173" i="8"/>
  <c r="AD173" i="8" s="1"/>
  <c r="T177" i="8"/>
  <c r="AD177" i="8" s="1"/>
  <c r="T181" i="8"/>
  <c r="AD181" i="8" s="1"/>
  <c r="T185" i="8"/>
  <c r="AD185" i="8" s="1"/>
  <c r="T189" i="8"/>
  <c r="AD189" i="8" s="1"/>
  <c r="R191" i="8"/>
  <c r="R263" i="8"/>
  <c r="Q224" i="8"/>
  <c r="T237" i="8"/>
  <c r="AD237" i="8" s="1"/>
  <c r="T241" i="8"/>
  <c r="T245" i="8"/>
  <c r="T249" i="8"/>
  <c r="AD249" i="8" s="1"/>
  <c r="T253" i="8"/>
  <c r="AD253" i="8" s="1"/>
  <c r="T257" i="8"/>
  <c r="AD257" i="8" s="1"/>
  <c r="T261" i="8"/>
  <c r="AD261" i="8" s="1"/>
  <c r="Q360" i="8"/>
  <c r="Q233" i="8"/>
  <c r="T239" i="8"/>
  <c r="T243" i="8"/>
  <c r="AD243" i="8" s="1"/>
  <c r="T247" i="8"/>
  <c r="AD247" i="8" s="1"/>
  <c r="T251" i="8"/>
  <c r="AD251" i="8" s="1"/>
  <c r="T255" i="8"/>
  <c r="AD255" i="8" s="1"/>
  <c r="T259" i="8"/>
  <c r="AD259" i="8" s="1"/>
  <c r="Q263" i="8"/>
  <c r="R302" i="8"/>
  <c r="T383" i="8"/>
  <c r="H384" i="8" s="1"/>
  <c r="Q403" i="8"/>
  <c r="T316" i="8"/>
  <c r="AD316" i="8" s="1"/>
  <c r="T320" i="8"/>
  <c r="Q324" i="8"/>
  <c r="T331" i="8"/>
  <c r="AD331" i="8" s="1"/>
  <c r="I339" i="8"/>
  <c r="I414" i="8" s="1"/>
  <c r="Q332" i="8"/>
  <c r="T332" i="8" s="1"/>
  <c r="AD332" i="8" s="1"/>
  <c r="R287" i="8"/>
  <c r="Q312" i="8"/>
  <c r="T318" i="8"/>
  <c r="AD318" i="8" s="1"/>
  <c r="T322" i="8"/>
  <c r="T334" i="8"/>
  <c r="AD334" i="8" s="1"/>
  <c r="G339" i="8"/>
  <c r="G414" i="8" s="1"/>
  <c r="T365" i="8"/>
  <c r="T336" i="8"/>
  <c r="AD336" i="8" s="1"/>
  <c r="R367" i="8"/>
  <c r="T367" i="8" s="1"/>
  <c r="T374" i="8"/>
  <c r="T378" i="8"/>
  <c r="AD378" i="8" s="1"/>
  <c r="T382" i="8"/>
  <c r="T408" i="8"/>
  <c r="AD408" i="8" s="1"/>
  <c r="L59" i="5"/>
  <c r="M59" i="5" s="1"/>
  <c r="R360" i="8"/>
  <c r="T372" i="8"/>
  <c r="T376" i="8"/>
  <c r="AD376" i="8" s="1"/>
  <c r="T380" i="8"/>
  <c r="AD380" i="8" s="1"/>
  <c r="R396" i="8"/>
  <c r="Q396" i="8"/>
  <c r="R403" i="8"/>
  <c r="J70" i="6"/>
  <c r="F70" i="6"/>
  <c r="D70" i="6"/>
  <c r="H70" i="6"/>
  <c r="F59" i="5"/>
  <c r="G59" i="5" s="1"/>
  <c r="J59" i="5"/>
  <c r="K59" i="5" s="1"/>
  <c r="D59" i="5"/>
  <c r="H59" i="5"/>
  <c r="I59" i="5" s="1"/>
  <c r="T367" i="7"/>
  <c r="T353" i="7"/>
  <c r="T358" i="7"/>
  <c r="T368" i="7"/>
  <c r="T373" i="7"/>
  <c r="T121" i="7"/>
  <c r="T139" i="7"/>
  <c r="T141" i="7"/>
  <c r="T147" i="7"/>
  <c r="T60" i="7"/>
  <c r="T61" i="7"/>
  <c r="T71" i="7"/>
  <c r="T75" i="7"/>
  <c r="T80" i="7"/>
  <c r="T82" i="7"/>
  <c r="T84" i="7"/>
  <c r="T86" i="7"/>
  <c r="T92" i="7"/>
  <c r="T94" i="7"/>
  <c r="T96" i="7"/>
  <c r="T100" i="7"/>
  <c r="T102" i="7"/>
  <c r="T104" i="7"/>
  <c r="T106" i="7"/>
  <c r="T15" i="7"/>
  <c r="T10" i="7"/>
  <c r="T12" i="7"/>
  <c r="T27" i="7"/>
  <c r="T44" i="7"/>
  <c r="T348" i="7"/>
  <c r="T107" i="7"/>
  <c r="T26" i="7"/>
  <c r="T67" i="7"/>
  <c r="T108" i="7"/>
  <c r="T110" i="7"/>
  <c r="T112" i="7"/>
  <c r="T153" i="7"/>
  <c r="T158" i="7"/>
  <c r="T166" i="7"/>
  <c r="T170" i="7"/>
  <c r="T185" i="7"/>
  <c r="T200" i="7"/>
  <c r="T113" i="7"/>
  <c r="T131" i="7"/>
  <c r="T143" i="7"/>
  <c r="T145" i="7"/>
  <c r="T231" i="7"/>
  <c r="T259" i="7"/>
  <c r="T11" i="7"/>
  <c r="T132" i="7"/>
  <c r="T154" i="7"/>
  <c r="T157" i="7"/>
  <c r="T162" i="7"/>
  <c r="T165" i="7"/>
  <c r="T167" i="7"/>
  <c r="T169" i="7"/>
  <c r="T171" i="7"/>
  <c r="T190" i="7"/>
  <c r="T196" i="7"/>
  <c r="T198" i="7"/>
  <c r="T199" i="7"/>
  <c r="T238" i="7"/>
  <c r="T240" i="7"/>
  <c r="T207" i="7"/>
  <c r="T241" i="7"/>
  <c r="T243" i="7"/>
  <c r="T260" i="7"/>
  <c r="T339" i="7"/>
  <c r="T16" i="7"/>
  <c r="N19" i="2"/>
  <c r="T17" i="7"/>
  <c r="T28" i="7"/>
  <c r="T62" i="7"/>
  <c r="T68" i="7"/>
  <c r="T70" i="7"/>
  <c r="T72" i="7"/>
  <c r="T74" i="7"/>
  <c r="T81" i="7"/>
  <c r="T85" i="7"/>
  <c r="T87" i="7"/>
  <c r="T93" i="7"/>
  <c r="T95" i="7"/>
  <c r="T116" i="7"/>
  <c r="T129" i="7"/>
  <c r="T187" i="7"/>
  <c r="T194" i="7"/>
  <c r="T209" i="7"/>
  <c r="T244" i="7"/>
  <c r="T246" i="7"/>
  <c r="T251" i="7"/>
  <c r="T266" i="7"/>
  <c r="T272" i="7"/>
  <c r="T274" i="7"/>
  <c r="T282" i="7"/>
  <c r="T284" i="7"/>
  <c r="T343" i="7"/>
  <c r="T347" i="7"/>
  <c r="T97" i="7"/>
  <c r="T101" i="7"/>
  <c r="T103" i="7"/>
  <c r="T109" i="7"/>
  <c r="T122" i="7"/>
  <c r="T130" i="7"/>
  <c r="T140" i="7"/>
  <c r="T148" i="7"/>
  <c r="T191" i="7"/>
  <c r="T195" i="7"/>
  <c r="T239" i="7"/>
  <c r="T301" i="7"/>
  <c r="T354" i="7"/>
  <c r="T184" i="7"/>
  <c r="T186" i="7"/>
  <c r="T188" i="7"/>
  <c r="T276" i="7"/>
  <c r="T283" i="7"/>
  <c r="T287" i="7"/>
  <c r="T322" i="7"/>
  <c r="N15" i="2"/>
  <c r="T115" i="7"/>
  <c r="T124" i="7"/>
  <c r="T144" i="7"/>
  <c r="T155" i="7"/>
  <c r="T193" i="7"/>
  <c r="T236" i="7"/>
  <c r="O25" i="2"/>
  <c r="T315" i="7"/>
  <c r="T324" i="7"/>
  <c r="T345" i="7"/>
  <c r="T14" i="7"/>
  <c r="T29" i="7"/>
  <c r="T43" i="7"/>
  <c r="T69" i="7"/>
  <c r="T73" i="7"/>
  <c r="T98" i="7"/>
  <c r="T105" i="7"/>
  <c r="T114" i="7"/>
  <c r="T123" i="7"/>
  <c r="T138" i="7"/>
  <c r="T142" i="7"/>
  <c r="T146" i="7"/>
  <c r="T164" i="7"/>
  <c r="T168" i="7"/>
  <c r="T172" i="7"/>
  <c r="T192" i="7"/>
  <c r="T197" i="7"/>
  <c r="T205" i="7"/>
  <c r="T237" i="7"/>
  <c r="T242" i="7"/>
  <c r="T245" i="7"/>
  <c r="T250" i="7"/>
  <c r="T262" i="7"/>
  <c r="T264" i="7"/>
  <c r="O28" i="2"/>
  <c r="T297" i="7"/>
  <c r="T317" i="7"/>
  <c r="T321" i="7"/>
  <c r="T332" i="7"/>
  <c r="T341" i="7"/>
  <c r="T357" i="7"/>
  <c r="T360" i="7"/>
  <c r="T13" i="7"/>
  <c r="T59" i="7"/>
  <c r="T214" i="7"/>
  <c r="T83" i="7"/>
  <c r="T99" i="7"/>
  <c r="T111" i="7"/>
  <c r="T133" i="7"/>
  <c r="T189" i="7"/>
  <c r="T249" i="7"/>
  <c r="T258" i="7"/>
  <c r="T261" i="7"/>
  <c r="T265" i="7"/>
  <c r="T298" i="7"/>
  <c r="T320" i="7"/>
  <c r="T331" i="7"/>
  <c r="T333" i="7"/>
  <c r="T340" i="7"/>
  <c r="T361" i="7"/>
  <c r="O10" i="2"/>
  <c r="N11" i="2"/>
  <c r="F17" i="2"/>
  <c r="N17" i="2" s="1"/>
  <c r="J17" i="2"/>
  <c r="O17" i="2" s="1"/>
  <c r="D18" i="2"/>
  <c r="H18" i="2"/>
  <c r="L18" i="2"/>
  <c r="G9" i="2"/>
  <c r="T35" i="7"/>
  <c r="H36" i="7" s="1"/>
  <c r="D9" i="2"/>
  <c r="G380" i="7"/>
  <c r="H9" i="2"/>
  <c r="L9" i="2"/>
  <c r="T34" i="7"/>
  <c r="T55" i="7"/>
  <c r="O14" i="2"/>
  <c r="F18" i="2"/>
  <c r="J18" i="2"/>
  <c r="E9" i="2"/>
  <c r="I9" i="2"/>
  <c r="M9" i="2"/>
  <c r="P18" i="2"/>
  <c r="T303" i="7"/>
  <c r="AA303" i="7" s="1"/>
  <c r="E32" i="2"/>
  <c r="I32" i="2"/>
  <c r="M32" i="2"/>
  <c r="N31" i="2"/>
  <c r="O31" i="2"/>
  <c r="F32" i="2"/>
  <c r="J32" i="2"/>
  <c r="G34" i="2"/>
  <c r="K34" i="2"/>
  <c r="F35" i="2"/>
  <c r="J35" i="2"/>
  <c r="D34" i="2"/>
  <c r="H34" i="2"/>
  <c r="L34" i="2"/>
  <c r="E34" i="2"/>
  <c r="I34" i="2"/>
  <c r="M34" i="2"/>
  <c r="O27" i="2"/>
  <c r="O13" i="2"/>
  <c r="N14" i="2"/>
  <c r="O23" i="2"/>
  <c r="N24" i="2"/>
  <c r="N25" i="2"/>
  <c r="N28" i="2"/>
  <c r="O29" i="2"/>
  <c r="O30" i="2"/>
  <c r="O15" i="2"/>
  <c r="N16" i="2"/>
  <c r="O19" i="2"/>
  <c r="N20" i="2"/>
  <c r="N21" i="2"/>
  <c r="N22" i="2"/>
  <c r="O24" i="2"/>
  <c r="O11" i="2"/>
  <c r="O12" i="2"/>
  <c r="O16" i="2"/>
  <c r="O20" i="2"/>
  <c r="O21" i="2"/>
  <c r="O22" i="2"/>
  <c r="N23" i="2"/>
  <c r="N30" i="2"/>
  <c r="Y32" i="2"/>
  <c r="Y24" i="2"/>
  <c r="Y20" i="2"/>
  <c r="D33" i="2"/>
  <c r="H33" i="2"/>
  <c r="L33" i="2"/>
  <c r="P33" i="2"/>
  <c r="E33" i="2"/>
  <c r="I33" i="2"/>
  <c r="M33" i="2"/>
  <c r="E29" i="2"/>
  <c r="N29" i="2" s="1"/>
  <c r="Y27" i="2"/>
  <c r="E27" i="2"/>
  <c r="N27" i="2" s="1"/>
  <c r="G26" i="2"/>
  <c r="K26" i="2"/>
  <c r="D26" i="2"/>
  <c r="H26" i="2"/>
  <c r="L26" i="2"/>
  <c r="E26" i="2"/>
  <c r="I26" i="2"/>
  <c r="M26" i="2"/>
  <c r="L384" i="8" l="1"/>
  <c r="Q225" i="3"/>
  <c r="M225" i="3"/>
  <c r="J225" i="3"/>
  <c r="S225" i="3"/>
  <c r="H225" i="3"/>
  <c r="N225" i="3"/>
  <c r="U125" i="7"/>
  <c r="K368" i="8"/>
  <c r="S368" i="8"/>
  <c r="T46" i="8"/>
  <c r="J46" i="8"/>
  <c r="Q46" i="8"/>
  <c r="S46" i="8"/>
  <c r="M46" i="8"/>
  <c r="L46" i="8"/>
  <c r="G46" i="8"/>
  <c r="P46" i="8"/>
  <c r="K46" i="8"/>
  <c r="N46" i="8"/>
  <c r="I46" i="8"/>
  <c r="O46" i="8"/>
  <c r="H46" i="8"/>
  <c r="N410" i="8"/>
  <c r="J384" i="8"/>
  <c r="N288" i="3"/>
  <c r="S288" i="3"/>
  <c r="AD414" i="8"/>
  <c r="R288" i="3"/>
  <c r="N170" i="3"/>
  <c r="S46" i="3"/>
  <c r="M46" i="3"/>
  <c r="L410" i="8"/>
  <c r="K46" i="3"/>
  <c r="R46" i="8"/>
  <c r="Q29" i="2"/>
  <c r="T29" i="2" s="1"/>
  <c r="U29" i="2" s="1"/>
  <c r="Q28" i="2"/>
  <c r="Z28" i="2" s="1"/>
  <c r="AA28" i="2" s="1"/>
  <c r="AB28" i="2" s="1"/>
  <c r="Q25" i="2"/>
  <c r="T25" i="2" s="1"/>
  <c r="U25" i="2" s="1"/>
  <c r="Q14" i="2"/>
  <c r="Z14" i="2" s="1"/>
  <c r="AA14" i="2" s="1"/>
  <c r="AB14" i="2" s="1"/>
  <c r="Q30" i="2"/>
  <c r="Z30" i="2" s="1"/>
  <c r="AA30" i="2" s="1"/>
  <c r="AB30" i="2" s="1"/>
  <c r="Q31" i="2"/>
  <c r="Q16" i="2"/>
  <c r="Z16" i="2" s="1"/>
  <c r="AA16" i="2" s="1"/>
  <c r="AB16" i="2" s="1"/>
  <c r="Q13" i="2"/>
  <c r="T13" i="2" s="1"/>
  <c r="U13" i="2" s="1"/>
  <c r="Q17" i="2"/>
  <c r="Z17" i="2" s="1"/>
  <c r="R380" i="7"/>
  <c r="Q380" i="7"/>
  <c r="T22" i="7"/>
  <c r="O9" i="2"/>
  <c r="N9" i="2"/>
  <c r="Q11" i="2"/>
  <c r="Z11" i="2" s="1"/>
  <c r="AA11" i="2" s="1"/>
  <c r="AB11" i="2" s="1"/>
  <c r="Q12" i="2"/>
  <c r="Q22" i="2"/>
  <c r="Z22" i="2" s="1"/>
  <c r="AA22" i="2" s="1"/>
  <c r="AB22" i="2" s="1"/>
  <c r="Q21" i="2"/>
  <c r="T21" i="2" s="1"/>
  <c r="U21" i="2" s="1"/>
  <c r="Q15" i="2"/>
  <c r="T15" i="2" s="1"/>
  <c r="U15" i="2" s="1"/>
  <c r="Q27" i="2"/>
  <c r="T27" i="2" s="1"/>
  <c r="U27" i="2" s="1"/>
  <c r="Q23" i="2"/>
  <c r="T23" i="2" s="1"/>
  <c r="U23" i="2" s="1"/>
  <c r="Q20" i="2"/>
  <c r="Z20" i="2" s="1"/>
  <c r="AA20" i="2" s="1"/>
  <c r="AB20" i="2" s="1"/>
  <c r="Q24" i="2"/>
  <c r="Q10" i="2"/>
  <c r="Z10" i="2" s="1"/>
  <c r="AA10" i="2" s="1"/>
  <c r="AB10" i="2" s="1"/>
  <c r="Q19" i="2"/>
  <c r="Z19" i="2" s="1"/>
  <c r="AA19" i="2" s="1"/>
  <c r="AB19" i="2" s="1"/>
  <c r="T224" i="8"/>
  <c r="Q225" i="8" s="1"/>
  <c r="T169" i="8"/>
  <c r="T368" i="8"/>
  <c r="N368" i="8"/>
  <c r="J368" i="8"/>
  <c r="P368" i="8"/>
  <c r="H368" i="8"/>
  <c r="T199" i="8"/>
  <c r="R200" i="8" s="1"/>
  <c r="T397" i="3"/>
  <c r="O397" i="3"/>
  <c r="S397" i="3"/>
  <c r="I397" i="3"/>
  <c r="K397" i="3"/>
  <c r="M397" i="3"/>
  <c r="G397" i="3"/>
  <c r="R414" i="8"/>
  <c r="N415" i="8" s="1"/>
  <c r="J397" i="3"/>
  <c r="T63" i="8"/>
  <c r="Q64" i="8" s="1"/>
  <c r="M361" i="3"/>
  <c r="I361" i="3"/>
  <c r="T361" i="3"/>
  <c r="P361" i="3"/>
  <c r="L361" i="3"/>
  <c r="H361" i="3"/>
  <c r="O361" i="3"/>
  <c r="K361" i="3"/>
  <c r="G361" i="3"/>
  <c r="S361" i="3"/>
  <c r="T191" i="3"/>
  <c r="Q192" i="3" s="1"/>
  <c r="Q79" i="3"/>
  <c r="T78" i="3"/>
  <c r="E59" i="5"/>
  <c r="O59" i="5" s="1"/>
  <c r="N59" i="5"/>
  <c r="C70" i="6"/>
  <c r="M70" i="6" s="1"/>
  <c r="J410" i="8"/>
  <c r="H410" i="8"/>
  <c r="L368" i="8"/>
  <c r="T324" i="8"/>
  <c r="Q325" i="8" s="1"/>
  <c r="T157" i="8"/>
  <c r="Q158" i="8"/>
  <c r="G368" i="8"/>
  <c r="P397" i="3"/>
  <c r="Q368" i="8"/>
  <c r="T148" i="8"/>
  <c r="Q149" i="8" s="1"/>
  <c r="T383" i="3"/>
  <c r="T91" i="8"/>
  <c r="Q92" i="8" s="1"/>
  <c r="J288" i="3"/>
  <c r="T233" i="3"/>
  <c r="H170" i="3"/>
  <c r="Q361" i="3"/>
  <c r="T263" i="3"/>
  <c r="Q264" i="3" s="1"/>
  <c r="T302" i="3"/>
  <c r="R303" i="3" s="1"/>
  <c r="T199" i="3"/>
  <c r="M64" i="3"/>
  <c r="I64" i="3"/>
  <c r="T64" i="3"/>
  <c r="S64" i="3"/>
  <c r="G64" i="3"/>
  <c r="O64" i="3"/>
  <c r="K64" i="3"/>
  <c r="J170" i="3"/>
  <c r="R397" i="3"/>
  <c r="L170" i="3"/>
  <c r="R64" i="3"/>
  <c r="R368" i="8"/>
  <c r="T410" i="8"/>
  <c r="I410" i="8"/>
  <c r="M410" i="8"/>
  <c r="G410" i="8"/>
  <c r="O410" i="8"/>
  <c r="K410" i="8"/>
  <c r="S410" i="8"/>
  <c r="T384" i="8"/>
  <c r="I384" i="8"/>
  <c r="M384" i="8"/>
  <c r="K384" i="8"/>
  <c r="S384" i="8"/>
  <c r="G384" i="8"/>
  <c r="O384" i="8"/>
  <c r="T233" i="8"/>
  <c r="R384" i="8"/>
  <c r="T302" i="8"/>
  <c r="T191" i="8"/>
  <c r="R192" i="8" s="1"/>
  <c r="M368" i="8"/>
  <c r="T25" i="8"/>
  <c r="Q26" i="8" s="1"/>
  <c r="L397" i="3"/>
  <c r="Q288" i="8"/>
  <c r="T287" i="8"/>
  <c r="R288" i="8" s="1"/>
  <c r="R149" i="8"/>
  <c r="R361" i="3"/>
  <c r="M288" i="3"/>
  <c r="I288" i="3"/>
  <c r="T288" i="3"/>
  <c r="L288" i="3"/>
  <c r="P288" i="3"/>
  <c r="H288" i="3"/>
  <c r="R92" i="8"/>
  <c r="Q368" i="3"/>
  <c r="T367" i="3"/>
  <c r="R368" i="3" s="1"/>
  <c r="R384" i="3"/>
  <c r="M170" i="3"/>
  <c r="I170" i="3"/>
  <c r="T170" i="3"/>
  <c r="S170" i="3"/>
  <c r="O170" i="3"/>
  <c r="K170" i="3"/>
  <c r="G170" i="3"/>
  <c r="T107" i="3"/>
  <c r="K288" i="3"/>
  <c r="T157" i="3"/>
  <c r="T46" i="3"/>
  <c r="P46" i="3"/>
  <c r="L46" i="3"/>
  <c r="H46" i="3"/>
  <c r="N46" i="3"/>
  <c r="J46" i="3"/>
  <c r="I46" i="3"/>
  <c r="T38" i="3"/>
  <c r="Q39" i="3" s="1"/>
  <c r="R170" i="3"/>
  <c r="R404" i="3"/>
  <c r="K70" i="6"/>
  <c r="Q397" i="8"/>
  <c r="T396" i="8"/>
  <c r="R397" i="8" s="1"/>
  <c r="N384" i="8"/>
  <c r="P410" i="8"/>
  <c r="P384" i="8"/>
  <c r="Q339" i="8"/>
  <c r="Q313" i="8"/>
  <c r="T312" i="8"/>
  <c r="Q410" i="8"/>
  <c r="T403" i="8"/>
  <c r="R404" i="8" s="1"/>
  <c r="Q384" i="8"/>
  <c r="T263" i="8"/>
  <c r="Q264" i="8" s="1"/>
  <c r="T360" i="8"/>
  <c r="Q361" i="8" s="1"/>
  <c r="O368" i="8"/>
  <c r="I368" i="8"/>
  <c r="R170" i="8"/>
  <c r="T38" i="8"/>
  <c r="T409" i="3"/>
  <c r="Q410" i="3" s="1"/>
  <c r="H397" i="3"/>
  <c r="T78" i="8"/>
  <c r="R79" i="8" s="1"/>
  <c r="Q404" i="3"/>
  <c r="T403" i="3"/>
  <c r="Q339" i="3"/>
  <c r="Q414" i="3" s="1"/>
  <c r="K415" i="3" s="1"/>
  <c r="T136" i="8"/>
  <c r="Q137" i="8" s="1"/>
  <c r="T107" i="8"/>
  <c r="R108" i="8" s="1"/>
  <c r="N361" i="3"/>
  <c r="T312" i="3"/>
  <c r="G288" i="3"/>
  <c r="T25" i="3"/>
  <c r="Q397" i="3"/>
  <c r="N397" i="3"/>
  <c r="Q288" i="3"/>
  <c r="R46" i="3"/>
  <c r="G414" i="3"/>
  <c r="T324" i="3"/>
  <c r="R192" i="3"/>
  <c r="R158" i="3"/>
  <c r="O46" i="3"/>
  <c r="R414" i="3"/>
  <c r="O415" i="3" s="1"/>
  <c r="Q170" i="3"/>
  <c r="T148" i="3"/>
  <c r="J64" i="3"/>
  <c r="K225" i="3"/>
  <c r="T225" i="3"/>
  <c r="O225" i="3"/>
  <c r="I225" i="3"/>
  <c r="G225" i="3"/>
  <c r="L225" i="3"/>
  <c r="P64" i="3"/>
  <c r="T91" i="3"/>
  <c r="R92" i="3" s="1"/>
  <c r="Q92" i="3"/>
  <c r="Q46" i="3"/>
  <c r="T136" i="3"/>
  <c r="Q137" i="3" s="1"/>
  <c r="L64" i="3"/>
  <c r="R225" i="3"/>
  <c r="N18" i="2"/>
  <c r="O18" i="2"/>
  <c r="G36" i="7"/>
  <c r="N34" i="2"/>
  <c r="T278" i="7"/>
  <c r="Q279" i="7" s="1"/>
  <c r="J36" i="2"/>
  <c r="F36" i="2"/>
  <c r="T304" i="7"/>
  <c r="H305" i="7" s="1"/>
  <c r="G36" i="2"/>
  <c r="K36" i="7"/>
  <c r="I36" i="7"/>
  <c r="L36" i="2"/>
  <c r="K36" i="2"/>
  <c r="O34" i="2"/>
  <c r="O32" i="2"/>
  <c r="M36" i="7"/>
  <c r="O35" i="2"/>
  <c r="T375" i="7"/>
  <c r="N35" i="2"/>
  <c r="T254" i="7"/>
  <c r="R255" i="7" s="1"/>
  <c r="T117" i="7"/>
  <c r="R118" i="7" s="1"/>
  <c r="T125" i="7"/>
  <c r="R126" i="7" s="1"/>
  <c r="L36" i="7"/>
  <c r="T369" i="7"/>
  <c r="T173" i="7"/>
  <c r="T289" i="7"/>
  <c r="T201" i="7"/>
  <c r="R202" i="7" s="1"/>
  <c r="T63" i="7"/>
  <c r="R64" i="7" s="1"/>
  <c r="T30" i="7"/>
  <c r="T335" i="7"/>
  <c r="T210" i="7"/>
  <c r="Q211" i="7" s="1"/>
  <c r="T149" i="7"/>
  <c r="T76" i="7"/>
  <c r="R77" i="7" s="1"/>
  <c r="Q56" i="7"/>
  <c r="S36" i="7"/>
  <c r="O36" i="7"/>
  <c r="N36" i="7"/>
  <c r="J36" i="7"/>
  <c r="T36" i="7"/>
  <c r="Q36" i="7"/>
  <c r="T349" i="7"/>
  <c r="R350" i="7" s="1"/>
  <c r="T327" i="7"/>
  <c r="R328" i="7" s="1"/>
  <c r="T180" i="7"/>
  <c r="Q181" i="7" s="1"/>
  <c r="N32" i="2"/>
  <c r="T232" i="7"/>
  <c r="R233" i="7" s="1"/>
  <c r="T88" i="7"/>
  <c r="T134" i="7"/>
  <c r="P36" i="7"/>
  <c r="R36" i="7"/>
  <c r="N33" i="2"/>
  <c r="M36" i="2"/>
  <c r="H36" i="2"/>
  <c r="O33" i="2"/>
  <c r="T362" i="7"/>
  <c r="E36" i="2"/>
  <c r="I36" i="2"/>
  <c r="O26" i="2"/>
  <c r="D36" i="2"/>
  <c r="N26" i="2"/>
  <c r="L415" i="8" l="1"/>
  <c r="O415" i="8"/>
  <c r="P415" i="8"/>
  <c r="Y17" i="2"/>
  <c r="Y36" i="2" s="1"/>
  <c r="U380" i="7"/>
  <c r="R137" i="8"/>
  <c r="G415" i="3"/>
  <c r="Q404" i="8"/>
  <c r="G70" i="6"/>
  <c r="Z29" i="2"/>
  <c r="AA29" i="2" s="1"/>
  <c r="AB29" i="2" s="1"/>
  <c r="Q9" i="2"/>
  <c r="T9" i="2" s="1"/>
  <c r="T36" i="2" s="1"/>
  <c r="U36" i="2" s="1"/>
  <c r="Q32" i="2"/>
  <c r="Z32" i="2" s="1"/>
  <c r="AA32" i="2" s="1"/>
  <c r="AB32" i="2" s="1"/>
  <c r="Q35" i="2"/>
  <c r="T380" i="7"/>
  <c r="Q23" i="7"/>
  <c r="Q26" i="2"/>
  <c r="T26" i="2" s="1"/>
  <c r="U26" i="2" s="1"/>
  <c r="Q33" i="2"/>
  <c r="Z33" i="2" s="1"/>
  <c r="AA33" i="2" s="1"/>
  <c r="AB33" i="2" s="1"/>
  <c r="Q34" i="2"/>
  <c r="Z34" i="2" s="1"/>
  <c r="AA34" i="2" s="1"/>
  <c r="AB34" i="2" s="1"/>
  <c r="Q18" i="2"/>
  <c r="Z18" i="2" s="1"/>
  <c r="AA18" i="2" s="1"/>
  <c r="AB18" i="2" s="1"/>
  <c r="T10" i="2"/>
  <c r="U10" i="2" s="1"/>
  <c r="T19" i="2"/>
  <c r="U19" i="2" s="1"/>
  <c r="T11" i="2"/>
  <c r="U11" i="2" s="1"/>
  <c r="P305" i="7"/>
  <c r="N305" i="7"/>
  <c r="O305" i="7"/>
  <c r="J279" i="7"/>
  <c r="K279" i="7"/>
  <c r="S279" i="7"/>
  <c r="L279" i="7"/>
  <c r="P279" i="7"/>
  <c r="Z25" i="2"/>
  <c r="AA25" i="2" s="1"/>
  <c r="AB25" i="2" s="1"/>
  <c r="N149" i="3"/>
  <c r="J149" i="3"/>
  <c r="L149" i="3"/>
  <c r="P149" i="3"/>
  <c r="H149" i="3"/>
  <c r="T149" i="3"/>
  <c r="M149" i="3"/>
  <c r="I149" i="3"/>
  <c r="S149" i="3"/>
  <c r="O149" i="3"/>
  <c r="G149" i="3"/>
  <c r="R149" i="3"/>
  <c r="K149" i="3"/>
  <c r="R39" i="3"/>
  <c r="S325" i="3"/>
  <c r="O325" i="3"/>
  <c r="K325" i="3"/>
  <c r="G325" i="3"/>
  <c r="N325" i="3"/>
  <c r="J325" i="3"/>
  <c r="T325" i="3"/>
  <c r="M325" i="3"/>
  <c r="I325" i="3"/>
  <c r="P325" i="3"/>
  <c r="H325" i="3"/>
  <c r="L325" i="3"/>
  <c r="H415" i="3"/>
  <c r="M26" i="3"/>
  <c r="I26" i="3"/>
  <c r="T26" i="3"/>
  <c r="O26" i="3"/>
  <c r="K26" i="3"/>
  <c r="G26" i="3"/>
  <c r="S26" i="3"/>
  <c r="N26" i="3"/>
  <c r="H26" i="3"/>
  <c r="R26" i="3"/>
  <c r="L26" i="3"/>
  <c r="P26" i="3"/>
  <c r="J26" i="3"/>
  <c r="T313" i="3"/>
  <c r="P313" i="3"/>
  <c r="L313" i="3"/>
  <c r="H313" i="3"/>
  <c r="S313" i="3"/>
  <c r="O313" i="3"/>
  <c r="K313" i="3"/>
  <c r="G313" i="3"/>
  <c r="J313" i="3"/>
  <c r="N313" i="3"/>
  <c r="I313" i="3"/>
  <c r="M313" i="3"/>
  <c r="T339" i="3"/>
  <c r="T414" i="3" s="1"/>
  <c r="R415" i="3" s="1"/>
  <c r="Q79" i="8"/>
  <c r="T39" i="8"/>
  <c r="O39" i="8"/>
  <c r="G39" i="8"/>
  <c r="N39" i="8"/>
  <c r="K39" i="8"/>
  <c r="S39" i="8"/>
  <c r="L39" i="8"/>
  <c r="J39" i="8"/>
  <c r="P39" i="8"/>
  <c r="M39" i="8"/>
  <c r="R39" i="8"/>
  <c r="I39" i="8"/>
  <c r="H39" i="8"/>
  <c r="T264" i="8"/>
  <c r="S264" i="8"/>
  <c r="K264" i="8"/>
  <c r="O264" i="8"/>
  <c r="G264" i="8"/>
  <c r="M264" i="8"/>
  <c r="I264" i="8"/>
  <c r="J264" i="8"/>
  <c r="L264" i="8"/>
  <c r="N264" i="8"/>
  <c r="P264" i="8"/>
  <c r="H264" i="8"/>
  <c r="T339" i="8"/>
  <c r="Q340" i="8" s="1"/>
  <c r="N158" i="3"/>
  <c r="J158" i="3"/>
  <c r="P158" i="3"/>
  <c r="L158" i="3"/>
  <c r="T158" i="3"/>
  <c r="H158" i="3"/>
  <c r="G158" i="3"/>
  <c r="S158" i="3"/>
  <c r="M158" i="3"/>
  <c r="K158" i="3"/>
  <c r="O158" i="3"/>
  <c r="I158" i="3"/>
  <c r="N108" i="3"/>
  <c r="J108" i="3"/>
  <c r="T108" i="3"/>
  <c r="H108" i="3"/>
  <c r="P108" i="3"/>
  <c r="L108" i="3"/>
  <c r="G108" i="3"/>
  <c r="O108" i="3"/>
  <c r="I108" i="3"/>
  <c r="M108" i="3"/>
  <c r="K108" i="3"/>
  <c r="S108" i="3"/>
  <c r="J234" i="8"/>
  <c r="N234" i="8"/>
  <c r="L234" i="8"/>
  <c r="H234" i="8"/>
  <c r="P234" i="8"/>
  <c r="T234" i="8"/>
  <c r="K234" i="8"/>
  <c r="M234" i="8"/>
  <c r="I234" i="8"/>
  <c r="O234" i="8"/>
  <c r="S234" i="8"/>
  <c r="R234" i="8"/>
  <c r="G234" i="8"/>
  <c r="M200" i="3"/>
  <c r="I200" i="3"/>
  <c r="T200" i="3"/>
  <c r="G200" i="3"/>
  <c r="S200" i="3"/>
  <c r="O200" i="3"/>
  <c r="K200" i="3"/>
  <c r="N200" i="3"/>
  <c r="P200" i="3"/>
  <c r="H200" i="3"/>
  <c r="J200" i="3"/>
  <c r="R200" i="3"/>
  <c r="L200" i="3"/>
  <c r="N264" i="3"/>
  <c r="J264" i="3"/>
  <c r="T264" i="3"/>
  <c r="L264" i="3"/>
  <c r="M264" i="3"/>
  <c r="I264" i="3"/>
  <c r="P264" i="3"/>
  <c r="H264" i="3"/>
  <c r="O264" i="3"/>
  <c r="G264" i="3"/>
  <c r="S264" i="3"/>
  <c r="K264" i="3"/>
  <c r="G234" i="3"/>
  <c r="K234" i="3"/>
  <c r="T234" i="3"/>
  <c r="I234" i="3"/>
  <c r="M234" i="3"/>
  <c r="H234" i="3"/>
  <c r="N234" i="3"/>
  <c r="O234" i="3"/>
  <c r="L234" i="3"/>
  <c r="S234" i="3"/>
  <c r="J234" i="3"/>
  <c r="P234" i="3"/>
  <c r="R234" i="3"/>
  <c r="T158" i="8"/>
  <c r="M158" i="8"/>
  <c r="S158" i="8"/>
  <c r="K158" i="8"/>
  <c r="O158" i="8"/>
  <c r="G158" i="8"/>
  <c r="I158" i="8"/>
  <c r="N158" i="8"/>
  <c r="P158" i="8"/>
  <c r="L158" i="8"/>
  <c r="H158" i="8"/>
  <c r="J158" i="8"/>
  <c r="M415" i="8"/>
  <c r="Q149" i="3"/>
  <c r="Q325" i="3"/>
  <c r="Q26" i="3"/>
  <c r="Q313" i="3"/>
  <c r="P137" i="8"/>
  <c r="H137" i="8"/>
  <c r="T137" i="8"/>
  <c r="J137" i="8"/>
  <c r="L137" i="8"/>
  <c r="S137" i="8"/>
  <c r="I137" i="8"/>
  <c r="N137" i="8"/>
  <c r="K137" i="8"/>
  <c r="M137" i="8"/>
  <c r="O137" i="8"/>
  <c r="G137" i="8"/>
  <c r="S404" i="3"/>
  <c r="H404" i="3"/>
  <c r="L404" i="3"/>
  <c r="G404" i="3"/>
  <c r="T404" i="3"/>
  <c r="P404" i="3"/>
  <c r="K404" i="3"/>
  <c r="O404" i="3"/>
  <c r="M404" i="3"/>
  <c r="N404" i="3"/>
  <c r="J404" i="3"/>
  <c r="I404" i="3"/>
  <c r="Q39" i="8"/>
  <c r="R325" i="8"/>
  <c r="J397" i="8"/>
  <c r="N397" i="8"/>
  <c r="H397" i="8"/>
  <c r="P397" i="8"/>
  <c r="T397" i="8"/>
  <c r="L397" i="8"/>
  <c r="M397" i="8"/>
  <c r="G397" i="8"/>
  <c r="I397" i="8"/>
  <c r="O397" i="8"/>
  <c r="K397" i="8"/>
  <c r="S397" i="8"/>
  <c r="I70" i="6"/>
  <c r="Q158" i="3"/>
  <c r="Q108" i="3"/>
  <c r="R264" i="3"/>
  <c r="R158" i="8"/>
  <c r="T288" i="8"/>
  <c r="J288" i="8"/>
  <c r="H288" i="8"/>
  <c r="N288" i="8"/>
  <c r="P288" i="8"/>
  <c r="G288" i="8"/>
  <c r="S288" i="8"/>
  <c r="M288" i="8"/>
  <c r="L288" i="8"/>
  <c r="O288" i="8"/>
  <c r="K288" i="8"/>
  <c r="I288" i="8"/>
  <c r="T414" i="8"/>
  <c r="T26" i="8"/>
  <c r="O26" i="8"/>
  <c r="G26" i="8"/>
  <c r="N26" i="8"/>
  <c r="S26" i="8"/>
  <c r="K26" i="8"/>
  <c r="R26" i="8"/>
  <c r="M26" i="8"/>
  <c r="P26" i="8"/>
  <c r="H26" i="8"/>
  <c r="J26" i="8"/>
  <c r="I26" i="8"/>
  <c r="L26" i="8"/>
  <c r="R264" i="8"/>
  <c r="Q234" i="8"/>
  <c r="R108" i="3"/>
  <c r="Q200" i="3"/>
  <c r="Q234" i="3"/>
  <c r="P415" i="3"/>
  <c r="E70" i="6"/>
  <c r="T79" i="3"/>
  <c r="S79" i="3"/>
  <c r="O79" i="3"/>
  <c r="K79" i="3"/>
  <c r="G79" i="3"/>
  <c r="M79" i="3"/>
  <c r="I79" i="3"/>
  <c r="N79" i="3"/>
  <c r="H79" i="3"/>
  <c r="L79" i="3"/>
  <c r="J79" i="3"/>
  <c r="P79" i="3"/>
  <c r="R79" i="3"/>
  <c r="I64" i="8"/>
  <c r="T64" i="8"/>
  <c r="M64" i="8"/>
  <c r="G64" i="8"/>
  <c r="P64" i="8"/>
  <c r="N64" i="8"/>
  <c r="K64" i="8"/>
  <c r="S64" i="8"/>
  <c r="O64" i="8"/>
  <c r="H64" i="8"/>
  <c r="L64" i="8"/>
  <c r="J64" i="8"/>
  <c r="M415" i="3"/>
  <c r="R64" i="8"/>
  <c r="T225" i="8"/>
  <c r="I225" i="8"/>
  <c r="M225" i="8"/>
  <c r="G225" i="8"/>
  <c r="S225" i="8"/>
  <c r="K225" i="8"/>
  <c r="O225" i="8"/>
  <c r="H225" i="8"/>
  <c r="R225" i="8"/>
  <c r="L225" i="8"/>
  <c r="J225" i="8"/>
  <c r="P225" i="8"/>
  <c r="N225" i="8"/>
  <c r="T361" i="8"/>
  <c r="G361" i="8"/>
  <c r="O361" i="8"/>
  <c r="J361" i="8"/>
  <c r="S361" i="8"/>
  <c r="N361" i="8"/>
  <c r="K361" i="8"/>
  <c r="P361" i="8"/>
  <c r="M361" i="8"/>
  <c r="L361" i="8"/>
  <c r="I361" i="8"/>
  <c r="H361" i="8"/>
  <c r="P404" i="8"/>
  <c r="H404" i="8"/>
  <c r="T404" i="8"/>
  <c r="L404" i="8"/>
  <c r="J404" i="8"/>
  <c r="N404" i="8"/>
  <c r="O404" i="8"/>
  <c r="S404" i="8"/>
  <c r="M404" i="8"/>
  <c r="K404" i="8"/>
  <c r="G404" i="8"/>
  <c r="I404" i="8"/>
  <c r="J313" i="8"/>
  <c r="N313" i="8"/>
  <c r="H313" i="8"/>
  <c r="P313" i="8"/>
  <c r="L313" i="8"/>
  <c r="T313" i="8"/>
  <c r="O313" i="8"/>
  <c r="S313" i="8"/>
  <c r="G313" i="8"/>
  <c r="R313" i="8"/>
  <c r="K313" i="8"/>
  <c r="I313" i="8"/>
  <c r="M313" i="8"/>
  <c r="N415" i="3"/>
  <c r="K368" i="3"/>
  <c r="G368" i="3"/>
  <c r="T368" i="3"/>
  <c r="O368" i="3"/>
  <c r="J368" i="3"/>
  <c r="S368" i="3"/>
  <c r="N368" i="3"/>
  <c r="I368" i="3"/>
  <c r="L368" i="3"/>
  <c r="P368" i="3"/>
  <c r="M368" i="3"/>
  <c r="H368" i="3"/>
  <c r="R325" i="3"/>
  <c r="T303" i="8"/>
  <c r="O303" i="8"/>
  <c r="G303" i="8"/>
  <c r="K303" i="8"/>
  <c r="S303" i="8"/>
  <c r="N303" i="8"/>
  <c r="I303" i="8"/>
  <c r="L303" i="8"/>
  <c r="J303" i="8"/>
  <c r="P303" i="8"/>
  <c r="H303" i="8"/>
  <c r="Q303" i="8"/>
  <c r="M303" i="8"/>
  <c r="I415" i="3"/>
  <c r="J415" i="3"/>
  <c r="S303" i="3"/>
  <c r="O303" i="3"/>
  <c r="K303" i="3"/>
  <c r="G303" i="3"/>
  <c r="T303" i="3"/>
  <c r="N303" i="3"/>
  <c r="J303" i="3"/>
  <c r="I303" i="3"/>
  <c r="P303" i="3"/>
  <c r="Q303" i="3"/>
  <c r="H303" i="3"/>
  <c r="L303" i="3"/>
  <c r="M303" i="3"/>
  <c r="T384" i="3"/>
  <c r="G384" i="3"/>
  <c r="K384" i="3"/>
  <c r="S384" i="3"/>
  <c r="J384" i="3"/>
  <c r="O384" i="3"/>
  <c r="L384" i="3"/>
  <c r="H384" i="3"/>
  <c r="I384" i="3"/>
  <c r="N384" i="3"/>
  <c r="M384" i="3"/>
  <c r="P384" i="3"/>
  <c r="R313" i="3"/>
  <c r="T325" i="8"/>
  <c r="O325" i="8"/>
  <c r="G325" i="8"/>
  <c r="S325" i="8"/>
  <c r="K325" i="8"/>
  <c r="I325" i="8"/>
  <c r="M325" i="8"/>
  <c r="J325" i="8"/>
  <c r="P325" i="8"/>
  <c r="N325" i="8"/>
  <c r="L325" i="8"/>
  <c r="H325" i="8"/>
  <c r="R361" i="8"/>
  <c r="N200" i="8"/>
  <c r="T200" i="8"/>
  <c r="L200" i="8"/>
  <c r="P200" i="8"/>
  <c r="H200" i="8"/>
  <c r="J200" i="8"/>
  <c r="I200" i="8"/>
  <c r="O200" i="8"/>
  <c r="M200" i="8"/>
  <c r="G200" i="8"/>
  <c r="S200" i="8"/>
  <c r="K200" i="8"/>
  <c r="N170" i="8"/>
  <c r="T170" i="8"/>
  <c r="L170" i="8"/>
  <c r="P170" i="8"/>
  <c r="H170" i="8"/>
  <c r="J170" i="8"/>
  <c r="I170" i="8"/>
  <c r="G170" i="8"/>
  <c r="S170" i="8"/>
  <c r="M170" i="8"/>
  <c r="K170" i="8"/>
  <c r="O170" i="8"/>
  <c r="N137" i="3"/>
  <c r="J137" i="3"/>
  <c r="T137" i="3"/>
  <c r="P137" i="3"/>
  <c r="L137" i="3"/>
  <c r="H137" i="3"/>
  <c r="O137" i="3"/>
  <c r="I137" i="3"/>
  <c r="S137" i="3"/>
  <c r="K137" i="3"/>
  <c r="G137" i="3"/>
  <c r="M137" i="3"/>
  <c r="T92" i="3"/>
  <c r="S92" i="3"/>
  <c r="O92" i="3"/>
  <c r="K92" i="3"/>
  <c r="G92" i="3"/>
  <c r="M92" i="3"/>
  <c r="I92" i="3"/>
  <c r="H92" i="3"/>
  <c r="L92" i="3"/>
  <c r="N92" i="3"/>
  <c r="P92" i="3"/>
  <c r="J92" i="3"/>
  <c r="T108" i="8"/>
  <c r="N108" i="8"/>
  <c r="M108" i="8"/>
  <c r="J108" i="8"/>
  <c r="O108" i="8"/>
  <c r="I108" i="8"/>
  <c r="Q108" i="8"/>
  <c r="G108" i="8"/>
  <c r="L108" i="8"/>
  <c r="H108" i="8"/>
  <c r="S108" i="8"/>
  <c r="K108" i="8"/>
  <c r="P108" i="8"/>
  <c r="T79" i="8"/>
  <c r="L79" i="8"/>
  <c r="P79" i="8"/>
  <c r="H79" i="8"/>
  <c r="K79" i="8"/>
  <c r="S79" i="8"/>
  <c r="J79" i="8"/>
  <c r="I79" i="8"/>
  <c r="N79" i="8"/>
  <c r="M79" i="8"/>
  <c r="G79" i="8"/>
  <c r="O79" i="8"/>
  <c r="T410" i="3"/>
  <c r="I410" i="3"/>
  <c r="M410" i="3"/>
  <c r="H410" i="3"/>
  <c r="L410" i="3"/>
  <c r="G410" i="3"/>
  <c r="P410" i="3"/>
  <c r="R410" i="3"/>
  <c r="J410" i="3"/>
  <c r="K410" i="3"/>
  <c r="S410" i="3"/>
  <c r="N410" i="3"/>
  <c r="O410" i="3"/>
  <c r="N39" i="3"/>
  <c r="J39" i="3"/>
  <c r="P39" i="3"/>
  <c r="L39" i="3"/>
  <c r="T39" i="3"/>
  <c r="H39" i="3"/>
  <c r="G39" i="3"/>
  <c r="S39" i="3"/>
  <c r="K39" i="3"/>
  <c r="O39" i="3"/>
  <c r="I39" i="3"/>
  <c r="M39" i="3"/>
  <c r="R137" i="3"/>
  <c r="L415" i="3"/>
  <c r="Q414" i="8"/>
  <c r="T192" i="8"/>
  <c r="O192" i="8"/>
  <c r="G192" i="8"/>
  <c r="M192" i="8"/>
  <c r="I192" i="8"/>
  <c r="S192" i="8"/>
  <c r="K192" i="8"/>
  <c r="H192" i="8"/>
  <c r="J192" i="8"/>
  <c r="L192" i="8"/>
  <c r="N192" i="8"/>
  <c r="P192" i="8"/>
  <c r="Q192" i="8"/>
  <c r="T92" i="8"/>
  <c r="S92" i="8"/>
  <c r="K92" i="8"/>
  <c r="O92" i="8"/>
  <c r="G92" i="8"/>
  <c r="M92" i="8"/>
  <c r="J92" i="8"/>
  <c r="L92" i="8"/>
  <c r="N92" i="8"/>
  <c r="P92" i="8"/>
  <c r="I92" i="8"/>
  <c r="H92" i="8"/>
  <c r="Q384" i="3"/>
  <c r="N149" i="8"/>
  <c r="T149" i="8"/>
  <c r="L149" i="8"/>
  <c r="P149" i="8"/>
  <c r="H149" i="8"/>
  <c r="J149" i="8"/>
  <c r="M149" i="8"/>
  <c r="O149" i="8"/>
  <c r="S149" i="8"/>
  <c r="G149" i="8"/>
  <c r="I149" i="8"/>
  <c r="K149" i="8"/>
  <c r="N192" i="3"/>
  <c r="J192" i="3"/>
  <c r="P192" i="3"/>
  <c r="L192" i="3"/>
  <c r="H192" i="3"/>
  <c r="T192" i="3"/>
  <c r="K192" i="3"/>
  <c r="O192" i="3"/>
  <c r="S192" i="3"/>
  <c r="G192" i="3"/>
  <c r="I192" i="3"/>
  <c r="M192" i="3"/>
  <c r="Q200" i="8"/>
  <c r="Q170" i="8"/>
  <c r="R303" i="8"/>
  <c r="T17" i="2"/>
  <c r="U17" i="2" s="1"/>
  <c r="T14" i="2"/>
  <c r="U14" i="2" s="1"/>
  <c r="Z13" i="2"/>
  <c r="AA13" i="2" s="1"/>
  <c r="AB13" i="2" s="1"/>
  <c r="Z15" i="2"/>
  <c r="AA15" i="2" s="1"/>
  <c r="AB15" i="2" s="1"/>
  <c r="Z27" i="2"/>
  <c r="AA27" i="2" s="1"/>
  <c r="AB27" i="2" s="1"/>
  <c r="T28" i="2"/>
  <c r="U28" i="2" s="1"/>
  <c r="Z21" i="2"/>
  <c r="AA21" i="2" s="1"/>
  <c r="AB21" i="2" s="1"/>
  <c r="T20" i="2"/>
  <c r="U20" i="2" s="1"/>
  <c r="Z23" i="2"/>
  <c r="AA23" i="2" s="1"/>
  <c r="AB23" i="2" s="1"/>
  <c r="T305" i="7"/>
  <c r="R181" i="7"/>
  <c r="O279" i="7"/>
  <c r="M279" i="7"/>
  <c r="K305" i="7"/>
  <c r="J305" i="7"/>
  <c r="T279" i="7"/>
  <c r="N279" i="7"/>
  <c r="Q305" i="7"/>
  <c r="S305" i="7"/>
  <c r="I305" i="7"/>
  <c r="R305" i="7"/>
  <c r="T16" i="2"/>
  <c r="U16" i="2" s="1"/>
  <c r="Q233" i="7"/>
  <c r="G279" i="7"/>
  <c r="H279" i="7"/>
  <c r="I279" i="7"/>
  <c r="R279" i="7"/>
  <c r="G305" i="7"/>
  <c r="L305" i="7"/>
  <c r="M305" i="7"/>
  <c r="T30" i="2"/>
  <c r="U30" i="2" s="1"/>
  <c r="R56" i="7"/>
  <c r="T22" i="2"/>
  <c r="U22" i="2" s="1"/>
  <c r="Q350" i="7"/>
  <c r="T89" i="7"/>
  <c r="K89" i="7"/>
  <c r="H89" i="7"/>
  <c r="O89" i="7"/>
  <c r="L89" i="7"/>
  <c r="I89" i="7"/>
  <c r="J89" i="7"/>
  <c r="S89" i="7"/>
  <c r="P89" i="7"/>
  <c r="M89" i="7"/>
  <c r="N89" i="7"/>
  <c r="G89" i="7"/>
  <c r="T31" i="7"/>
  <c r="S31" i="7"/>
  <c r="O31" i="7"/>
  <c r="K31" i="7"/>
  <c r="G31" i="7"/>
  <c r="M31" i="7"/>
  <c r="N31" i="7"/>
  <c r="H31" i="7"/>
  <c r="L31" i="7"/>
  <c r="I31" i="7"/>
  <c r="J31" i="7"/>
  <c r="P31" i="7"/>
  <c r="M290" i="7"/>
  <c r="I290" i="7"/>
  <c r="T290" i="7"/>
  <c r="L290" i="7"/>
  <c r="N290" i="7"/>
  <c r="G290" i="7"/>
  <c r="P290" i="7"/>
  <c r="K290" i="7"/>
  <c r="O290" i="7"/>
  <c r="H290" i="7"/>
  <c r="J290" i="7"/>
  <c r="S290" i="7"/>
  <c r="T118" i="7"/>
  <c r="S118" i="7"/>
  <c r="G118" i="7"/>
  <c r="L118" i="7"/>
  <c r="M118" i="7"/>
  <c r="J118" i="7"/>
  <c r="K118" i="7"/>
  <c r="P118" i="7"/>
  <c r="N118" i="7"/>
  <c r="O118" i="7"/>
  <c r="H118" i="7"/>
  <c r="I118" i="7"/>
  <c r="M255" i="7"/>
  <c r="I255" i="7"/>
  <c r="H255" i="7"/>
  <c r="J255" i="7"/>
  <c r="K255" i="7"/>
  <c r="L255" i="7"/>
  <c r="N255" i="7"/>
  <c r="O255" i="7"/>
  <c r="T255" i="7"/>
  <c r="P255" i="7"/>
  <c r="S255" i="7"/>
  <c r="G255" i="7"/>
  <c r="T23" i="7"/>
  <c r="P23" i="7"/>
  <c r="H23" i="7"/>
  <c r="M23" i="7"/>
  <c r="G23" i="7"/>
  <c r="N23" i="7"/>
  <c r="S23" i="7"/>
  <c r="L23" i="7"/>
  <c r="K23" i="7"/>
  <c r="J23" i="7"/>
  <c r="O23" i="7"/>
  <c r="I23" i="7"/>
  <c r="R23" i="7"/>
  <c r="Q89" i="7"/>
  <c r="S328" i="7"/>
  <c r="O328" i="7"/>
  <c r="K328" i="7"/>
  <c r="P328" i="7"/>
  <c r="M328" i="7"/>
  <c r="T328" i="7"/>
  <c r="J328" i="7"/>
  <c r="H328" i="7"/>
  <c r="N328" i="7"/>
  <c r="G328" i="7"/>
  <c r="L328" i="7"/>
  <c r="I328" i="7"/>
  <c r="T77" i="7"/>
  <c r="O77" i="7"/>
  <c r="M77" i="7"/>
  <c r="S77" i="7"/>
  <c r="H77" i="7"/>
  <c r="G77" i="7"/>
  <c r="L77" i="7"/>
  <c r="J77" i="7"/>
  <c r="K77" i="7"/>
  <c r="P77" i="7"/>
  <c r="I77" i="7"/>
  <c r="N77" i="7"/>
  <c r="N150" i="7"/>
  <c r="J150" i="7"/>
  <c r="T150" i="7"/>
  <c r="P150" i="7"/>
  <c r="K150" i="7"/>
  <c r="M150" i="7"/>
  <c r="O150" i="7"/>
  <c r="S150" i="7"/>
  <c r="H150" i="7"/>
  <c r="G150" i="7"/>
  <c r="L150" i="7"/>
  <c r="I150" i="7"/>
  <c r="T336" i="7"/>
  <c r="P336" i="7"/>
  <c r="S336" i="7"/>
  <c r="O336" i="7"/>
  <c r="K336" i="7"/>
  <c r="G336" i="7"/>
  <c r="H336" i="7"/>
  <c r="I336" i="7"/>
  <c r="L336" i="7"/>
  <c r="M336" i="7"/>
  <c r="J336" i="7"/>
  <c r="N336" i="7"/>
  <c r="Q31" i="7"/>
  <c r="T64" i="7"/>
  <c r="S64" i="7"/>
  <c r="P64" i="7"/>
  <c r="I64" i="7"/>
  <c r="N64" i="7"/>
  <c r="G64" i="7"/>
  <c r="M64" i="7"/>
  <c r="K64" i="7"/>
  <c r="H64" i="7"/>
  <c r="O64" i="7"/>
  <c r="L64" i="7"/>
  <c r="J64" i="7"/>
  <c r="Q290" i="7"/>
  <c r="T370" i="7"/>
  <c r="K370" i="7"/>
  <c r="H370" i="7"/>
  <c r="N370" i="7"/>
  <c r="S370" i="7"/>
  <c r="O370" i="7"/>
  <c r="L370" i="7"/>
  <c r="I370" i="7"/>
  <c r="P370" i="7"/>
  <c r="M370" i="7"/>
  <c r="G370" i="7"/>
  <c r="J370" i="7"/>
  <c r="P126" i="7"/>
  <c r="T126" i="7"/>
  <c r="S126" i="7"/>
  <c r="L126" i="7"/>
  <c r="G126" i="7"/>
  <c r="I126" i="7"/>
  <c r="N126" i="7"/>
  <c r="J126" i="7"/>
  <c r="M126" i="7"/>
  <c r="O126" i="7"/>
  <c r="K126" i="7"/>
  <c r="H126" i="7"/>
  <c r="Q118" i="7"/>
  <c r="Q255" i="7"/>
  <c r="T376" i="7"/>
  <c r="M376" i="7"/>
  <c r="J376" i="7"/>
  <c r="G376" i="7"/>
  <c r="N376" i="7"/>
  <c r="K376" i="7"/>
  <c r="H376" i="7"/>
  <c r="O376" i="7"/>
  <c r="L376" i="7"/>
  <c r="I376" i="7"/>
  <c r="S376" i="7"/>
  <c r="P376" i="7"/>
  <c r="R370" i="7"/>
  <c r="T135" i="7"/>
  <c r="L135" i="7"/>
  <c r="J135" i="7"/>
  <c r="P135" i="7"/>
  <c r="H135" i="7"/>
  <c r="N135" i="7"/>
  <c r="I135" i="7"/>
  <c r="S135" i="7"/>
  <c r="G135" i="7"/>
  <c r="O135" i="7"/>
  <c r="K135" i="7"/>
  <c r="M135" i="7"/>
  <c r="Q328" i="7"/>
  <c r="Q77" i="7"/>
  <c r="Q150" i="7"/>
  <c r="Q336" i="7"/>
  <c r="Q64" i="7"/>
  <c r="T202" i="7"/>
  <c r="N202" i="7"/>
  <c r="O202" i="7"/>
  <c r="P202" i="7"/>
  <c r="I202" i="7"/>
  <c r="S202" i="7"/>
  <c r="M202" i="7"/>
  <c r="G202" i="7"/>
  <c r="H202" i="7"/>
  <c r="J202" i="7"/>
  <c r="K202" i="7"/>
  <c r="L202" i="7"/>
  <c r="N174" i="7"/>
  <c r="J174" i="7"/>
  <c r="G174" i="7"/>
  <c r="H174" i="7"/>
  <c r="K174" i="7"/>
  <c r="L174" i="7"/>
  <c r="I174" i="7"/>
  <c r="O174" i="7"/>
  <c r="P174" i="7"/>
  <c r="M174" i="7"/>
  <c r="S174" i="7"/>
  <c r="T174" i="7"/>
  <c r="Q370" i="7"/>
  <c r="Q126" i="7"/>
  <c r="R174" i="7"/>
  <c r="R290" i="7"/>
  <c r="Q376" i="7"/>
  <c r="Q135" i="7"/>
  <c r="S233" i="7"/>
  <c r="H233" i="7"/>
  <c r="I233" i="7"/>
  <c r="T233" i="7"/>
  <c r="G233" i="7"/>
  <c r="L233" i="7"/>
  <c r="M233" i="7"/>
  <c r="J233" i="7"/>
  <c r="K233" i="7"/>
  <c r="P233" i="7"/>
  <c r="N233" i="7"/>
  <c r="O233" i="7"/>
  <c r="N181" i="7"/>
  <c r="S181" i="7"/>
  <c r="L181" i="7"/>
  <c r="M181" i="7"/>
  <c r="G181" i="7"/>
  <c r="P181" i="7"/>
  <c r="J181" i="7"/>
  <c r="K181" i="7"/>
  <c r="O181" i="7"/>
  <c r="H181" i="7"/>
  <c r="I181" i="7"/>
  <c r="T181" i="7"/>
  <c r="O350" i="7"/>
  <c r="G350" i="7"/>
  <c r="I350" i="7"/>
  <c r="L350" i="7"/>
  <c r="K350" i="7"/>
  <c r="T350" i="7"/>
  <c r="S350" i="7"/>
  <c r="M350" i="7"/>
  <c r="N350" i="7"/>
  <c r="J350" i="7"/>
  <c r="H350" i="7"/>
  <c r="P350" i="7"/>
  <c r="S56" i="7"/>
  <c r="T56" i="7"/>
  <c r="I56" i="7"/>
  <c r="K56" i="7"/>
  <c r="H56" i="7"/>
  <c r="M56" i="7"/>
  <c r="O56" i="7"/>
  <c r="L56" i="7"/>
  <c r="J56" i="7"/>
  <c r="P56" i="7"/>
  <c r="N56" i="7"/>
  <c r="G56" i="7"/>
  <c r="R336" i="7"/>
  <c r="T211" i="7"/>
  <c r="G211" i="7"/>
  <c r="K211" i="7"/>
  <c r="H211" i="7"/>
  <c r="O211" i="7"/>
  <c r="L211" i="7"/>
  <c r="I211" i="7"/>
  <c r="J211" i="7"/>
  <c r="S211" i="7"/>
  <c r="P211" i="7"/>
  <c r="M211" i="7"/>
  <c r="N211" i="7"/>
  <c r="R89" i="7"/>
  <c r="R135" i="7"/>
  <c r="R150" i="7"/>
  <c r="Q202" i="7"/>
  <c r="Q174" i="7"/>
  <c r="R31" i="7"/>
  <c r="R211" i="7"/>
  <c r="Z31" i="2"/>
  <c r="AA31" i="2" s="1"/>
  <c r="AB31" i="2" s="1"/>
  <c r="T31" i="2"/>
  <c r="U31" i="2" s="1"/>
  <c r="R376" i="7"/>
  <c r="Z24" i="2"/>
  <c r="AA24" i="2" s="1"/>
  <c r="AB24" i="2" s="1"/>
  <c r="T24" i="2"/>
  <c r="U24" i="2" s="1"/>
  <c r="Z12" i="2"/>
  <c r="AA12" i="2" s="1"/>
  <c r="AB12" i="2" s="1"/>
  <c r="T12" i="2"/>
  <c r="U12" i="2" s="1"/>
  <c r="M363" i="7"/>
  <c r="I363" i="7"/>
  <c r="T363" i="7"/>
  <c r="H363" i="7"/>
  <c r="L363" i="7"/>
  <c r="G363" i="7"/>
  <c r="J363" i="7"/>
  <c r="P363" i="7"/>
  <c r="K363" i="7"/>
  <c r="N363" i="7"/>
  <c r="S363" i="7"/>
  <c r="O363" i="7"/>
  <c r="Q363" i="7"/>
  <c r="R363" i="7"/>
  <c r="T269" i="7"/>
  <c r="S269" i="7"/>
  <c r="O269" i="7"/>
  <c r="K269" i="7"/>
  <c r="G269" i="7"/>
  <c r="M269" i="7"/>
  <c r="L269" i="7"/>
  <c r="P269" i="7"/>
  <c r="R269" i="7"/>
  <c r="J269" i="7"/>
  <c r="I269" i="7"/>
  <c r="N269" i="7"/>
  <c r="H269" i="7"/>
  <c r="N36" i="2"/>
  <c r="D37" i="2" s="1"/>
  <c r="Q269" i="7"/>
  <c r="O36" i="2"/>
  <c r="I37" i="2" s="1"/>
  <c r="P381" i="7" l="1"/>
  <c r="N381" i="7"/>
  <c r="I381" i="7"/>
  <c r="G381" i="7"/>
  <c r="M381" i="7"/>
  <c r="H381" i="7"/>
  <c r="K381" i="7"/>
  <c r="L381" i="7"/>
  <c r="O381" i="7"/>
  <c r="J381" i="7"/>
  <c r="T381" i="7"/>
  <c r="AA17" i="2"/>
  <c r="AB17" i="2" s="1"/>
  <c r="Q340" i="3"/>
  <c r="Z9" i="2"/>
  <c r="AA9" i="2" s="1"/>
  <c r="AB9" i="2" s="1"/>
  <c r="U9" i="2"/>
  <c r="T18" i="2"/>
  <c r="U18" i="2" s="1"/>
  <c r="T415" i="8"/>
  <c r="S415" i="8"/>
  <c r="R415" i="8"/>
  <c r="T340" i="8"/>
  <c r="L340" i="8"/>
  <c r="K340" i="8"/>
  <c r="P340" i="8"/>
  <c r="S340" i="8"/>
  <c r="H340" i="8"/>
  <c r="N340" i="8"/>
  <c r="M340" i="8"/>
  <c r="R340" i="8"/>
  <c r="J340" i="8"/>
  <c r="O340" i="8"/>
  <c r="G340" i="8"/>
  <c r="I340" i="8"/>
  <c r="M340" i="3"/>
  <c r="T340" i="3"/>
  <c r="P340" i="3"/>
  <c r="L340" i="3"/>
  <c r="O340" i="3"/>
  <c r="K340" i="3"/>
  <c r="S340" i="3"/>
  <c r="H340" i="3"/>
  <c r="I340" i="3"/>
  <c r="J340" i="3"/>
  <c r="N340" i="3"/>
  <c r="R340" i="3"/>
  <c r="G340" i="3"/>
  <c r="T415" i="3"/>
  <c r="S415" i="3"/>
  <c r="Q415" i="8"/>
  <c r="H415" i="8"/>
  <c r="K415" i="8"/>
  <c r="G415" i="8"/>
  <c r="I415" i="8"/>
  <c r="J415" i="8"/>
  <c r="Q415" i="3"/>
  <c r="T34" i="2"/>
  <c r="U34" i="2" s="1"/>
  <c r="T32" i="2"/>
  <c r="U32" i="2" s="1"/>
  <c r="Q381" i="7"/>
  <c r="T33" i="2"/>
  <c r="U33" i="2" s="1"/>
  <c r="Z35" i="2"/>
  <c r="AA35" i="2" s="1"/>
  <c r="AB35" i="2" s="1"/>
  <c r="T35" i="2"/>
  <c r="U35" i="2" s="1"/>
  <c r="Z26" i="2"/>
  <c r="AA26" i="2" s="1"/>
  <c r="S381" i="7"/>
  <c r="R381" i="7"/>
  <c r="J37" i="2"/>
  <c r="M37" i="2"/>
  <c r="L37" i="2"/>
  <c r="K37" i="2"/>
  <c r="Q36" i="2"/>
  <c r="P37" i="2" s="1"/>
  <c r="F37" i="2"/>
  <c r="G37" i="2"/>
  <c r="H37" i="2"/>
  <c r="E37" i="2"/>
  <c r="Z36" i="2" l="1"/>
  <c r="N37" i="2"/>
  <c r="AA36" i="2"/>
  <c r="AB36" i="2" s="1"/>
  <c r="AB26" i="2"/>
  <c r="O37" i="2"/>
</calcChain>
</file>

<file path=xl/comments1.xml><?xml version="1.0" encoding="utf-8"?>
<comments xmlns="http://schemas.openxmlformats.org/spreadsheetml/2006/main">
  <authors>
    <author>jmaya</author>
  </authors>
  <commentList>
    <comment ref="O85" authorId="0" shapeId="0">
      <text>
        <r>
          <rPr>
            <b/>
            <sz val="8"/>
            <color indexed="81"/>
            <rFont val="Tahoma"/>
            <family val="2"/>
          </rPr>
          <t>jmaya: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88" authorId="0" shapeId="0">
      <text>
        <r>
          <rPr>
            <b/>
            <sz val="8"/>
            <color indexed="81"/>
            <rFont val="Tahoma"/>
            <family val="2"/>
          </rPr>
          <t>jmaya: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Raul Fernando Casallas Malaver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correspodencia en nombre de sector
Reporte: La Pintada-Medellín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
Hoyo Rico - Los Llanos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final:
125+0000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Raul Fernando Casallas Malaver:</t>
        </r>
        <r>
          <rPr>
            <sz val="9"/>
            <color indexed="81"/>
            <rFont val="Tahoma"/>
            <family val="2"/>
          </rPr>
          <t xml:space="preserve">
PR Fin reportado 73+0000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correspondencia de nombre de tramo
Reporte La Unión - Sonsón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>No correspodencia en nombre de sector
Reporte: La Mansa-Primavera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Ver Estado Resumen, reporte de PR en forma discontinua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Ver Estado Resumen, reporte de PR en forma discontinua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 reportado 112+0872
Rep Vía P, PR Fin 112+0875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Raul Fernando Casallas Malaver:</t>
        </r>
        <r>
          <rPr>
            <sz val="9"/>
            <color indexed="81"/>
            <rFont val="Tahoma"/>
            <family val="2"/>
          </rPr>
          <t xml:space="preserve">
PR Fin reportado 115+0000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 xml:space="preserve">MP: 
</t>
        </r>
        <r>
          <rPr>
            <sz val="9"/>
            <color indexed="81"/>
            <rFont val="Tahoma"/>
            <family val="2"/>
          </rPr>
          <t xml:space="preserve">No correspondencia en nombre de tramo
Reporte Santefé de Antioquia-Puente Aurra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reporte no coincide 54+0000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 reportado 41+0000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 reportado 97+1261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MPr:</t>
        </r>
        <r>
          <rPr>
            <sz val="9"/>
            <color indexed="81"/>
            <rFont val="Tahoma"/>
            <family val="2"/>
          </rPr>
          <t xml:space="preserve">
Este tramo aparece reportado por Regional Bolivar. Consorcio Diadcol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inicial y final de reporte no coinciden (Estado de resumen y VP, son diferentes)
VP, PR ini 109+0090
PR final 109+0652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inicial y final de reporte no coinciden (Estado de resumen y VP, son diferentes
VP, PR ini 109+0090
PR final 109+0652</t>
        </r>
      </text>
    </comment>
    <comment ref="C4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coindiden nombre de tramo de reporte</t>
        </r>
      </text>
    </comment>
    <comment ref="E4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PR Final reportado 108+0695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MPr:</t>
        </r>
        <r>
          <rPr>
            <sz val="9"/>
            <color indexed="81"/>
            <rFont val="Tahoma"/>
            <family val="2"/>
          </rPr>
          <t xml:space="preserve">
No coincidencia con nombre de tramo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coincidencia con nombre de tramo</t>
        </r>
      </text>
    </comment>
    <comment ref="B4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Duplicidad de valores de longitudes en cuadro Estado resumen</t>
        </r>
      </text>
    </comment>
    <comment ref="E5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Nocoincidencia
PR Final 134+0190</t>
        </r>
      </text>
    </comment>
    <comment ref="E5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coincidencia
PR Final 6+0987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coinidencia nombre de sector</t>
        </r>
      </text>
    </comment>
    <comment ref="B5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incompleto, información no coincide
</t>
        </r>
      </text>
    </comment>
    <comment ref="V5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tenía grupo asigando</t>
        </r>
      </text>
    </comment>
    <comment ref="E53" authorId="0" shapeId="0">
      <text>
        <r>
          <rPr>
            <b/>
            <sz val="9"/>
            <color indexed="81"/>
            <rFont val="Tahoma"/>
            <family val="2"/>
          </rPr>
          <t>MPr:</t>
        </r>
        <r>
          <rPr>
            <sz val="9"/>
            <color indexed="81"/>
            <rFont val="Tahoma"/>
            <family val="2"/>
          </rPr>
          <t xml:space="preserve">
No coincidencia
PR Final reportado:
95+0080</t>
        </r>
      </text>
    </comment>
    <comment ref="F61" authorId="0" shapeId="0">
      <text>
        <r>
          <rPr>
            <b/>
            <sz val="9"/>
            <color indexed="81"/>
            <rFont val="Tahoma"/>
            <family val="2"/>
          </rPr>
          <t>Raul Fernando Casallas Malaver:</t>
        </r>
        <r>
          <rPr>
            <sz val="9"/>
            <color indexed="81"/>
            <rFont val="Tahoma"/>
            <family val="2"/>
          </rPr>
          <t xml:space="preserve">
No coincidencia nombre de sector</t>
        </r>
      </text>
    </comment>
    <comment ref="V6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2</t>
        </r>
      </text>
    </comment>
    <comment ref="B6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Estado REHABILITACIÓN no está categorizado, se registra como RED EN INTERVENCIÓN</t>
        </r>
      </text>
    </comment>
    <comment ref="C6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coincidencia en nombre de tramo
Rep: Chinchiná-Estación uribe
PR iniciales aparecen en Rehabilitación en Estado Resumen, pero en VP aparecen como Muy Bueno</t>
        </r>
      </text>
    </comment>
    <comment ref="V6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3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B7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V7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3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V7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3</t>
        </r>
      </text>
    </comment>
    <comment ref="B7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V7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3</t>
        </r>
      </text>
    </comment>
    <comment ref="B7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B7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V7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3</t>
        </r>
      </text>
    </comment>
    <comment ref="B7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E77" authorId="0" shapeId="0">
      <text>
        <r>
          <rPr>
            <b/>
            <sz val="9"/>
            <color indexed="81"/>
            <rFont val="Tahoma"/>
            <family val="2"/>
          </rPr>
          <t>MPr:</t>
        </r>
        <r>
          <rPr>
            <sz val="9"/>
            <color indexed="81"/>
            <rFont val="Tahoma"/>
            <family val="2"/>
          </rPr>
          <t xml:space="preserve">
PR final no coincide con reporte 82+1000</t>
        </r>
      </text>
    </comment>
    <comment ref="F8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no presenta nombre de sector</t>
        </r>
      </text>
    </comment>
    <comment ref="B8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presentó información en cuadro 8 correspondiente</t>
        </r>
      </text>
    </comment>
    <comment ref="B8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presentó información en cuadro 8 correspondiente</t>
        </r>
      </text>
    </comment>
    <comment ref="B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presentó información en cuadro 8 correspondiente</t>
        </r>
      </text>
    </comment>
    <comment ref="E9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
93+0000</t>
        </r>
      </text>
    </comment>
    <comment ref="B9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tabla Estado Resumen esta consolidado, NO discrimina P y NP</t>
        </r>
      </text>
    </comment>
    <comment ref="F10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sector: AGUAZUL - YOPAL</t>
        </r>
      </text>
    </comment>
    <comment ref="E10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
105+0418</t>
        </r>
      </text>
    </comment>
    <comment ref="B10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hay tabla 8 Estado  Resumen</t>
        </r>
      </text>
    </comment>
    <comment ref="E11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En Estado resumen PR 47+0000 - 48+0000, 1029,5 no coincide con reporte VP de 1030</t>
        </r>
      </text>
    </comment>
    <comment ref="C11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Popayan - Río Mazamorras</t>
        </r>
      </text>
    </comment>
    <comment ref="C11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En tabla Estado Resumen no se reporto información de Via Pavimentada, 11,98 Kms</t>
        </r>
      </text>
    </comment>
    <comment ref="B12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En tabla de via NP duplican 3 datos (aparecen como Pavimentado):
39+0450, 467
40+0000, 934
41+0000, 800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nobre de Tramo y Sector</t>
        </r>
      </text>
    </comment>
    <comment ref="F12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nobre de Tramo y Sector</t>
        </r>
      </text>
    </comment>
    <comment ref="C12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
Rosas - La Vega - Santa Rosa</t>
        </r>
      </text>
    </comment>
    <comment ref="C12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Nombres de Tramo y Sector invertidos</t>
        </r>
      </text>
    </comment>
    <comment ref="B12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valores de Estado Resumen con VP y NP</t>
        </r>
      </text>
    </comment>
    <comment ref="E123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>No coincide PR Final reportado 109+0000</t>
        </r>
      </text>
    </comment>
    <comment ref="B12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Estado Resumen está consolidado, no discrimina por sector</t>
        </r>
      </text>
    </comment>
    <comment ref="B12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Estado Resumen está consolidado, no discrimina por sector</t>
        </r>
      </text>
    </comment>
    <comment ref="B12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valores de Estado Resumen con VP y NP</t>
        </r>
      </text>
    </comment>
    <comment ref="B13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valores de Estado Resumen con VP y NP</t>
        </r>
      </text>
    </comment>
    <comment ref="B13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de tabla Estado Reumen no coinciden con cuadro inferior resumen</t>
        </r>
      </text>
    </comment>
    <comment ref="C14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San José - Ye de Arjona</t>
        </r>
      </text>
    </comment>
    <comment ref="B14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Tabla Estado Resumen reportado en METROS en vez de KMS</t>
        </r>
      </text>
    </comment>
    <comment ref="B142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>Cuadro resumen de tabla Estado resumen no coinciden según estado de via</t>
        </r>
      </text>
    </comment>
    <comment ref="B14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Tres valores de tabla VP NO coincide con Tabla Estado Resumen:
79+0500 - 80+0002, 500 vs 502
80+0002 - 80+0500, 500 vs 498
139+0500 - 140+0000, 500 vs 419
</t>
        </r>
      </text>
    </comment>
    <comment ref="C14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La Paz - Tomarrazón</t>
        </r>
      </text>
    </comment>
    <comment ref="E14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coincide:
6+0219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coindide nombre de Tramo:
Tamalameque - El Burro</t>
        </r>
      </text>
    </comment>
    <comment ref="C14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Valledupar - La Paz</t>
        </r>
      </text>
    </comment>
    <comment ref="F15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Sector:
Nuquí - La Ye (Las Animas)</t>
        </r>
      </text>
    </comment>
    <comment ref="B15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La calificación de sección NO coincide en los PR:
90+0926 - 91+0000
92+0000 - 93+0000
93+0000 - 94+0000
97+0000 - 98+0000
100+0000 - 101+0000
En reporte de VIA NO PAVIMENTADA, presentan datos de VIA PAVIMENTADA, 9,69 Kms
del PR 90+0000 al 114+0984</t>
        </r>
      </text>
    </comment>
    <comment ref="E16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 reportado:
66+0870</t>
        </r>
      </text>
    </comment>
    <comment ref="B17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calicación de Sección de tabla de calificación con resumen VP</t>
        </r>
      </text>
    </comment>
    <comment ref="C17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 y calicación de Sección con resumen VP</t>
        </r>
      </text>
    </comment>
    <comment ref="B17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calicación de Sección de tabla de calificación con resumen VP</t>
        </r>
      </text>
    </comment>
    <comment ref="C17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 y calicación de Sección con resumen VP</t>
        </r>
      </text>
    </comment>
    <comment ref="B17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Posible error en dato 4+0000 + 5+0850 = 0,15 mts???</t>
        </r>
      </text>
    </comment>
    <comment ref="D17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Inicial  4+0000</t>
        </r>
      </text>
    </comment>
    <comment ref="F17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Sección</t>
        </r>
      </text>
    </comment>
    <comment ref="C18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
Villeta-Los Alpes-Bogotá</t>
        </r>
      </text>
    </comment>
    <comment ref="B18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Tabla Estado resumen aparece consolidada con los dos sectores:
0+0000 - 2+0200
0+0000 - 2+0300</t>
        </r>
      </text>
    </comment>
    <comment ref="B18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Tabla Estado resumen aparece consolidada con los dos sectores:
0+0000 - 2+0200
0+0000 - 2+0300</t>
        </r>
      </text>
    </comment>
    <comment ref="B18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calicación de Sección de tabla de calificación con resumen VP</t>
        </r>
      </text>
    </comment>
    <comment ref="F185" authorId="0" shapeId="0">
      <text>
        <r>
          <rPr>
            <b/>
            <sz val="9"/>
            <color indexed="81"/>
            <rFont val="Tahoma"/>
            <family val="2"/>
          </rPr>
          <t xml:space="preserve">MP
</t>
        </r>
        <r>
          <rPr>
            <sz val="9"/>
            <color indexed="81"/>
            <rFont val="Tahoma"/>
            <family val="2"/>
          </rPr>
          <t>NO coincide nobre de Sección
NO coinciden datos de calificación entre Estado resumen y VP</t>
        </r>
      </text>
    </comment>
    <comment ref="B186" authorId="0" shapeId="0">
      <text>
        <r>
          <rPr>
            <b/>
            <sz val="9"/>
            <color indexed="81"/>
            <rFont val="Tahoma"/>
            <family val="2"/>
          </rPr>
          <t xml:space="preserve">MP
</t>
        </r>
        <r>
          <rPr>
            <sz val="9"/>
            <color indexed="81"/>
            <rFont val="Tahoma"/>
            <family val="2"/>
          </rPr>
          <t>Dos datos de calificación de sección NO coinciden con tabla resumen Estado y VP</t>
        </r>
      </text>
    </comment>
    <comment ref="E18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6+0000</t>
        </r>
      </text>
    </comment>
    <comment ref="V18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Peretenece a GRUPO 1
</t>
        </r>
      </text>
    </comment>
    <comment ref="B18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La Tabla Estado Resumen NO aparece discriminado de:
0+0000 a 19+0500, y 
21+0500 a 24+0500.
Y los datos de calificación de sección NO coinciden</t>
        </r>
      </text>
    </comment>
    <comment ref="B18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La Tabla Estado Resumen NO aparece discriminado de:
0+0000 a 19+0500, y 
21+0500 a 24+0500.
Y los datos de calificación de sección NO coinciden</t>
        </r>
      </text>
    </comment>
    <comment ref="B18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los datos de VP y NP NO coinciden con tabla Estado Resumen</t>
        </r>
      </text>
    </comment>
    <comment ref="B1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los datos de Estado de via NO coinciden con tabla Estado Resumen
Tampoco coinciden Calificaciones de Sección con cuadro de VP</t>
        </r>
      </text>
    </comment>
    <comment ref="D1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inicial y final NO coinciden
7+0150 - 45+0800</t>
        </r>
      </text>
    </comment>
    <comment ref="E1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inicial y final NO coinciden
7+0150 - 45+0800</t>
        </r>
      </text>
    </comment>
    <comment ref="V1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Peretenece a GRUPO 1
</t>
        </r>
      </text>
    </comment>
    <comment ref="C19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La Paz-Sn Juan del Cesar - Buenavista</t>
        </r>
      </text>
    </comment>
    <comment ref="D19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Inicial
6+0199</t>
        </r>
      </text>
    </comment>
    <comment ref="E19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75+0273</t>
        </r>
      </text>
    </comment>
    <comment ref="B20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Cuadro Estado Resumen presenta valor negativo</t>
        </r>
      </text>
    </comment>
    <comment ref="B20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longitudes entre Estado Resumen y VP por cifras decimales</t>
        </r>
      </text>
    </comment>
    <comment ref="V20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2</t>
        </r>
      </text>
    </comment>
    <comment ref="B20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Información de Estado Resumen se presenta discriminado en dos sectores: Candelaria- La Plata y La Plata - Laberinto</t>
        </r>
      </text>
    </comment>
    <comment ref="C21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Tesalia - Palermo</t>
        </r>
      </text>
    </comment>
    <comment ref="B21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longitudes en 4 PR de Estado Resumen vs VP (67,616 vs 67,722):
100+0000-101+0000, 990 vs 1010
101+0000-102+0000, 980 vs 1002
103+0000-104+0000, 990 vs 1014
104+0000-105+0000, 980 vs 1020</t>
        </r>
      </text>
    </comment>
    <comment ref="E21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134+0610</t>
        </r>
      </text>
    </comment>
    <comment ref="B21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longitudes entre Estado Resumen y VP por cifras decimales</t>
        </r>
      </text>
    </comment>
    <comment ref="B21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longitudes de Estado Resumen y VP. Se toman datos de VP</t>
        </r>
      </text>
    </comment>
    <comment ref="B22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Duplicó el valor de Calificación de Estado de Malo a Muy Malo</t>
        </r>
      </text>
    </comment>
    <comment ref="C22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El Banco - Sn José</t>
        </r>
      </text>
    </comment>
    <comment ref="C23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Fundación - Aracataca</t>
        </r>
      </text>
    </comment>
    <comment ref="B23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código de Tramo. En Estado Resumen aparece 4313</t>
        </r>
      </text>
    </comment>
    <comment ref="E23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Final:
100+269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Via Alterna al Puerto</t>
        </r>
      </text>
    </comment>
    <comment ref="E23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Final:
7+0420</t>
        </r>
      </text>
    </comment>
    <comment ref="F232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>NO coincide nombre de Tramo:
Via Alterna al Puerto</t>
        </r>
      </text>
    </comment>
    <comment ref="B23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</t>
        </r>
      </text>
    </comment>
    <comment ref="B23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</t>
        </r>
      </text>
    </comment>
    <comment ref="B24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</t>
        </r>
      </text>
    </comment>
    <comment ref="E24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94+0400</t>
        </r>
      </text>
    </comment>
    <comment ref="F24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4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F24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B24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</t>
        </r>
      </text>
    </comment>
    <comment ref="B24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PR inicial y final de Estado Resumen NO coincide con VP</t>
        </r>
      </text>
    </comment>
    <comment ref="D247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 xml:space="preserve">PR Inicial NO coincide con PR de VP
</t>
        </r>
      </text>
    </comment>
    <comment ref="E247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 xml:space="preserve">PR Final NO coincide con PR de VP:
</t>
        </r>
      </text>
    </comment>
    <comment ref="B24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</t>
        </r>
      </text>
    </comment>
    <comment ref="E251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>NO coincide PR Final de ER vs VP, 108+0000 vs 107+0600</t>
        </r>
      </text>
    </comment>
    <comment ref="F25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5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
3+0100</t>
        </r>
      </text>
    </comment>
    <comment ref="F25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5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2+0840</t>
        </r>
      </text>
    </comment>
    <comment ref="F25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F25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5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14+0000</t>
        </r>
      </text>
    </comment>
    <comment ref="F25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5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1+0800</t>
        </r>
      </text>
    </comment>
    <comment ref="F25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B25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de V y NP en Estado Resumen están invertidos.</t>
        </r>
      </text>
    </comment>
    <comment ref="F25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5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3+0900</t>
        </r>
      </text>
    </comment>
    <comment ref="F25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6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Funal:
2+0000</t>
        </r>
      </text>
    </comment>
    <comment ref="B26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de Malo y Muy Malo en Estado Resumen NO coinciden.
El dato correcto es todo Malo, totalizar</t>
        </r>
      </text>
    </comment>
    <comment ref="F26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6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 
23+0900</t>
        </r>
      </text>
    </comment>
    <comment ref="E26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 con ER, pero si con VP</t>
        </r>
      </text>
    </comment>
    <comment ref="C27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Túquerres - Samaniego</t>
        </r>
      </text>
    </comment>
    <comment ref="C27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</t>
        </r>
      </text>
    </comment>
    <comment ref="B28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Los valores de VP y NP de Estado Resumen estan invertidos</t>
        </r>
      </text>
    </comment>
    <comment ref="B283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 xml:space="preserve">Longitud de ER y VP NO coinciden en 21 mts
</t>
        </r>
      </text>
    </comment>
    <comment ref="B285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 xml:space="preserve">Longitud de ER y VP NO coinciden en 6 mts
</t>
        </r>
      </text>
    </comment>
    <comment ref="F29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Sector:
Presidente-Pamplona.Cúcuta</t>
        </r>
      </text>
    </comment>
    <comment ref="F29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Sector:
ANILLO VIAL DE CUCUTA</t>
        </r>
      </text>
    </comment>
    <comment ref="C30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Sardinata-Puente Gomez-Cornejo- El Zulia</t>
        </r>
      </text>
    </comment>
    <comment ref="B31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Longitud reportada NO coincide con longitud inverntariada 67,72 vs 1,70</t>
        </r>
      </text>
    </comment>
    <comment ref="F31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Sector:
Villagarzón - Sn Jose del Fragua</t>
        </r>
      </text>
    </comment>
    <comment ref="E31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
20+0200</t>
        </r>
      </text>
    </comment>
    <comment ref="B31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Código de Tramo NO coinciden: 4003
Resumen de tabla Estado Resumen NO coinciden</t>
        </r>
      </text>
    </comment>
    <comment ref="B31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Código de Tramo NO coinciden: 4003
Resumen de tabla Estado Resumen NO coinciden</t>
        </r>
      </text>
    </comment>
    <comment ref="B31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Resumen de tabla Estado Resumen NO coinciden</t>
        </r>
      </text>
    </comment>
    <comment ref="B32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Resumen de tabla Estado Resumen NO coinciden</t>
        </r>
      </text>
    </comment>
    <comment ref="B32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Resumen de tabla Estado Resumen NO coinciden</t>
        </r>
      </text>
    </comment>
    <comment ref="D32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Inial NO coincide:
3-0828</t>
        </r>
      </text>
    </comment>
    <comment ref="F32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Sector NO coincide:
ARMENIA - CALARCÁ</t>
        </r>
      </text>
    </comment>
    <comment ref="B32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Código de Tramo NO coinciden: 4003
Resumen de tabla Estado Resumen NO coinciden</t>
        </r>
      </text>
    </comment>
    <comment ref="B32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Resumen de tabla Estado Resumen NO coinciden</t>
        </r>
      </text>
    </comment>
    <comment ref="C32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Variante Calarcá - La Cabaña</t>
        </r>
      </text>
    </comment>
    <comment ref="B32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Reportan un solo archivo consolidado</t>
        </r>
      </text>
    </comment>
    <comment ref="B33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Reportan un solo archivo consolidado</t>
        </r>
      </text>
    </comment>
    <comment ref="F33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Sector NO coincide:
El Pollo - La Romelia</t>
        </r>
      </text>
    </comment>
    <comment ref="C34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Rionegro - San Alberto</t>
        </r>
      </text>
    </comment>
    <comment ref="E34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
102+0000</t>
        </r>
      </text>
    </comment>
    <comment ref="C34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Limites Departamento de Boyacá - Onzaga</t>
        </r>
      </text>
    </comment>
    <comment ref="B34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Longitud total de VNP NO coincide con Estado Resumen en 1000 MTS
Faltó 44+0000-45+0000</t>
        </r>
      </text>
    </comment>
    <comment ref="B35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dato de longitud de via pavimentada de Estado Resumen con VP:
56,697 vs 56,326</t>
        </r>
      </text>
    </comment>
    <comment ref="E35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61+2591</t>
        </r>
      </text>
    </comment>
    <comment ref="B35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de Estado Resumen NO COINCIDEN con VP y NP</t>
        </r>
      </text>
    </comment>
    <comment ref="E35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coincide:
70+0700</t>
        </r>
      </text>
    </comment>
    <comment ref="C35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Cruce a Guane - San Gil</t>
        </r>
      </text>
    </comment>
    <comment ref="C35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Cruce Ruta 45A (San Gil) - Onzaga</t>
        </r>
      </text>
    </comment>
    <comment ref="C36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Coveñas - San Onofre</t>
        </r>
      </text>
    </comment>
    <comment ref="C36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San Onofre - María La Baja</t>
        </r>
      </text>
    </comment>
    <comment ref="B37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ocinciden datos de longitudes entre VP y Estado Resumen en 0,036 kms en PR
26+0000 - 27+0000
27+0000 - 28+0000
28+0000 - 29+0000
</t>
        </r>
      </text>
    </comment>
    <comment ref="C37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La Línea  - Cajamarca
</t>
        </r>
      </text>
    </comment>
    <comment ref="B37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ocinciden datos de longitudes entre VP y Estado Resumen en 0,050 kms en PR
0+0000 - 1+0000
1+0000 - 2+0000
</t>
        </r>
      </text>
    </comment>
    <comment ref="C37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Cruce Ruta 40 - La Tambora</t>
        </r>
      </text>
    </comment>
    <comment ref="B37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ocinciden datos de longitudes entre VP y Estado Resumen en 0,064 kms en PR
27+0000 - 27+1130</t>
        </r>
      </text>
    </comment>
    <comment ref="C37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PASO NACIONAL POR EL GUAMO</t>
        </r>
      </text>
    </comment>
    <comment ref="C37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PASO NACIONAL POR EL ESPINAL</t>
        </r>
      </text>
    </comment>
    <comment ref="B38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consolidados en Estado Resumen para dos sectores:
0+0000 - 0+0170
33+0353 - 34+0000</t>
        </r>
      </text>
    </comment>
    <comment ref="C38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Honda - La Dorada (Puerto Salgar)</t>
        </r>
      </text>
    </comment>
    <comment ref="B38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consolidados en Estado Resumen para dos sectores:
0+0000 - 0+0170
33+0353 - 34+0000</t>
        </r>
      </text>
    </comment>
    <comment ref="C38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Honda - La Dorada (Puerto Salgar)</t>
        </r>
      </text>
    </comment>
    <comment ref="B3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Longitudes de VP y Estado Resumen NO coinciden en 0,202 kms en:
113+000 - 114+000
115+000 - 116+000
116+000 - 117+0776</t>
        </r>
      </text>
    </comment>
    <comment ref="D3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Inicial NO coincide:
106+0500</t>
        </r>
      </text>
    </comment>
    <comment ref="E3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coincide:
117+0776</t>
        </r>
      </text>
    </comment>
    <comment ref="F39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Sector NO coincide:
Límites coin Cauca - Florida - Palmira</t>
        </r>
      </text>
    </comment>
    <comment ref="C39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Buenaventura - Loboguerrero</t>
        </r>
      </text>
    </comment>
    <comment ref="E39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coincide:
62+0400</t>
        </r>
      </text>
    </comment>
    <comment ref="B40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Longitud de VP NO coincide con Estado Resumen en 0,012 kms en PR
54+0000 - 54+0787
775 vs 787</t>
        </r>
      </text>
    </comment>
    <comment ref="F40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Saector NO coincide:
Aguaclara - Ocaña</t>
        </r>
      </text>
    </comment>
    <comment ref="C40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OCAÑA - ALTO DEL POZO</t>
        </r>
      </text>
    </comment>
    <comment ref="B40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Longitud de NP y Estado Resumen NO coinciden en 0,978 Km en todos los PR reportados en V_NP
</t>
        </r>
      </text>
    </comment>
  </commentList>
</comments>
</file>

<file path=xl/comments3.xml><?xml version="1.0" encoding="utf-8"?>
<comments xmlns="http://schemas.openxmlformats.org/spreadsheetml/2006/main">
  <authors>
    <author>Raul Fernando Casallas Malaver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correspodencia en nombre de sector
Reporte: La Pintada-Medellín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
Hoyo Rico - Los Llanos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final:
125+0000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Raul Fernando Casallas Malaver:</t>
        </r>
        <r>
          <rPr>
            <sz val="9"/>
            <color indexed="81"/>
            <rFont val="Tahoma"/>
            <family val="2"/>
          </rPr>
          <t xml:space="preserve">
PR Fin reportado 73+0000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correspondencia de nombre de tramo
Reporte La Unión - Sonsón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>No correspodencia en nombre de sector
Reporte: La Mansa-Primavera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Ver Estado Resumen, reporte de PR en forma discontinua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Ver Estado Resumen, reporte de PR en forma discontinua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 reportado 112+0872
Rep Vía P, PR Fin 112+0875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Raul Fernando Casallas Malaver:</t>
        </r>
        <r>
          <rPr>
            <sz val="9"/>
            <color indexed="81"/>
            <rFont val="Tahoma"/>
            <family val="2"/>
          </rPr>
          <t xml:space="preserve">
PR Fin reportado 115+0000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 xml:space="preserve">MP: 
</t>
        </r>
        <r>
          <rPr>
            <sz val="9"/>
            <color indexed="81"/>
            <rFont val="Tahoma"/>
            <family val="2"/>
          </rPr>
          <t xml:space="preserve">No correspondencia en nombre de tramo
Reporte Santefé de Antioquia-Puente Aurra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reporte no coincide 54+0000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 reportado 41+0000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 reportado 97+1261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MPr:</t>
        </r>
        <r>
          <rPr>
            <sz val="9"/>
            <color indexed="81"/>
            <rFont val="Tahoma"/>
            <family val="2"/>
          </rPr>
          <t xml:space="preserve">
Este tramo aparece reportado por Regional Bolivar. Consorcio Diadcol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inicial y final de reporte no coinciden (Estado de resumen y VP, son diferentes)
VP, PR ini 109+0090
PR final 109+0652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inicial y final de reporte no coinciden (Estado de resumen y VP, son diferentes
VP, PR ini 109+0090
PR final 109+0652</t>
        </r>
      </text>
    </comment>
    <comment ref="C4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coindiden nombre de tramo de reporte</t>
        </r>
      </text>
    </comment>
    <comment ref="E4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PR Final reportado 108+0695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MPr:</t>
        </r>
        <r>
          <rPr>
            <sz val="9"/>
            <color indexed="81"/>
            <rFont val="Tahoma"/>
            <family val="2"/>
          </rPr>
          <t xml:space="preserve">
No coincidencia con nombre de tramo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coincidencia con nombre de tramo</t>
        </r>
      </text>
    </comment>
    <comment ref="B4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Duplicidad de valores de longitudes en cuadro Estado resumen</t>
        </r>
      </text>
    </comment>
    <comment ref="E5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Nocoincidencia
PR Final 134+0190</t>
        </r>
      </text>
    </comment>
    <comment ref="E5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coincidencia
PR Final 6+0987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coinidencia nombre de sector</t>
        </r>
      </text>
    </comment>
    <comment ref="B5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incompleto, información no coincide
</t>
        </r>
      </text>
    </comment>
    <comment ref="V5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tenía grupo asigando</t>
        </r>
      </text>
    </comment>
    <comment ref="E53" authorId="0" shapeId="0">
      <text>
        <r>
          <rPr>
            <b/>
            <sz val="9"/>
            <color indexed="81"/>
            <rFont val="Tahoma"/>
            <family val="2"/>
          </rPr>
          <t>MPr:</t>
        </r>
        <r>
          <rPr>
            <sz val="9"/>
            <color indexed="81"/>
            <rFont val="Tahoma"/>
            <family val="2"/>
          </rPr>
          <t xml:space="preserve">
No coincidencia
PR Final reportado:
95+0080</t>
        </r>
      </text>
    </comment>
    <comment ref="F61" authorId="0" shapeId="0">
      <text>
        <r>
          <rPr>
            <b/>
            <sz val="9"/>
            <color indexed="81"/>
            <rFont val="Tahoma"/>
            <family val="2"/>
          </rPr>
          <t>Raul Fernando Casallas Malaver:</t>
        </r>
        <r>
          <rPr>
            <sz val="9"/>
            <color indexed="81"/>
            <rFont val="Tahoma"/>
            <family val="2"/>
          </rPr>
          <t xml:space="preserve">
No coincidencia nombre de sector</t>
        </r>
      </text>
    </comment>
    <comment ref="V6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2</t>
        </r>
      </text>
    </comment>
    <comment ref="B6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Estado REHABILITACIÓN no está categorizado, se registra como RED EN INTERVENCIÓN</t>
        </r>
      </text>
    </comment>
    <comment ref="C6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coincidencia en nombre de tramo
Rep: Chinchiná-Estación uribe
PR iniciales aparecen en Rehabilitación en Estado Resumen, pero en VP aparecen como Muy Bueno</t>
        </r>
      </text>
    </comment>
    <comment ref="V6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3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B7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V7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3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V7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3</t>
        </r>
      </text>
    </comment>
    <comment ref="B7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V7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3</t>
        </r>
      </text>
    </comment>
    <comment ref="B7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B7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V7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3</t>
        </r>
      </text>
    </comment>
    <comment ref="B7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E77" authorId="0" shapeId="0">
      <text>
        <r>
          <rPr>
            <b/>
            <sz val="9"/>
            <color indexed="81"/>
            <rFont val="Tahoma"/>
            <family val="2"/>
          </rPr>
          <t>MPr:</t>
        </r>
        <r>
          <rPr>
            <sz val="9"/>
            <color indexed="81"/>
            <rFont val="Tahoma"/>
            <family val="2"/>
          </rPr>
          <t xml:space="preserve">
PR final no coincide con reporte 82+1000</t>
        </r>
      </text>
    </comment>
    <comment ref="F8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no presenta nombre de sector</t>
        </r>
      </text>
    </comment>
    <comment ref="B8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presentó información en cuadro 8 correspondiente</t>
        </r>
      </text>
    </comment>
    <comment ref="B8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presentó información en cuadro 8 correspondiente</t>
        </r>
      </text>
    </comment>
    <comment ref="B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presentó información en cuadro 8 correspondiente</t>
        </r>
      </text>
    </comment>
    <comment ref="E9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
93+0000</t>
        </r>
      </text>
    </comment>
    <comment ref="B9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tabla Estado Resumen esta consolidado, NO discrimina P y NP</t>
        </r>
      </text>
    </comment>
    <comment ref="F10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sector: AGUAZUL - YOPAL</t>
        </r>
      </text>
    </comment>
    <comment ref="E10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
105+0418</t>
        </r>
      </text>
    </comment>
    <comment ref="B10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hay tabla 8 Estado  Resumen</t>
        </r>
      </text>
    </comment>
    <comment ref="E11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En Estado resumen PR 47+0000 - 48+0000, 1029,5 no coincide con reporte VP de 1030</t>
        </r>
      </text>
    </comment>
    <comment ref="C11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Popayan - Río Mazamorras</t>
        </r>
      </text>
    </comment>
    <comment ref="C11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En tabla Estado Resumen no se reporto información de Via Pavimentada, 11,98 Kms</t>
        </r>
      </text>
    </comment>
    <comment ref="B12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En tabla de via NP duplican 3 datos (aparecen como Pavimentado):
39+0450, 467
40+0000, 934
41+0000, 800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nobre de Tramo y Sector</t>
        </r>
      </text>
    </comment>
    <comment ref="F12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nobre de Tramo y Sector</t>
        </r>
      </text>
    </comment>
    <comment ref="C12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
Rosas - La Vega - Santa Rosa</t>
        </r>
      </text>
    </comment>
    <comment ref="C12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Nombres de Tramo y Sector invertidos</t>
        </r>
      </text>
    </comment>
    <comment ref="B12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valores de Estado Resumen con VP y NP</t>
        </r>
      </text>
    </comment>
    <comment ref="E123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>No coincide PR Final reportado 109+0000</t>
        </r>
      </text>
    </comment>
    <comment ref="B12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Estado Resumen está consolidado, no discrimina por sector</t>
        </r>
      </text>
    </comment>
    <comment ref="B12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Estado Resumen está consolidado, no discrimina por sector</t>
        </r>
      </text>
    </comment>
    <comment ref="B12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valores de Estado Resumen con VP y NP</t>
        </r>
      </text>
    </comment>
    <comment ref="B13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valores de Estado Resumen con VP y NP</t>
        </r>
      </text>
    </comment>
    <comment ref="B13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de tabla Estado Reumen no coinciden con cuadro inferior resumen</t>
        </r>
      </text>
    </comment>
    <comment ref="C14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San José - Ye de Arjona</t>
        </r>
      </text>
    </comment>
    <comment ref="B14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Tabla Estado Resumen reportado en METROS en vez de KMS</t>
        </r>
      </text>
    </comment>
    <comment ref="B142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>Cuadro resumen de tabla Estado resumen no coinciden según estado de via</t>
        </r>
      </text>
    </comment>
    <comment ref="B14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Tres valores de tabla VP NO coincide con Tabla Estado Resumen:
79+0500 - 80+0002, 500 vs 502
80+0002 - 80+0500, 500 vs 498
139+0500 - 140+0000, 500 vs 419
</t>
        </r>
      </text>
    </comment>
    <comment ref="C14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La Paz - Tomarrazón</t>
        </r>
      </text>
    </comment>
    <comment ref="E14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coincide:
6+0219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coindide nombre de Tramo:
Tamalameque - El Burro</t>
        </r>
      </text>
    </comment>
    <comment ref="C14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Valledupar - La Paz</t>
        </r>
      </text>
    </comment>
    <comment ref="F15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Sector:
Nuquí - La Ye (Las Animas)</t>
        </r>
      </text>
    </comment>
    <comment ref="B15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La calificación de sección NO coincide en los PR:
90+0926 - 91+0000
92+0000 - 93+0000
93+0000 - 94+0000
97+0000 - 98+0000
100+0000 - 101+0000
En reporte de VIA NO PAVIMENTADA, presentan datos de VIA PAVIMENTADA, 9,69 Kms
del PR 90+0000 al 114+0984</t>
        </r>
      </text>
    </comment>
    <comment ref="E16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 reportado:
66+0870</t>
        </r>
      </text>
    </comment>
    <comment ref="B17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calicación de Sección de tabla de calificación con resumen VP</t>
        </r>
      </text>
    </comment>
    <comment ref="C17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 y calicación de Sección con resumen VP</t>
        </r>
      </text>
    </comment>
    <comment ref="B17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calicación de Sección de tabla de calificación con resumen VP</t>
        </r>
      </text>
    </comment>
    <comment ref="C17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 y calicación de Sección con resumen VP</t>
        </r>
      </text>
    </comment>
    <comment ref="B17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Posible error en dato 4+0000 + 5+0850 = 0,15 mts???</t>
        </r>
      </text>
    </comment>
    <comment ref="D17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Inicial  4+0000</t>
        </r>
      </text>
    </comment>
    <comment ref="F17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Sección</t>
        </r>
      </text>
    </comment>
    <comment ref="C18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
Villeta-Los Alpes-Bogotá</t>
        </r>
      </text>
    </comment>
    <comment ref="B18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Tabla Estado resumen aparece consolidada con los dos sectores:
0+0000 - 2+0200
0+0000 - 2+0300</t>
        </r>
      </text>
    </comment>
    <comment ref="B18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Tabla Estado resumen aparece consolidada con los dos sectores:
0+0000 - 2+0200
0+0000 - 2+0300</t>
        </r>
      </text>
    </comment>
    <comment ref="B18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calicación de Sección de tabla de calificación con resumen VP</t>
        </r>
      </text>
    </comment>
    <comment ref="F185" authorId="0" shapeId="0">
      <text>
        <r>
          <rPr>
            <b/>
            <sz val="9"/>
            <color indexed="81"/>
            <rFont val="Tahoma"/>
            <family val="2"/>
          </rPr>
          <t xml:space="preserve">MP
</t>
        </r>
        <r>
          <rPr>
            <sz val="9"/>
            <color indexed="81"/>
            <rFont val="Tahoma"/>
            <family val="2"/>
          </rPr>
          <t>NO coincide nobre de Sección
NO coinciden datos de calificación entre Estado resumen y VP</t>
        </r>
      </text>
    </comment>
    <comment ref="B186" authorId="0" shapeId="0">
      <text>
        <r>
          <rPr>
            <b/>
            <sz val="9"/>
            <color indexed="81"/>
            <rFont val="Tahoma"/>
            <family val="2"/>
          </rPr>
          <t xml:space="preserve">MP
</t>
        </r>
        <r>
          <rPr>
            <sz val="9"/>
            <color indexed="81"/>
            <rFont val="Tahoma"/>
            <family val="2"/>
          </rPr>
          <t>Dos datos de calificación de sección NO coinciden con tabla resumen Estado y VP</t>
        </r>
      </text>
    </comment>
    <comment ref="E18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6+0000</t>
        </r>
      </text>
    </comment>
    <comment ref="V18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Peretenece a GRUPO 1
</t>
        </r>
      </text>
    </comment>
    <comment ref="B18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La Tabla Estado Resumen NO aparece discriminado de:
0+0000 a 19+0500, y 
21+0500 a 24+0500.
Y los datos de calificación de sección NO coinciden</t>
        </r>
      </text>
    </comment>
    <comment ref="B18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La Tabla Estado Resumen NO aparece discriminado de:
0+0000 a 19+0500, y 
21+0500 a 24+0500.
Y los datos de calificación de sección NO coinciden</t>
        </r>
      </text>
    </comment>
    <comment ref="B18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los datos de VP y NP NO coinciden con tabla Estado Resumen</t>
        </r>
      </text>
    </comment>
    <comment ref="B1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los datos de Estado de via NO coinciden con tabla Estado Resumen
Tampoco coinciden Calificaciones de Sección con cuadro de VP</t>
        </r>
      </text>
    </comment>
    <comment ref="D1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inicial y final NO coinciden
7+0150 - 45+0800</t>
        </r>
      </text>
    </comment>
    <comment ref="E1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inicial y final NO coinciden
7+0150 - 45+0800</t>
        </r>
      </text>
    </comment>
    <comment ref="V1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Peretenece a GRUPO 1
</t>
        </r>
      </text>
    </comment>
    <comment ref="C19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La Paz-Sn Juan del Cesar - Buenavista</t>
        </r>
      </text>
    </comment>
    <comment ref="D19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Inicial
6+0199</t>
        </r>
      </text>
    </comment>
    <comment ref="E19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75+0273</t>
        </r>
      </text>
    </comment>
    <comment ref="B20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Cuadro Estado Resumen presenta valor negativo</t>
        </r>
      </text>
    </comment>
    <comment ref="B20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longitudes entre Estado Resumen y VP por cifras decimales</t>
        </r>
      </text>
    </comment>
    <comment ref="V20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2</t>
        </r>
      </text>
    </comment>
    <comment ref="B20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Información de Estado Resumen se presenta discriminado en dos sectores: Candelaria- La Plata y La Plata - Laberinto</t>
        </r>
      </text>
    </comment>
    <comment ref="C21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Tesalia - Palermo</t>
        </r>
      </text>
    </comment>
    <comment ref="B21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longitudes en 4 PR de Estado Resumen vs VP (67,616 vs 67,722):
100+0000-101+0000, 990 vs 1010
101+0000-102+0000, 980 vs 1002
103+0000-104+0000, 990 vs 1014
104+0000-105+0000, 980 vs 1020</t>
        </r>
      </text>
    </comment>
    <comment ref="E21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134+0610</t>
        </r>
      </text>
    </comment>
    <comment ref="B21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longitudes entre Estado Resumen y VP por cifras decimales</t>
        </r>
      </text>
    </comment>
    <comment ref="B21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longitudes de Estado Resumen y VP. Se toman datos de VP</t>
        </r>
      </text>
    </comment>
    <comment ref="B22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Duplicó el valor de Calificación de Estado de Malo a Muy Malo</t>
        </r>
      </text>
    </comment>
    <comment ref="C22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El Banco - Sn José</t>
        </r>
      </text>
    </comment>
    <comment ref="C23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Fundación - Aracataca</t>
        </r>
      </text>
    </comment>
    <comment ref="B23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código de Tramo. En Estado Resumen aparece 4313</t>
        </r>
      </text>
    </comment>
    <comment ref="E23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Final:
100+269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Via Alterna al Puerto</t>
        </r>
      </text>
    </comment>
    <comment ref="E23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Final:
7+0420</t>
        </r>
      </text>
    </comment>
    <comment ref="F232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>NO coincide nombre de Tramo:
Via Alterna al Puerto</t>
        </r>
      </text>
    </comment>
    <comment ref="B23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</t>
        </r>
      </text>
    </comment>
    <comment ref="B23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</t>
        </r>
      </text>
    </comment>
    <comment ref="B24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</t>
        </r>
      </text>
    </comment>
    <comment ref="E24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94+0400</t>
        </r>
      </text>
    </comment>
    <comment ref="F24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4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F24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B24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</t>
        </r>
      </text>
    </comment>
    <comment ref="B24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PR inicial y final de Estado Resumen NO coincide con VP</t>
        </r>
      </text>
    </comment>
    <comment ref="D247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 xml:space="preserve">PR Inicial NO coincide con PR de VP
</t>
        </r>
      </text>
    </comment>
    <comment ref="E247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 xml:space="preserve">PR Final NO coincide con PR de VP:
</t>
        </r>
      </text>
    </comment>
    <comment ref="B24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</t>
        </r>
      </text>
    </comment>
    <comment ref="E251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>NO coincide PR Final de ER vs VP, 108+0000 vs 107+0600</t>
        </r>
      </text>
    </comment>
    <comment ref="F25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5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
3+0100</t>
        </r>
      </text>
    </comment>
    <comment ref="F25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5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2+0840</t>
        </r>
      </text>
    </comment>
    <comment ref="F25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F25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5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14+0000</t>
        </r>
      </text>
    </comment>
    <comment ref="F25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5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1+0800</t>
        </r>
      </text>
    </comment>
    <comment ref="F25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B25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de V y NP en Estado Resumen están invertidos.</t>
        </r>
      </text>
    </comment>
    <comment ref="F25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5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3+0900</t>
        </r>
      </text>
    </comment>
    <comment ref="F25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6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Funal:
2+0000</t>
        </r>
      </text>
    </comment>
    <comment ref="B26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de Malo y Muy Malo en Estado Resumen NO coinciden.
El dato correcto es todo Malo, totalizar</t>
        </r>
      </text>
    </comment>
    <comment ref="F26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6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 
23+0900</t>
        </r>
      </text>
    </comment>
    <comment ref="E26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 con ER, pero si con VP</t>
        </r>
      </text>
    </comment>
    <comment ref="C27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Túquerres - Samaniego</t>
        </r>
      </text>
    </comment>
    <comment ref="C27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</t>
        </r>
      </text>
    </comment>
    <comment ref="B28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Los valores de VP y NP de Estado Resumen estan invertidos</t>
        </r>
      </text>
    </comment>
    <comment ref="B283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 xml:space="preserve">Longitud de ER y VP NO coinciden en 21 mts
</t>
        </r>
      </text>
    </comment>
    <comment ref="B285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 xml:space="preserve">Longitud de ER y VP NO coinciden en 6 mts
</t>
        </r>
      </text>
    </comment>
    <comment ref="F29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Sector:
Presidente-Pamplona.Cúcuta</t>
        </r>
      </text>
    </comment>
    <comment ref="F29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Sector:
ANILLO VIAL DE CUCUTA</t>
        </r>
      </text>
    </comment>
    <comment ref="C30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Sardinata-Puente Gomez-Cornejo- El Zulia</t>
        </r>
      </text>
    </comment>
    <comment ref="B31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Longitud reportada NO coincide con longitud inverntariada 67,72 vs 1,70</t>
        </r>
      </text>
    </comment>
    <comment ref="F31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Sector:
Villagarzón - Sn Jose del Fragua</t>
        </r>
      </text>
    </comment>
    <comment ref="E31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
20+0200</t>
        </r>
      </text>
    </comment>
    <comment ref="B31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Código de Tramo NO coinciden: 4003
Resumen de tabla Estado Resumen NO coinciden</t>
        </r>
      </text>
    </comment>
    <comment ref="B31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Código de Tramo NO coinciden: 4003
Resumen de tabla Estado Resumen NO coinciden</t>
        </r>
      </text>
    </comment>
    <comment ref="B31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Resumen de tabla Estado Resumen NO coinciden</t>
        </r>
      </text>
    </comment>
    <comment ref="B32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Resumen de tabla Estado Resumen NO coinciden</t>
        </r>
      </text>
    </comment>
    <comment ref="B32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Resumen de tabla Estado Resumen NO coinciden</t>
        </r>
      </text>
    </comment>
    <comment ref="D32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Inial NO coincide:
3-0828</t>
        </r>
      </text>
    </comment>
    <comment ref="F32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Sector NO coincide:
ARMENIA - CALARCÁ</t>
        </r>
      </text>
    </comment>
    <comment ref="B32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Código de Tramo NO coinciden: 4003
Resumen de tabla Estado Resumen NO coinciden</t>
        </r>
      </text>
    </comment>
    <comment ref="B32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Resumen de tabla Estado Resumen NO coinciden</t>
        </r>
      </text>
    </comment>
    <comment ref="C32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Variante Calarcá - La Cabaña</t>
        </r>
      </text>
    </comment>
    <comment ref="B32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Reportan un solo archivo consolidado</t>
        </r>
      </text>
    </comment>
    <comment ref="B33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Reportan un solo archivo consolidado</t>
        </r>
      </text>
    </comment>
    <comment ref="F33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Sector NO coincide:
El Pollo - La Romelia</t>
        </r>
      </text>
    </comment>
    <comment ref="C34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Rionegro - San Alberto</t>
        </r>
      </text>
    </comment>
    <comment ref="E34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
102+0000</t>
        </r>
      </text>
    </comment>
    <comment ref="C34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Limites Departamento de Boyacá - Onzaga</t>
        </r>
      </text>
    </comment>
    <comment ref="B34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Longitud total de VNP NO coincide con Estado Resumen en 1000 MTS
Faltó 44+0000-45+0000</t>
        </r>
      </text>
    </comment>
    <comment ref="B35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dato de longitud de via pavimentada de Estado Resumen con VP:
56,697 vs 56,326</t>
        </r>
      </text>
    </comment>
    <comment ref="E35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61+2591</t>
        </r>
      </text>
    </comment>
    <comment ref="B35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de Estado Resumen NO COINCIDEN con VP y NP</t>
        </r>
      </text>
    </comment>
    <comment ref="E35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coincide:
70+0700</t>
        </r>
      </text>
    </comment>
    <comment ref="C35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Cruce a Guane - San Gil</t>
        </r>
      </text>
    </comment>
    <comment ref="C35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Cruce Ruta 45A (San Gil) - Onzaga</t>
        </r>
      </text>
    </comment>
    <comment ref="C36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Coveñas - San Onofre</t>
        </r>
      </text>
    </comment>
    <comment ref="C36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San Onofre - María La Baja</t>
        </r>
      </text>
    </comment>
    <comment ref="B37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ocinciden datos de longitudes entre VP y Estado Resumen en 0,036 kms en PR
26+0000 - 27+0000
27+0000 - 28+0000
28+0000 - 29+0000
</t>
        </r>
      </text>
    </comment>
    <comment ref="C37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La Línea  - Cajamarca
</t>
        </r>
      </text>
    </comment>
    <comment ref="B37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ocinciden datos de longitudes entre VP y Estado Resumen en 0,050 kms en PR
0+0000 - 1+0000
1+0000 - 2+0000
</t>
        </r>
      </text>
    </comment>
    <comment ref="C37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Cruce Ruta 40 - La Tambora</t>
        </r>
      </text>
    </comment>
    <comment ref="B37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ocinciden datos de longitudes entre VP y Estado Resumen en 0,064 kms en PR
27+0000 - 27+1130</t>
        </r>
      </text>
    </comment>
    <comment ref="C37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PASO NACIONAL POR EL GUAMO</t>
        </r>
      </text>
    </comment>
    <comment ref="C37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PASO NACIONAL POR EL ESPINAL</t>
        </r>
      </text>
    </comment>
    <comment ref="B38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consolidados en Estado Resumen para dos sectores:
0+0000 - 0+0170
33+0353 - 34+0000</t>
        </r>
      </text>
    </comment>
    <comment ref="C38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Honda - La Dorada (Puerto Salgar)</t>
        </r>
      </text>
    </comment>
    <comment ref="B38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consolidados en Estado Resumen para dos sectores:
0+0000 - 0+0170
33+0353 - 34+0000</t>
        </r>
      </text>
    </comment>
    <comment ref="C38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Honda - La Dorada (Puerto Salgar)</t>
        </r>
      </text>
    </comment>
    <comment ref="B3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Longitudes de VP y Estado Resumen NO coinciden en 0,202 kms en:
113+000 - 114+000
115+000 - 116+000
116+000 - 117+0776</t>
        </r>
      </text>
    </comment>
    <comment ref="D3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Inicial NO coincide:
106+0500</t>
        </r>
      </text>
    </comment>
    <comment ref="E3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coincide:
117+0776</t>
        </r>
      </text>
    </comment>
    <comment ref="F39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Sector NO coincide:
Límites coin Cauca - Florida - Palmira</t>
        </r>
      </text>
    </comment>
    <comment ref="C39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Buenaventura - Loboguerrero</t>
        </r>
      </text>
    </comment>
    <comment ref="E39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coincide:
62+0400</t>
        </r>
      </text>
    </comment>
    <comment ref="B40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Longitud de VP NO coincide con Estado Resumen en 0,012 kms en PR
54+0000 - 54+0787
775 vs 787</t>
        </r>
      </text>
    </comment>
    <comment ref="F40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Saector NO coincide:
Aguaclara - Ocaña</t>
        </r>
      </text>
    </comment>
    <comment ref="C40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OCAÑA - ALTO DEL POZO</t>
        </r>
      </text>
    </comment>
    <comment ref="B40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Longitud de NP y Estado Resumen NO coinciden en 0,978 Km en todos los PR reportados en V_NP
</t>
        </r>
      </text>
    </comment>
  </commentList>
</comments>
</file>

<file path=xl/sharedStrings.xml><?xml version="1.0" encoding="utf-8"?>
<sst xmlns="http://schemas.openxmlformats.org/spreadsheetml/2006/main" count="16006" uniqueCount="1495">
  <si>
    <t xml:space="preserve">BUENO </t>
  </si>
  <si>
    <t>REGULAR</t>
  </si>
  <si>
    <t xml:space="preserve">MALO </t>
  </si>
  <si>
    <t>TOTAL PAVIMENTO</t>
  </si>
  <si>
    <t>TOTAL AFIRMADO</t>
  </si>
  <si>
    <t>LONGITUD TOTAL CALIFICADA</t>
  </si>
  <si>
    <t>ANTIOQUIA</t>
  </si>
  <si>
    <t>0+0000</t>
  </si>
  <si>
    <t>Tarazá - Caucasia</t>
  </si>
  <si>
    <t>63+0966</t>
  </si>
  <si>
    <t>44+0000</t>
  </si>
  <si>
    <t>25B02</t>
  </si>
  <si>
    <t>73+0000</t>
  </si>
  <si>
    <t>La Unión - Sonsón</t>
  </si>
  <si>
    <t>4+0000</t>
  </si>
  <si>
    <t>9+0000</t>
  </si>
  <si>
    <t>112+0862</t>
  </si>
  <si>
    <t>Chigorodó - Dabeiba</t>
  </si>
  <si>
    <t>16+0000</t>
  </si>
  <si>
    <t>54+1158</t>
  </si>
  <si>
    <t>98+0000</t>
  </si>
  <si>
    <t>39+0000</t>
  </si>
  <si>
    <t>117+0664</t>
  </si>
  <si>
    <t>2+0000</t>
  </si>
  <si>
    <t>90A01</t>
  </si>
  <si>
    <t>0301</t>
  </si>
  <si>
    <t>0101</t>
  </si>
  <si>
    <t>25+0000</t>
  </si>
  <si>
    <t>Puerta de Hierro - Magangué - Yatí</t>
  </si>
  <si>
    <t>68+0350</t>
  </si>
  <si>
    <t>38+0000</t>
  </si>
  <si>
    <t>134+0193</t>
  </si>
  <si>
    <t>90+0150</t>
  </si>
  <si>
    <t>118+0000</t>
  </si>
  <si>
    <t>64+0000</t>
  </si>
  <si>
    <t>62BY05</t>
  </si>
  <si>
    <t>78+0000</t>
  </si>
  <si>
    <t>CALDAS</t>
  </si>
  <si>
    <t>Tres Puertas - Puente La Libertad</t>
  </si>
  <si>
    <t>33+0880</t>
  </si>
  <si>
    <t>Puente La Libertad - Fresno</t>
  </si>
  <si>
    <t>3+0000</t>
  </si>
  <si>
    <t>2003</t>
  </si>
  <si>
    <t>Altamira - Gabinete - Florencia</t>
  </si>
  <si>
    <t>73+0747</t>
  </si>
  <si>
    <t>Gabinete - El Caraño</t>
  </si>
  <si>
    <t>2003A</t>
  </si>
  <si>
    <t>Orrapihuasi - Depresión El Vergel - Florencia</t>
  </si>
  <si>
    <t>41+0742</t>
  </si>
  <si>
    <t>70+0000</t>
  </si>
  <si>
    <t>20CQ01</t>
  </si>
  <si>
    <t>3002</t>
  </si>
  <si>
    <t>Balsillas - Mina Blanca</t>
  </si>
  <si>
    <t>57+0500</t>
  </si>
  <si>
    <t>111+0000</t>
  </si>
  <si>
    <t>6501</t>
  </si>
  <si>
    <t>Villagarzón - San José del Fragua</t>
  </si>
  <si>
    <t>55+0600</t>
  </si>
  <si>
    <t>111+0510</t>
  </si>
  <si>
    <t>6502</t>
  </si>
  <si>
    <t>San José del Fragua - Florencia</t>
  </si>
  <si>
    <t>58+0066</t>
  </si>
  <si>
    <t>6503</t>
  </si>
  <si>
    <t>Florencia - Puerto Rico</t>
  </si>
  <si>
    <t>6504</t>
  </si>
  <si>
    <t>Puerto Rico - Mina Blanca</t>
  </si>
  <si>
    <t>81+0092</t>
  </si>
  <si>
    <t>8501</t>
  </si>
  <si>
    <t>Leticia - Tarapacá</t>
  </si>
  <si>
    <t>CASANARE</t>
  </si>
  <si>
    <t>6211</t>
  </si>
  <si>
    <t>118+0616</t>
  </si>
  <si>
    <t>El Crucero - Aguazul</t>
  </si>
  <si>
    <t>6405</t>
  </si>
  <si>
    <t>6511</t>
  </si>
  <si>
    <t>Barranca de Upía - Monterrey</t>
  </si>
  <si>
    <t>6512</t>
  </si>
  <si>
    <t>Monterrey - Yopal</t>
  </si>
  <si>
    <t>105+0448</t>
  </si>
  <si>
    <t>6513</t>
  </si>
  <si>
    <t>Yopal - Paz de Ariporo</t>
  </si>
  <si>
    <t>90+0380</t>
  </si>
  <si>
    <t>6514</t>
  </si>
  <si>
    <t>6515</t>
  </si>
  <si>
    <t>La Cabuya - Saravena</t>
  </si>
  <si>
    <t>6605</t>
  </si>
  <si>
    <t>Tame - Corocoro</t>
  </si>
  <si>
    <t>Corocoro - Arauca</t>
  </si>
  <si>
    <t>CAUCA</t>
  </si>
  <si>
    <t>2001</t>
  </si>
  <si>
    <t>2002</t>
  </si>
  <si>
    <t>Popayán - La Portada</t>
  </si>
  <si>
    <t>67+0370</t>
  </si>
  <si>
    <t>2401</t>
  </si>
  <si>
    <t>Patico - Candelaria</t>
  </si>
  <si>
    <t>25CCB</t>
  </si>
  <si>
    <t>Variante de Popayán</t>
  </si>
  <si>
    <t>2501A</t>
  </si>
  <si>
    <t>102+0000</t>
  </si>
  <si>
    <t>136+0000</t>
  </si>
  <si>
    <t xml:space="preserve">Higuerones - Mojarras              </t>
  </si>
  <si>
    <t>2503</t>
  </si>
  <si>
    <t xml:space="preserve">Mojarras - Popayán </t>
  </si>
  <si>
    <t>Popayán - Cali</t>
  </si>
  <si>
    <t>21+0000</t>
  </si>
  <si>
    <t>17+0000</t>
  </si>
  <si>
    <t>2602</t>
  </si>
  <si>
    <t>Popayán (Crucero) - Guadualejo</t>
  </si>
  <si>
    <t>109+0010</t>
  </si>
  <si>
    <t>Santander de Quilichao - Florida - Palmira</t>
  </si>
  <si>
    <t>50+0000</t>
  </si>
  <si>
    <t>3701</t>
  </si>
  <si>
    <t>Garzón - La Plata - Guadualejo</t>
  </si>
  <si>
    <t>77+0000</t>
  </si>
  <si>
    <t>87+0750</t>
  </si>
  <si>
    <t>Puerto Valencia - Guadualejo</t>
  </si>
  <si>
    <t>Guadualejo - Belalcazar - El Palo</t>
  </si>
  <si>
    <t>128+0000</t>
  </si>
  <si>
    <t>25CC02</t>
  </si>
  <si>
    <t>25CC04</t>
  </si>
  <si>
    <t>30+0000</t>
  </si>
  <si>
    <t>25CC15</t>
  </si>
  <si>
    <t>69+0000</t>
  </si>
  <si>
    <t>25CC15-1</t>
  </si>
  <si>
    <t>2602A</t>
  </si>
  <si>
    <t>42+0000</t>
  </si>
  <si>
    <t>26CC03</t>
  </si>
  <si>
    <t>32+0000</t>
  </si>
  <si>
    <t>26CC03-2</t>
  </si>
  <si>
    <t>26CC04</t>
  </si>
  <si>
    <t>11+0000</t>
  </si>
  <si>
    <t>26CC07</t>
  </si>
  <si>
    <t>43+0000</t>
  </si>
  <si>
    <t>37CCA</t>
  </si>
  <si>
    <t>7+0000</t>
  </si>
  <si>
    <t>CESAR</t>
  </si>
  <si>
    <t>43CS02</t>
  </si>
  <si>
    <t>31+0860</t>
  </si>
  <si>
    <t>45CS09</t>
  </si>
  <si>
    <t>Cuatro Vientos - Codazzi</t>
  </si>
  <si>
    <t>1307</t>
  </si>
  <si>
    <t>100+0000</t>
  </si>
  <si>
    <t>5001</t>
  </si>
  <si>
    <t>Nuquí - La Ye (Las Animas)</t>
  </si>
  <si>
    <t>60+0000</t>
  </si>
  <si>
    <t>130+0000</t>
  </si>
  <si>
    <t>5002</t>
  </si>
  <si>
    <t>Las Animas - Mumbú</t>
  </si>
  <si>
    <t>6002</t>
  </si>
  <si>
    <t>Quibdó - La Mansa</t>
  </si>
  <si>
    <t>114+0984</t>
  </si>
  <si>
    <t>2103</t>
  </si>
  <si>
    <t>Montería - Lorica</t>
  </si>
  <si>
    <t>49+0000</t>
  </si>
  <si>
    <t>2513</t>
  </si>
  <si>
    <t>Caucasia - Planeta Rica</t>
  </si>
  <si>
    <t>2514</t>
  </si>
  <si>
    <t>74CR02</t>
  </si>
  <si>
    <t>55+0000</t>
  </si>
  <si>
    <t>7403</t>
  </si>
  <si>
    <t>7801</t>
  </si>
  <si>
    <t>Lorica - Chinú</t>
  </si>
  <si>
    <t>9003</t>
  </si>
  <si>
    <t>9004</t>
  </si>
  <si>
    <t>Lorica - San Onofre</t>
  </si>
  <si>
    <t>CUNDINAMARCA</t>
  </si>
  <si>
    <t>40CN01</t>
  </si>
  <si>
    <t>40CNA</t>
  </si>
  <si>
    <t>Paso por Chipaque</t>
  </si>
  <si>
    <t>1+0000</t>
  </si>
  <si>
    <t>40CNB</t>
  </si>
  <si>
    <t>28+0800</t>
  </si>
  <si>
    <t>45A04</t>
  </si>
  <si>
    <t>28+0200</t>
  </si>
  <si>
    <t>50CN01</t>
  </si>
  <si>
    <t>50CN03</t>
  </si>
  <si>
    <t>GUAJIRA</t>
  </si>
  <si>
    <t>49GJB</t>
  </si>
  <si>
    <t>Buenavista - Maicao</t>
  </si>
  <si>
    <t>88GJ02</t>
  </si>
  <si>
    <t>Acceso a Albania</t>
  </si>
  <si>
    <t>HUILA</t>
  </si>
  <si>
    <t xml:space="preserve">Altamira - Gabinete </t>
  </si>
  <si>
    <t>Orrapihuasi - Depresión El Vergel</t>
  </si>
  <si>
    <t>2402</t>
  </si>
  <si>
    <t>Candelaria - Laberinto</t>
  </si>
  <si>
    <t>100+0368</t>
  </si>
  <si>
    <t>24HL01</t>
  </si>
  <si>
    <t>Puerto Nolasco - Nátaga</t>
  </si>
  <si>
    <t>12+0000</t>
  </si>
  <si>
    <t>24HL02</t>
  </si>
  <si>
    <t>5+0000</t>
  </si>
  <si>
    <t>24HL03</t>
  </si>
  <si>
    <t>Cruce Ruta 24 - Tesalia</t>
  </si>
  <si>
    <t>3+0100</t>
  </si>
  <si>
    <t>3001</t>
  </si>
  <si>
    <t>Neiva - Balsillas</t>
  </si>
  <si>
    <t>54+0000</t>
  </si>
  <si>
    <t>Balsillas - Santo  Domingo</t>
  </si>
  <si>
    <t>49+0500</t>
  </si>
  <si>
    <t>4503</t>
  </si>
  <si>
    <t>Mocoa - Pitalito</t>
  </si>
  <si>
    <t>4504</t>
  </si>
  <si>
    <t>Pitalito - Garzón</t>
  </si>
  <si>
    <t>71+0697</t>
  </si>
  <si>
    <t>4505</t>
  </si>
  <si>
    <t>45HL01</t>
  </si>
  <si>
    <t>MAGDALENA</t>
  </si>
  <si>
    <t>2701</t>
  </si>
  <si>
    <t>Plato -  Salamina</t>
  </si>
  <si>
    <t>Salamina - Palermo</t>
  </si>
  <si>
    <t>4313</t>
  </si>
  <si>
    <t>100+0289</t>
  </si>
  <si>
    <t>META</t>
  </si>
  <si>
    <t>4010</t>
  </si>
  <si>
    <t>109+0000</t>
  </si>
  <si>
    <t>6507</t>
  </si>
  <si>
    <t>San José del Guaviare - Cruce Puerto Rico</t>
  </si>
  <si>
    <t>6508</t>
  </si>
  <si>
    <t>Cruce Puerto Rico - Ye de Granada</t>
  </si>
  <si>
    <t>6509</t>
  </si>
  <si>
    <t>Ye de Granada - Villavicencio</t>
  </si>
  <si>
    <t>6510</t>
  </si>
  <si>
    <t>Villavicencio - Barranca de Upía</t>
  </si>
  <si>
    <t>107+0600</t>
  </si>
  <si>
    <t>65A02</t>
  </si>
  <si>
    <t>65MTA</t>
  </si>
  <si>
    <t>Acceso a Granada</t>
  </si>
  <si>
    <t>65MTB</t>
  </si>
  <si>
    <t>65MTC</t>
  </si>
  <si>
    <t>65MTD</t>
  </si>
  <si>
    <t>65MTE</t>
  </si>
  <si>
    <t>1+0300</t>
  </si>
  <si>
    <t>7506</t>
  </si>
  <si>
    <t>Calamar - San José del Guaviare</t>
  </si>
  <si>
    <t>NARIÑO</t>
  </si>
  <si>
    <t>0501</t>
  </si>
  <si>
    <t>10+0400</t>
  </si>
  <si>
    <t>0801</t>
  </si>
  <si>
    <t>Guachucal - Ipiales</t>
  </si>
  <si>
    <t>Tumaco - Junín</t>
  </si>
  <si>
    <t>118+1006</t>
  </si>
  <si>
    <t>127+0600</t>
  </si>
  <si>
    <t>33+0000</t>
  </si>
  <si>
    <t>Pasto - La Piscicultura</t>
  </si>
  <si>
    <t>Guachucal - El Espino</t>
  </si>
  <si>
    <t>28+0900</t>
  </si>
  <si>
    <t>40+0200</t>
  </si>
  <si>
    <t>Túquerres - Samaniego</t>
  </si>
  <si>
    <t>25NRB</t>
  </si>
  <si>
    <t>25NR01</t>
  </si>
  <si>
    <t>Ipiales - Las Lajas</t>
  </si>
  <si>
    <t>5+0800</t>
  </si>
  <si>
    <t>83+0000</t>
  </si>
  <si>
    <t>2501B</t>
  </si>
  <si>
    <t>91+0000</t>
  </si>
  <si>
    <t>NORTE DE SANTANDER</t>
  </si>
  <si>
    <t>55NS08</t>
  </si>
  <si>
    <t>55NS09</t>
  </si>
  <si>
    <t>55NSA</t>
  </si>
  <si>
    <t>53+0758</t>
  </si>
  <si>
    <t>150+0000</t>
  </si>
  <si>
    <t>Alto El Pozo - Sardinata</t>
  </si>
  <si>
    <t>7009A</t>
  </si>
  <si>
    <t>75+0000</t>
  </si>
  <si>
    <t>10+0000</t>
  </si>
  <si>
    <t>PUTUMAYO</t>
  </si>
  <si>
    <t>La Piscicultura - El Pepino</t>
  </si>
  <si>
    <t>137+0700</t>
  </si>
  <si>
    <t>77+1000</t>
  </si>
  <si>
    <t>Villagarzón - Puerto Bello</t>
  </si>
  <si>
    <t>19+0000</t>
  </si>
  <si>
    <t>25VL07</t>
  </si>
  <si>
    <t>20+0100</t>
  </si>
  <si>
    <t>2901B</t>
  </si>
  <si>
    <t>23+0325</t>
  </si>
  <si>
    <t>4002</t>
  </si>
  <si>
    <t>50+0250</t>
  </si>
  <si>
    <t>4003</t>
  </si>
  <si>
    <t>27+0000</t>
  </si>
  <si>
    <t>40QN04</t>
  </si>
  <si>
    <t>40QN05</t>
  </si>
  <si>
    <t>RISARALDA</t>
  </si>
  <si>
    <t>2302</t>
  </si>
  <si>
    <t>Mediacanoa - La Unión - La Virginia</t>
  </si>
  <si>
    <t>123+0200</t>
  </si>
  <si>
    <t>Ansermanuevo - La Virginia</t>
  </si>
  <si>
    <t>25RSA</t>
  </si>
  <si>
    <t>4+0455</t>
  </si>
  <si>
    <t>2507</t>
  </si>
  <si>
    <t>29RSA</t>
  </si>
  <si>
    <t>29RSB</t>
  </si>
  <si>
    <t>Variante de Galicia</t>
  </si>
  <si>
    <t>1+0710</t>
  </si>
  <si>
    <t>50RS01</t>
  </si>
  <si>
    <t>32+0443</t>
  </si>
  <si>
    <t>Apía - La Virginia</t>
  </si>
  <si>
    <t>Las Animas - Santa Cecilia</t>
  </si>
  <si>
    <t>73+0608</t>
  </si>
  <si>
    <t>5003</t>
  </si>
  <si>
    <t>Santa Cecilia - Asia</t>
  </si>
  <si>
    <t>78+0550</t>
  </si>
  <si>
    <t>SANTANDER</t>
  </si>
  <si>
    <t>45A08</t>
  </si>
  <si>
    <t>93+0654</t>
  </si>
  <si>
    <t>Bucaramanga - San Alberto</t>
  </si>
  <si>
    <t>La Palmera - Presidente</t>
  </si>
  <si>
    <t>55BY11</t>
  </si>
  <si>
    <t>Santa Rosita - Onzaga</t>
  </si>
  <si>
    <t>55ST02</t>
  </si>
  <si>
    <t>124+0000</t>
  </si>
  <si>
    <t>62STA</t>
  </si>
  <si>
    <t>Variante de Barbosa</t>
  </si>
  <si>
    <t>114+0200</t>
  </si>
  <si>
    <t>Landázuri - Barbosa</t>
  </si>
  <si>
    <t>55+0100</t>
  </si>
  <si>
    <t>82+0430</t>
  </si>
  <si>
    <t>64ST02</t>
  </si>
  <si>
    <t>Ramal a Guane</t>
  </si>
  <si>
    <t>3+0385</t>
  </si>
  <si>
    <t>0+000</t>
  </si>
  <si>
    <t>Cruce Ruta 45 (La Fortuna) - Bucaramanga</t>
  </si>
  <si>
    <t>Bucaramanga - Cuestaboba</t>
  </si>
  <si>
    <t>SUCRE</t>
  </si>
  <si>
    <t>104+0588</t>
  </si>
  <si>
    <t>9005</t>
  </si>
  <si>
    <t>San Onofre - Cartagena</t>
  </si>
  <si>
    <t>Coveñas - Sabaneta</t>
  </si>
  <si>
    <t>TOLIMA</t>
  </si>
  <si>
    <t>3602</t>
  </si>
  <si>
    <t>Chaparral - Ortega</t>
  </si>
  <si>
    <t>47+0514</t>
  </si>
  <si>
    <t>Ortega - Guamo</t>
  </si>
  <si>
    <t>36+0253</t>
  </si>
  <si>
    <t>40TL05</t>
  </si>
  <si>
    <t>4305</t>
  </si>
  <si>
    <t>Ibagué - Mariquita</t>
  </si>
  <si>
    <t>105+0193</t>
  </si>
  <si>
    <t>Castilla - Girardot</t>
  </si>
  <si>
    <t>24+0060</t>
  </si>
  <si>
    <t>27+1130</t>
  </si>
  <si>
    <t>42+0300</t>
  </si>
  <si>
    <t>45+0000</t>
  </si>
  <si>
    <t>4510</t>
  </si>
  <si>
    <t>5007</t>
  </si>
  <si>
    <t>Fresno - Honda</t>
  </si>
  <si>
    <t>46+1150</t>
  </si>
  <si>
    <t>Cali - Cruce Ruta 40 (Loboguerrero)</t>
  </si>
  <si>
    <t>8+0900</t>
  </si>
  <si>
    <t>60+0850</t>
  </si>
  <si>
    <t>Mediacanoa - Ansermanuevo</t>
  </si>
  <si>
    <t>116+0776</t>
  </si>
  <si>
    <t>88+0000</t>
  </si>
  <si>
    <t>Ansermanuevo - Cartago</t>
  </si>
  <si>
    <t>OCAÑA</t>
  </si>
  <si>
    <t>Aguaclara - Ocaña</t>
  </si>
  <si>
    <t>Ocaña - Sardinata</t>
  </si>
  <si>
    <t>Ocaña - Alto del Pozo</t>
  </si>
  <si>
    <t>VALLE DEL CAUCA</t>
  </si>
  <si>
    <t>PR Inicial</t>
  </si>
  <si>
    <t>PR Final</t>
  </si>
  <si>
    <t>TOTAL ANTIOQUIA</t>
  </si>
  <si>
    <t>TOTAL VALLE DEL CAUCA</t>
  </si>
  <si>
    <t>TOTAL TOLIMA</t>
  </si>
  <si>
    <t>TOTAL SUCRE</t>
  </si>
  <si>
    <t>TOTAL SANTANDER</t>
  </si>
  <si>
    <t>TOTAL RISARALDA</t>
  </si>
  <si>
    <t>TOTAL PUTUMAYO</t>
  </si>
  <si>
    <t>TOTAL NORTE DE SANTANDER</t>
  </si>
  <si>
    <t>TOTAL NARIÑO</t>
  </si>
  <si>
    <t>TOTAL META</t>
  </si>
  <si>
    <t>TOTAL MAGDALENA</t>
  </si>
  <si>
    <t>TOTAL HUILA</t>
  </si>
  <si>
    <t>TOTAL GUAJIRA</t>
  </si>
  <si>
    <t>TOTAL CUNDINAMARCA</t>
  </si>
  <si>
    <t>TOTAL CESAR</t>
  </si>
  <si>
    <t>TOTAL CAUCA</t>
  </si>
  <si>
    <t>TOTAL CASANARE</t>
  </si>
  <si>
    <t>TOTAL CALDAS</t>
  </si>
  <si>
    <t>Longitud</t>
  </si>
  <si>
    <t>Porcentaje</t>
  </si>
  <si>
    <t>TOTAL  OCAÑA</t>
  </si>
  <si>
    <t>TOTAL  RED VIAL</t>
  </si>
  <si>
    <t>Duitama - La Palmera</t>
  </si>
  <si>
    <t>Otanche - Chiquinquirá</t>
  </si>
  <si>
    <t>Barbosa - Tunja</t>
  </si>
  <si>
    <t>Sogamoso - El Crucero</t>
  </si>
  <si>
    <t>El Portal - El Antojo</t>
  </si>
  <si>
    <t>Bogotá - Ubaté</t>
  </si>
  <si>
    <t>Honda - Villeta - Tobiagrande - Bogotá</t>
  </si>
  <si>
    <t xml:space="preserve">Cruce Ruta 50 (El Salitre) - Cruce Ruta 55 (Briceño) </t>
  </si>
  <si>
    <t>Depresión El Vergel - Florencia</t>
  </si>
  <si>
    <t>Paso por San Juan del Cesar</t>
  </si>
  <si>
    <t>Cuestaboba - Pamplona</t>
  </si>
  <si>
    <t>La Paila - Armenia</t>
  </si>
  <si>
    <t>Nóvita - Las Animas - Quibdó</t>
  </si>
  <si>
    <t>INSTITUTO NACIONAL DE  VIAS</t>
  </si>
  <si>
    <t>No.</t>
  </si>
  <si>
    <t>SIN PAV.</t>
  </si>
  <si>
    <t xml:space="preserve">  ANTIOQUIA  </t>
  </si>
  <si>
    <t xml:space="preserve">  CALDAS  </t>
  </si>
  <si>
    <t xml:space="preserve">  CASANARE </t>
  </si>
  <si>
    <t xml:space="preserve">  CAUCA  </t>
  </si>
  <si>
    <t xml:space="preserve">  CESAR  </t>
  </si>
  <si>
    <t xml:space="preserve">  CUNDINAMARCA</t>
  </si>
  <si>
    <t xml:space="preserve">  GUAJIRA  </t>
  </si>
  <si>
    <t xml:space="preserve">  HUILA  </t>
  </si>
  <si>
    <t xml:space="preserve">  MAGDALENA  </t>
  </si>
  <si>
    <t xml:space="preserve">  META </t>
  </si>
  <si>
    <t xml:space="preserve">  NARIÑO  </t>
  </si>
  <si>
    <t xml:space="preserve">  NORTE DE SANTANDER </t>
  </si>
  <si>
    <t xml:space="preserve">  PUTUMAYO  </t>
  </si>
  <si>
    <t xml:space="preserve">  RISARALDA  </t>
  </si>
  <si>
    <t xml:space="preserve">  SANTANDER </t>
  </si>
  <si>
    <t xml:space="preserve">  SUCRE  </t>
  </si>
  <si>
    <t xml:space="preserve">  TOLIMA </t>
  </si>
  <si>
    <t xml:space="preserve">  VALLE  </t>
  </si>
  <si>
    <t xml:space="preserve">  OCAÑA </t>
  </si>
  <si>
    <t>TOTAL RED VIAL</t>
  </si>
  <si>
    <t>Regional</t>
  </si>
  <si>
    <t>Total</t>
  </si>
  <si>
    <t>Evaluada</t>
  </si>
  <si>
    <t>Faltante</t>
  </si>
  <si>
    <t>Con Cargo A</t>
  </si>
  <si>
    <t>Diferencia</t>
  </si>
  <si>
    <t xml:space="preserve">% </t>
  </si>
  <si>
    <t>Km.</t>
  </si>
  <si>
    <t>14+0500</t>
  </si>
  <si>
    <t>7+0968</t>
  </si>
  <si>
    <t>102+0600</t>
  </si>
  <si>
    <t>57+0352</t>
  </si>
  <si>
    <t>58+0564</t>
  </si>
  <si>
    <t>Paso por Puerto Lleras</t>
  </si>
  <si>
    <t>Paso por Puerto Santander</t>
  </si>
  <si>
    <t>Paso por  Puerto Aljure</t>
  </si>
  <si>
    <t>65AMTB</t>
  </si>
  <si>
    <t>65AMTA</t>
  </si>
  <si>
    <t>Paso por Puerto Caldas</t>
  </si>
  <si>
    <t>65AMTC</t>
  </si>
  <si>
    <t>40MT01</t>
  </si>
  <si>
    <t>73+0600</t>
  </si>
  <si>
    <t>RED TOTAL CALIFICADA</t>
  </si>
  <si>
    <t xml:space="preserve">Málaga - Los Curos </t>
  </si>
  <si>
    <t>Paso Nacional por Zipaquirá</t>
  </si>
  <si>
    <t>25+0200</t>
  </si>
  <si>
    <t>Paso Nacional por Cajicá</t>
  </si>
  <si>
    <t>11+0700</t>
  </si>
  <si>
    <t>16+0100</t>
  </si>
  <si>
    <t xml:space="preserve">Presidente - Pamplona </t>
  </si>
  <si>
    <t>121+0600</t>
  </si>
  <si>
    <t>Santiago - Santa Rosa</t>
  </si>
  <si>
    <t>29VLA</t>
  </si>
  <si>
    <t>El Tigre - Dabeiba</t>
  </si>
  <si>
    <t>Bolombolo - Santafé de Antioquia</t>
  </si>
  <si>
    <t>Dabeiba - Santafé de Antioquia</t>
  </si>
  <si>
    <t>Santafé de Antioquia - Puente Aurra</t>
  </si>
  <si>
    <t>Barbosa - Cisneros</t>
  </si>
  <si>
    <t>103+0000</t>
  </si>
  <si>
    <t>117+0103</t>
  </si>
  <si>
    <t>Puente de la Cordialidad</t>
  </si>
  <si>
    <t>1+1794</t>
  </si>
  <si>
    <t>ATLÁNTICO</t>
  </si>
  <si>
    <t>59+0180</t>
  </si>
  <si>
    <t>BOLÍVAR</t>
  </si>
  <si>
    <t>BOYACÁ</t>
  </si>
  <si>
    <t>Chiquinquirá - Tunja</t>
  </si>
  <si>
    <t>Belén - Sácama</t>
  </si>
  <si>
    <t>Tunja - Páez</t>
  </si>
  <si>
    <t>128+0500</t>
  </si>
  <si>
    <t>6+0953</t>
  </si>
  <si>
    <t>Sogamoso - Aguazul</t>
  </si>
  <si>
    <t>14+1300</t>
  </si>
  <si>
    <t>CAQUETÁ</t>
  </si>
  <si>
    <t>23+0880</t>
  </si>
  <si>
    <t>83+0537</t>
  </si>
  <si>
    <t>96+0763</t>
  </si>
  <si>
    <t>Santo Domingo - Mina Blanca</t>
  </si>
  <si>
    <t>4+0386</t>
  </si>
  <si>
    <t>Paz de Ariporo - La Cabuya</t>
  </si>
  <si>
    <t>73+0380</t>
  </si>
  <si>
    <t>32+0080</t>
  </si>
  <si>
    <t>131+0970</t>
  </si>
  <si>
    <t>44+0280</t>
  </si>
  <si>
    <t>La Lupa - Santiago</t>
  </si>
  <si>
    <t>110+0060</t>
  </si>
  <si>
    <t>170+0000</t>
  </si>
  <si>
    <t>Munchique - Popayán</t>
  </si>
  <si>
    <t>58+0050</t>
  </si>
  <si>
    <t>Popayán - Río Mazamorras</t>
  </si>
  <si>
    <t>Cruce Tramo 2602 - San Andrés de Pisimbalá</t>
  </si>
  <si>
    <t>Jambaló - Toribío</t>
  </si>
  <si>
    <t>Morales - Piendamó</t>
  </si>
  <si>
    <t>Piendamó - Totoró</t>
  </si>
  <si>
    <t>Tierracruz - Naranjal</t>
  </si>
  <si>
    <t>Guadualejo - Irlanda</t>
  </si>
  <si>
    <t>53+0000</t>
  </si>
  <si>
    <t>Puente Río Negro - El Palo</t>
  </si>
  <si>
    <t>Variante de Toribío</t>
  </si>
  <si>
    <t>Variante de Pajarito</t>
  </si>
  <si>
    <t>Timbío - El Tablón</t>
  </si>
  <si>
    <t>19+0150</t>
  </si>
  <si>
    <t>28+0000</t>
  </si>
  <si>
    <t>121+0000</t>
  </si>
  <si>
    <t>San José - Ye de Arjona</t>
  </si>
  <si>
    <t>El Banco  - San José</t>
  </si>
  <si>
    <t>Ye de Arjona - Cuatrovientos</t>
  </si>
  <si>
    <t>64+0011</t>
  </si>
  <si>
    <t>CHOCÓ</t>
  </si>
  <si>
    <t>Mumbú - Santa Cecilia</t>
  </si>
  <si>
    <t>CÓRDOBA</t>
  </si>
  <si>
    <t>52+0000</t>
  </si>
  <si>
    <t>Santa Lucía - Moñitos</t>
  </si>
  <si>
    <t xml:space="preserve">Santa Lucía - Moñitos </t>
  </si>
  <si>
    <t>6+0942</t>
  </si>
  <si>
    <t>El Viajano - San Marcos</t>
  </si>
  <si>
    <t>66+0894</t>
  </si>
  <si>
    <t>66+0300</t>
  </si>
  <si>
    <t>QUINDÍO</t>
  </si>
  <si>
    <t>TOTAL QUINDÍO</t>
  </si>
  <si>
    <t>TOTAL CÓRDOBA</t>
  </si>
  <si>
    <t>TOTAL CHOCÓ</t>
  </si>
  <si>
    <t>TOTAL CAQUETÁ</t>
  </si>
  <si>
    <t>TOTAL BOLÍVAR</t>
  </si>
  <si>
    <t>TOTAL ATLÁNTICO</t>
  </si>
  <si>
    <t>11+0150</t>
  </si>
  <si>
    <t>40+0400</t>
  </si>
  <si>
    <t>58+0920</t>
  </si>
  <si>
    <t>63+0950</t>
  </si>
  <si>
    <t>35+0490</t>
  </si>
  <si>
    <t>19+0500</t>
  </si>
  <si>
    <t>21+0500</t>
  </si>
  <si>
    <t>24+0500</t>
  </si>
  <si>
    <t>5008B</t>
  </si>
  <si>
    <t>2+0300</t>
  </si>
  <si>
    <t>2+0200</t>
  </si>
  <si>
    <t>Garzón - Neiva</t>
  </si>
  <si>
    <t>Acceso a Itaibe (Cruce Ruta 24 - Itaibe)</t>
  </si>
  <si>
    <t>La Plata - Puerto Valencia</t>
  </si>
  <si>
    <t>Cruce Tesalia - Teruel</t>
  </si>
  <si>
    <t>Puente Guatiquía - Los Caballos</t>
  </si>
  <si>
    <t>La Uribe - Ye de Granada</t>
  </si>
  <si>
    <t>109+0821</t>
  </si>
  <si>
    <t>13+0970</t>
  </si>
  <si>
    <t>Paso por Puerto Limón</t>
  </si>
  <si>
    <t>65MTF</t>
  </si>
  <si>
    <t>Variante de Restrepo</t>
  </si>
  <si>
    <t>1+0780</t>
  </si>
  <si>
    <t>La Espriella  - Río Mataje</t>
  </si>
  <si>
    <t>124+0599</t>
  </si>
  <si>
    <t>Pasto - Higuerones</t>
  </si>
  <si>
    <t>5+0870</t>
  </si>
  <si>
    <t>Anillo Vial Oriental De Cúcuta</t>
  </si>
  <si>
    <t>San Cayetano - Cornejo</t>
  </si>
  <si>
    <t>57+0600</t>
  </si>
  <si>
    <t>Sardinata - El Zulia</t>
  </si>
  <si>
    <t>2+0900</t>
  </si>
  <si>
    <t>29+0660</t>
  </si>
  <si>
    <t>Glorieta K8 - Redoma el Salado</t>
  </si>
  <si>
    <t>Cúcuta (Redoma el Salado) - La China</t>
  </si>
  <si>
    <t>18+0260</t>
  </si>
  <si>
    <t>Presidente - Pamplona - Cúcuta</t>
  </si>
  <si>
    <t>Bucaramanga - Cuestaboba - Pamplona</t>
  </si>
  <si>
    <t>123+0909</t>
  </si>
  <si>
    <t>49+0800</t>
  </si>
  <si>
    <t>La Línea  - Cajamarca</t>
  </si>
  <si>
    <t>50+0080</t>
  </si>
  <si>
    <t>50+0365</t>
  </si>
  <si>
    <t>Cartago - Alcalá</t>
  </si>
  <si>
    <t xml:space="preserve">Variante de Alcalá y Accesos </t>
  </si>
  <si>
    <t>1+0200</t>
  </si>
  <si>
    <t>Club Campestre - Armenia</t>
  </si>
  <si>
    <t>41+0760</t>
  </si>
  <si>
    <t>La Española - Armenia</t>
  </si>
  <si>
    <t>Calarcá - La Cabaña</t>
  </si>
  <si>
    <t>142+0320</t>
  </si>
  <si>
    <t>Puente Mosquera - Cruce Avenida del Ferrocarril</t>
  </si>
  <si>
    <t>5+0700</t>
  </si>
  <si>
    <t>70NS01</t>
  </si>
  <si>
    <t>Variante de Concepción</t>
  </si>
  <si>
    <t>2+0215</t>
  </si>
  <si>
    <t>Limites Departamento de Boyacá - Onzaga</t>
  </si>
  <si>
    <t>Cruce a Guane - San Gil</t>
  </si>
  <si>
    <t>18+0000</t>
  </si>
  <si>
    <t>3+0400</t>
  </si>
  <si>
    <t>Puerto Olaya - Cruce Ruta 45</t>
  </si>
  <si>
    <t>Cruce Puerto Araujo - Landázuri</t>
  </si>
  <si>
    <t>61+1380</t>
  </si>
  <si>
    <t>70+0674</t>
  </si>
  <si>
    <t>90SC02</t>
  </si>
  <si>
    <t xml:space="preserve">Cruce Ruta 40 - La Tambora </t>
  </si>
  <si>
    <t>3+0224</t>
  </si>
  <si>
    <t>14+0150</t>
  </si>
  <si>
    <t>14+0270</t>
  </si>
  <si>
    <t>Paso Nacional por Palmira</t>
  </si>
  <si>
    <t xml:space="preserve">Cali - Palmira - Andalucía </t>
  </si>
  <si>
    <t>54+0787</t>
  </si>
  <si>
    <t>La Ondina - Convención</t>
  </si>
  <si>
    <t>55STA</t>
  </si>
  <si>
    <t>Orejas Puente de la Cordialidad</t>
  </si>
  <si>
    <t>Accesos, Orejas y Puente Olaya Herrera</t>
  </si>
  <si>
    <t>La Ye (Cruce Ruta 62) - Tibasosa - Sogamoso</t>
  </si>
  <si>
    <t>Cruce Ruta 45 (Dos y Medio) - Otanche</t>
  </si>
  <si>
    <t>Santa Rosita - Límites Departamento de Boyacá</t>
  </si>
  <si>
    <t xml:space="preserve">  N. DE SANTANDER </t>
  </si>
  <si>
    <t xml:space="preserve">  CÓRDOBA  </t>
  </si>
  <si>
    <t xml:space="preserve">  ATLÁNTICO  </t>
  </si>
  <si>
    <t xml:space="preserve">  BOLÍVAR  </t>
  </si>
  <si>
    <t xml:space="preserve">  BOYACÁ</t>
  </si>
  <si>
    <t xml:space="preserve">  CAQUETÁ</t>
  </si>
  <si>
    <t xml:space="preserve">  CHOCÓ</t>
  </si>
  <si>
    <t xml:space="preserve">  QUINDÍO  </t>
  </si>
  <si>
    <t>INSTITUTO NACIONAL DE  VÍAS</t>
  </si>
  <si>
    <t>DISTRIBUCIÓN POR TERRITORIALES , VÍAS Y TIPOS DE SUPERFICIE</t>
  </si>
  <si>
    <t>Cerritos - La Virginia - Cauyá</t>
  </si>
  <si>
    <t>Cauyá - La Pintada</t>
  </si>
  <si>
    <t>Planeta Rica - Chinú - Sincelejo</t>
  </si>
  <si>
    <t>Pasto - Buesaco - Mojarras</t>
  </si>
  <si>
    <t>Timbío - El Hato - El Tablón</t>
  </si>
  <si>
    <t>Piendamó - Silvia - Totoró</t>
  </si>
  <si>
    <t>Santander de Quilichao - Río Desbaratado</t>
  </si>
  <si>
    <t>Pereira - Dosquebradas</t>
  </si>
  <si>
    <t>Pereira - Chinchiná - Manizales</t>
  </si>
  <si>
    <t>Santafé de Antioquia - Medellín</t>
  </si>
  <si>
    <t>Cartagena - Sabanalarga - Barranquilla y Acceso al Puente La Cordialidad</t>
  </si>
  <si>
    <t>Puerta de Hierro - Magangué - Yatí - La Bodega</t>
  </si>
  <si>
    <t>El Banco - El Burro</t>
  </si>
  <si>
    <t>Tierracruz - Vitonco - Naranjal</t>
  </si>
  <si>
    <t>Silvia - Las Delicias - Jambaló - Toribío</t>
  </si>
  <si>
    <t>Acceso a Itaibe</t>
  </si>
  <si>
    <t>Paicol - Tesalia - Teruel</t>
  </si>
  <si>
    <t>Medellín - Don Diego - La Unión - Sonsón</t>
  </si>
  <si>
    <t>Puente Internacional San Miguel - Santa Ana</t>
  </si>
  <si>
    <t>Santa Ana - Mocoa</t>
  </si>
  <si>
    <t>La Espriella - Río Mira - Río Mataje</t>
  </si>
  <si>
    <t>Variante Calarcá - Circasia</t>
  </si>
  <si>
    <t>17+0500</t>
  </si>
  <si>
    <t>27+0800</t>
  </si>
  <si>
    <t>Junín - Pedregal</t>
  </si>
  <si>
    <t>Cruce Ruta 45A (San Gil) - Onzaga</t>
  </si>
  <si>
    <t>62+0408</t>
  </si>
  <si>
    <t>Los Llanos - Tarazá</t>
  </si>
  <si>
    <t>El Viajano - Guayepo</t>
  </si>
  <si>
    <t>35+0725</t>
  </si>
  <si>
    <t>46+0764</t>
  </si>
  <si>
    <t>PR 2+0900 (Nueva Terminal de Cúcuta) - Puente Internacional Pedro de Hevia</t>
  </si>
  <si>
    <t>Honda - Río Ermitaño</t>
  </si>
  <si>
    <t>RED PAVIMENTADA (KMS)</t>
  </si>
  <si>
    <t>RED NO PAVIMENTADA (KMS)</t>
  </si>
  <si>
    <t>La Mansa - Te de Amagá - Primavera</t>
  </si>
  <si>
    <t>Cruce Ruta 25 (Hatillo) - Cisneros</t>
  </si>
  <si>
    <t>Cisneros - Puerto Berrío - Cruce Ruta 45</t>
  </si>
  <si>
    <t>Barranquilla - Santa Marta y Acceso al Puente Laureano Gómez</t>
  </si>
  <si>
    <t>Accesos y Puente Laureano Gómez</t>
  </si>
  <si>
    <t>Cartagena - Lomita Arena - Barranquilla y Acceso al Puente Olaya Herrera</t>
  </si>
  <si>
    <t>Circunvalación de la Isla de San Andrés</t>
  </si>
  <si>
    <t>Circunvalación de la Isla de Providencia</t>
  </si>
  <si>
    <t>45BY01</t>
  </si>
  <si>
    <t>Ramal a Puerto Boyacá</t>
  </si>
  <si>
    <t>Ramal Cruce Tramos 2003 (El Caraño) - 2003A (Las Doradas)</t>
  </si>
  <si>
    <t>1+0027</t>
  </si>
  <si>
    <t>Sácama - Cruce Ruta 45 (La Cabuya)</t>
  </si>
  <si>
    <t>Munchique - Tablón - Popayán</t>
  </si>
  <si>
    <t>75+000</t>
  </si>
  <si>
    <t>Popayán - El Rosario</t>
  </si>
  <si>
    <t>Rosas - La Sierra - La Vega - San Sebastián - Santiago</t>
  </si>
  <si>
    <t>28+0700</t>
  </si>
  <si>
    <t>Tumbichucué - Calderas</t>
  </si>
  <si>
    <t>Inzá - Pedregal - Juntas</t>
  </si>
  <si>
    <t>138+0200</t>
  </si>
  <si>
    <t>Rionegro - Tacueyó</t>
  </si>
  <si>
    <t>El Banco - Pueblo Nuevo</t>
  </si>
  <si>
    <t>Arjona - Cuatrovientos</t>
  </si>
  <si>
    <t>Río Pató (El Afirmado) - La Ye (Las Animas)</t>
  </si>
  <si>
    <t>Puerto Rey - Moñitos - Lorica</t>
  </si>
  <si>
    <t>0+0750</t>
  </si>
  <si>
    <t>Paso por Cáqueza</t>
  </si>
  <si>
    <t>Los Alpes - Bogotá</t>
  </si>
  <si>
    <t>Puerto Salgar - Tobiagrande</t>
  </si>
  <si>
    <t>Guaduas - Caparrapí - La Aguada</t>
  </si>
  <si>
    <t>Puerto Salgar - Yacopí - La Palma</t>
  </si>
  <si>
    <t>83+0100</t>
  </si>
  <si>
    <t>86+0400</t>
  </si>
  <si>
    <t>55+0350</t>
  </si>
  <si>
    <t>135+0000</t>
  </si>
  <si>
    <t>Hobo -Yaguará</t>
  </si>
  <si>
    <t>23+0150</t>
  </si>
  <si>
    <t>9007A</t>
  </si>
  <si>
    <t>104+0000</t>
  </si>
  <si>
    <t>3+1100</t>
  </si>
  <si>
    <t>Accesos al Puente Guillermo León Valencia</t>
  </si>
  <si>
    <t>2+1012</t>
  </si>
  <si>
    <t>Puente Internacional Rumichaca - San Juan de Pasto</t>
  </si>
  <si>
    <t>0+0150</t>
  </si>
  <si>
    <t>Chiles - Guachucal - El Espino</t>
  </si>
  <si>
    <t>Túquerres - Samaniego - Sotomayor</t>
  </si>
  <si>
    <t>Ipiales - Las Lajas - Potosí - Las Delicias</t>
  </si>
  <si>
    <t>Variante de Daza</t>
  </si>
  <si>
    <t>3+0600</t>
  </si>
  <si>
    <t>Circunvalar del Galeras (Cebadal -Sandoná - Consacá - Pasto)</t>
  </si>
  <si>
    <t>San Juan de Pasto - Mojarras</t>
  </si>
  <si>
    <t>36+0000</t>
  </si>
  <si>
    <t>71+0000</t>
  </si>
  <si>
    <t>Cúcuta  - Puerto Santander - Puente Internacional Pedro de Hevia (La Unión)</t>
  </si>
  <si>
    <t>Cúcuta - San Cayetano - Cornejo</t>
  </si>
  <si>
    <t>Cúcuta - Dos Ríos - San Faustino - La China</t>
  </si>
  <si>
    <t>La Lejía - Saravena</t>
  </si>
  <si>
    <t>Sardinata - Cúcuta</t>
  </si>
  <si>
    <t>Armenia - Montenegro - Alcalá</t>
  </si>
  <si>
    <t>Armenia - La Línea - Ibagué</t>
  </si>
  <si>
    <t>7+0200</t>
  </si>
  <si>
    <t>55+0541</t>
  </si>
  <si>
    <t>Río Negro - San Alberto</t>
  </si>
  <si>
    <t>Málaga - San Andrés - Los Curos</t>
  </si>
  <si>
    <t>San Gil - Barichara - Crucero Guane</t>
  </si>
  <si>
    <t>Cruce Ruta 45A (San Gil) - Onzaga - Soatá</t>
  </si>
  <si>
    <t>Barrancabermeja - Cruce Ruta 45 (La Lizama)</t>
  </si>
  <si>
    <t>Bucaramanga - Pamplona</t>
  </si>
  <si>
    <t>Cruce Ruta 40 - La Tambora - Espinal</t>
  </si>
  <si>
    <t xml:space="preserve">Cali - Viges - Mediacanoa  </t>
  </si>
  <si>
    <t>106+0549</t>
  </si>
  <si>
    <t>Buenaventura - Cruce Ruta 25 (Buga)</t>
  </si>
  <si>
    <t xml:space="preserve">Vía Alterna Interna al Puerto de Buenaventura  </t>
  </si>
  <si>
    <t>La Ondina - Llano Grande - Convención</t>
  </si>
  <si>
    <t>1+0350</t>
  </si>
  <si>
    <t>40+0820</t>
  </si>
  <si>
    <t>Paso Nacional por La Virginia</t>
  </si>
  <si>
    <t>MUY BUENO</t>
  </si>
  <si>
    <t>MUY MALO</t>
  </si>
  <si>
    <t>Medellín - Los Llanos</t>
  </si>
  <si>
    <t>La Pintada - Medellín</t>
  </si>
  <si>
    <t>TERRITORIAL</t>
  </si>
  <si>
    <t>PAVIMENTADO (Kms)</t>
  </si>
  <si>
    <t xml:space="preserve">  SIN PAVIMENTAR (Kms)</t>
  </si>
  <si>
    <t>María la Baja - Cruz del Viso</t>
  </si>
  <si>
    <t>Mojarras - Popayán</t>
  </si>
  <si>
    <t>Planeta Rica - La Ye</t>
  </si>
  <si>
    <t>Moñitos - Lorica</t>
  </si>
  <si>
    <t>Lorica - Coveñas</t>
  </si>
  <si>
    <t xml:space="preserve">Paso Nacional por Madrid </t>
  </si>
  <si>
    <t>Salida Túnel de la Abuela - Cruce Quebrada Negra</t>
  </si>
  <si>
    <t>Cruce Quebrada Negra - El Curapo</t>
  </si>
  <si>
    <t xml:space="preserve">Caparrapí - La Aguada </t>
  </si>
  <si>
    <t xml:space="preserve">Yacopí - La Palma </t>
  </si>
  <si>
    <t>Juriepe - Puerto Carreño</t>
  </si>
  <si>
    <t>Coveñas  - San Onofre</t>
  </si>
  <si>
    <t>San Onofre - María La Baja</t>
  </si>
  <si>
    <t xml:space="preserve">Cali - Yumbo </t>
  </si>
  <si>
    <t xml:space="preserve">Jamundí - Cali </t>
  </si>
  <si>
    <t>4015</t>
  </si>
  <si>
    <t>40VLA</t>
  </si>
  <si>
    <t>115+0017</t>
  </si>
  <si>
    <t>63+1505</t>
  </si>
  <si>
    <t>49+0550</t>
  </si>
  <si>
    <t>37CCB</t>
  </si>
  <si>
    <t>Puente Arimena - La Arepa</t>
  </si>
  <si>
    <t>4+0110</t>
  </si>
  <si>
    <t>34+0000</t>
  </si>
  <si>
    <t>Paso Nacional por Sogamoso</t>
  </si>
  <si>
    <t>Puente Real - Cáqueza - El Tablón</t>
  </si>
  <si>
    <t>Chocontá - Guateque</t>
  </si>
  <si>
    <t>Neiva - Castilla</t>
  </si>
  <si>
    <t>Hobo - Yaguará (Inspección de Letrán)</t>
  </si>
  <si>
    <t>Bogotá (El Portal) - Villavicencio</t>
  </si>
  <si>
    <t>Intersección Sena - Intersección Citronela</t>
  </si>
  <si>
    <t>Pasto - El Encano - El Pepino</t>
  </si>
  <si>
    <t>72+0084</t>
  </si>
  <si>
    <t>28+0600</t>
  </si>
  <si>
    <t>(1)</t>
  </si>
  <si>
    <t>(2)</t>
  </si>
  <si>
    <t>95+0000</t>
  </si>
  <si>
    <t>49+1360</t>
  </si>
  <si>
    <t>7+0075</t>
  </si>
  <si>
    <t>Ramal Cruce Ruta 40 (Cruce Ruta a La Arepa) - El Porvenir</t>
  </si>
  <si>
    <t>1+0890</t>
  </si>
  <si>
    <t>24+0000</t>
  </si>
  <si>
    <t>Paso Nacional por El Espinal</t>
  </si>
  <si>
    <t>95+0760</t>
  </si>
  <si>
    <t>RUTA</t>
  </si>
  <si>
    <t>SECTOR</t>
  </si>
  <si>
    <t>45A07</t>
  </si>
  <si>
    <t>90+0000</t>
  </si>
  <si>
    <t>San Gil - Bucaramanga</t>
  </si>
  <si>
    <t>93+0180</t>
  </si>
  <si>
    <t>Paso Nacional por El Guamo</t>
  </si>
  <si>
    <t>INSTITUTO NACIONAL DE VÍAS - INVIAS -</t>
  </si>
  <si>
    <t>40MTA</t>
  </si>
  <si>
    <t>Pipiral - Villavicencio (Vía Antigua)</t>
  </si>
  <si>
    <t>80+0000</t>
  </si>
  <si>
    <t>94+0583</t>
  </si>
  <si>
    <t xml:space="preserve"> OCAÑA </t>
  </si>
  <si>
    <t xml:space="preserve"> </t>
  </si>
  <si>
    <t>5008A</t>
  </si>
  <si>
    <t>Solución Vial Pereira - Dosquebradas</t>
  </si>
  <si>
    <t xml:space="preserve">Santa Cecilia - Asia </t>
  </si>
  <si>
    <t>90A</t>
  </si>
  <si>
    <t>45A</t>
  </si>
  <si>
    <t>43</t>
  </si>
  <si>
    <t>05</t>
  </si>
  <si>
    <t>08</t>
  </si>
  <si>
    <t>90</t>
  </si>
  <si>
    <t>36</t>
  </si>
  <si>
    <t>40</t>
  </si>
  <si>
    <t>45</t>
  </si>
  <si>
    <t>50</t>
  </si>
  <si>
    <t>19</t>
  </si>
  <si>
    <t>23</t>
  </si>
  <si>
    <t>25</t>
  </si>
  <si>
    <t>31</t>
  </si>
  <si>
    <t>48</t>
  </si>
  <si>
    <t>70</t>
  </si>
  <si>
    <t>01</t>
  </si>
  <si>
    <t>Monterrey - Aguazul</t>
  </si>
  <si>
    <t>Aguazul - Yopal</t>
  </si>
  <si>
    <t>77+0500</t>
  </si>
  <si>
    <t>30</t>
  </si>
  <si>
    <t>Junín - Tuquerres</t>
  </si>
  <si>
    <t>Tuquerres - Pedregal</t>
  </si>
  <si>
    <t>Cebadal - Santa Bárbara</t>
  </si>
  <si>
    <t>Santa Bárbara - Pasto</t>
  </si>
  <si>
    <t>Dabeiba - Rubicón</t>
  </si>
  <si>
    <t>Rubicón - Santafé de Antioquia</t>
  </si>
  <si>
    <t>47+0200</t>
  </si>
  <si>
    <t>Otanche - Río Minero</t>
  </si>
  <si>
    <t>Río Minero - Chiquinquirá</t>
  </si>
  <si>
    <t>37+0000</t>
  </si>
  <si>
    <t>Chiquinquirá - Sáchica</t>
  </si>
  <si>
    <t>Sáchica - Tunja</t>
  </si>
  <si>
    <t>Las Animas - Certeguí</t>
  </si>
  <si>
    <t>Certeguí - Quibdó</t>
  </si>
  <si>
    <t>29+0880</t>
  </si>
  <si>
    <t>32+0330</t>
  </si>
  <si>
    <t>Estación Uribe - Puente  Chinchiná</t>
  </si>
  <si>
    <t>Puente Chupaderos - Puente La Libertad</t>
  </si>
  <si>
    <t>48+0700</t>
  </si>
  <si>
    <t>51+0000</t>
  </si>
  <si>
    <t xml:space="preserve">San José del Fragua - Florencia </t>
  </si>
  <si>
    <t>Cereté - Lorica</t>
  </si>
  <si>
    <t xml:space="preserve">Río Ariguaní - Ye de Ciénaga </t>
  </si>
  <si>
    <t xml:space="preserve">Cruce Tramo 9007 - Puerto de Santa Marta </t>
  </si>
  <si>
    <t>52+0474</t>
  </si>
  <si>
    <t>Hoyo Rico - Los Llanos</t>
  </si>
  <si>
    <t>Longitud Total</t>
  </si>
  <si>
    <t>TRAMO</t>
  </si>
  <si>
    <t>CÓDIGO DE TRAMO</t>
  </si>
  <si>
    <t>GRUPO ADM. VIAL</t>
  </si>
  <si>
    <t>RED EN INTERVENCIÓN</t>
  </si>
  <si>
    <t>INTERV.</t>
  </si>
  <si>
    <t>PAV.</t>
  </si>
  <si>
    <t>Porcentaje Calificado</t>
  </si>
  <si>
    <t>LONGITUD TOTAL INVENTARIO</t>
  </si>
  <si>
    <t>territorial</t>
  </si>
  <si>
    <t>Cornejo - El Zulia</t>
  </si>
  <si>
    <t>SAN ANDRÉS Y PROVIDENCIA (PLANTA CENTRAL)</t>
  </si>
  <si>
    <t>14+0000</t>
  </si>
  <si>
    <t xml:space="preserve">Puerto Bello - San José del Fragua </t>
  </si>
  <si>
    <t>Tamalameque - El Burro</t>
  </si>
  <si>
    <t>Yacopí - La Palma</t>
  </si>
  <si>
    <t xml:space="preserve">Paso Nacional por Natagaima </t>
  </si>
  <si>
    <t xml:space="preserve">Paso Nacional por Aracataca </t>
  </si>
  <si>
    <t xml:space="preserve">Ye de Ciénaga (Lado Manantial) - Intersección Ruta 90 </t>
  </si>
  <si>
    <t xml:space="preserve">Mamatoco - Terminal Marítimo </t>
  </si>
  <si>
    <t xml:space="preserve">Buenaventura - Cruce Ruta 40 (Loboguerrero) </t>
  </si>
  <si>
    <t xml:space="preserve">Río Desbaratado - Palmira </t>
  </si>
  <si>
    <t xml:space="preserve">Puente La Libertad - Fresno </t>
  </si>
  <si>
    <t>Chinchiná - Estación Uribe</t>
  </si>
  <si>
    <t>Puente Chinchiná - Puente Chupaderos</t>
  </si>
  <si>
    <t>S. ANDRÉS y PROV.</t>
  </si>
  <si>
    <t>SUBDIRECCIÓN DE ESTUDIOS E INNOVACIÓN</t>
  </si>
  <si>
    <t>SUBDIRECCION DE ESTUDIOS E INNOVACIÓN</t>
  </si>
  <si>
    <t>TOTAL</t>
  </si>
  <si>
    <t>Red Faltante con cargo a: (1) Red Sin Admon Vial o Expansión,  (2) Admon Vial  y  (3) Territorial</t>
  </si>
  <si>
    <t>Cruce 2602 - San Andrés de Pisimbala y Timbichucué - Calderas</t>
  </si>
  <si>
    <t>Pipiral - Villavicencio</t>
  </si>
  <si>
    <t>Paso Antiguo por el Río Guayuriba</t>
  </si>
  <si>
    <t xml:space="preserve">Armenia - La Línea </t>
  </si>
  <si>
    <t>87+1294</t>
  </si>
  <si>
    <t>124+0705</t>
  </si>
  <si>
    <t>73+0010</t>
  </si>
  <si>
    <t>13+0000</t>
  </si>
  <si>
    <t>129+0180</t>
  </si>
  <si>
    <t>73+0754</t>
  </si>
  <si>
    <t>102+0211</t>
  </si>
  <si>
    <t>1+0478</t>
  </si>
  <si>
    <t>10+0505</t>
  </si>
  <si>
    <t xml:space="preserve">Sopó - Cruce Ruta 55 (Briceño) </t>
  </si>
  <si>
    <t>48+0000</t>
  </si>
  <si>
    <t>La Mansa - Bolombolo</t>
  </si>
  <si>
    <t>10+0545</t>
  </si>
  <si>
    <t>37+0180</t>
  </si>
  <si>
    <t>Cerritos - La Virginia</t>
  </si>
  <si>
    <t xml:space="preserve">Remolinos - Cauyá </t>
  </si>
  <si>
    <t>33+0353</t>
  </si>
  <si>
    <t>Viaducto Honda</t>
  </si>
  <si>
    <t>Puente Puerto Salgar</t>
  </si>
  <si>
    <t>0+0170</t>
  </si>
  <si>
    <t>5+0850</t>
  </si>
  <si>
    <t xml:space="preserve">Río Seco - Villeta </t>
  </si>
  <si>
    <t>60+1000</t>
  </si>
  <si>
    <t>Cauyá - La Felisa</t>
  </si>
  <si>
    <t>Cumaral - Barranca de Upía</t>
  </si>
  <si>
    <t>7+0146</t>
  </si>
  <si>
    <t>Chocontá - Brisas</t>
  </si>
  <si>
    <t>109+0148</t>
  </si>
  <si>
    <t>109+0670</t>
  </si>
  <si>
    <t xml:space="preserve">Dindal - Caparrapí </t>
  </si>
  <si>
    <t>Sector sin evaluación entre el PR 20+0000 al 34+0200 por reciente entrega de carretera sustitutiva ISAGEN</t>
  </si>
  <si>
    <t>TOTAL SAN ANDRÉS Y PROVIDENCIA (PLANTA CENTRAL)</t>
  </si>
  <si>
    <t>Notas:</t>
  </si>
  <si>
    <t>Primavera  - Medellín</t>
  </si>
  <si>
    <t>40+0900</t>
  </si>
  <si>
    <t>Cisneros - Alto de Dolores</t>
  </si>
  <si>
    <t>Paso Nacional por Puerto Berrío (Incluye el Puente sobre el Río Magdalena)</t>
  </si>
  <si>
    <t>95+0198</t>
  </si>
  <si>
    <t>Bogotá - Guasca - Guachetá</t>
  </si>
  <si>
    <t>35+0000</t>
  </si>
  <si>
    <t>35+0500</t>
  </si>
  <si>
    <t>Paso Nacional por Guasca</t>
  </si>
  <si>
    <t>25NRC</t>
  </si>
  <si>
    <t>Variante de Ipiales</t>
  </si>
  <si>
    <t>6+0230</t>
  </si>
  <si>
    <t>San Juan de Pasto - Cano</t>
  </si>
  <si>
    <t>70NSA</t>
  </si>
  <si>
    <t>Variante de Sardinata</t>
  </si>
  <si>
    <t>Río de Oro - Ocaña</t>
  </si>
  <si>
    <t>Par Vial Alto de Daza</t>
  </si>
  <si>
    <t>6+0000</t>
  </si>
  <si>
    <t>25NRD</t>
  </si>
  <si>
    <t>Variante Oriental de Pasto</t>
  </si>
  <si>
    <t>21+0170</t>
  </si>
  <si>
    <t>29</t>
  </si>
  <si>
    <t>29RSC</t>
  </si>
  <si>
    <t>Variante El Pollo - Chinchiná</t>
  </si>
  <si>
    <t>13+0100</t>
  </si>
  <si>
    <t>62</t>
  </si>
  <si>
    <t>98+0140</t>
  </si>
  <si>
    <t>Paso Nacional por Puerto Berrío</t>
  </si>
  <si>
    <t>114+0049</t>
  </si>
  <si>
    <t>Sector sin evaluación mediante criterio técnico</t>
  </si>
  <si>
    <t>(3)</t>
  </si>
  <si>
    <r>
      <t xml:space="preserve">Puente Cajamarca </t>
    </r>
    <r>
      <rPr>
        <b/>
        <sz val="12"/>
        <color rgb="FFFF0000"/>
        <rFont val="Arial"/>
        <family val="2"/>
      </rPr>
      <t>(1)</t>
    </r>
  </si>
  <si>
    <r>
      <t xml:space="preserve">Puente Saldaña </t>
    </r>
    <r>
      <rPr>
        <b/>
        <sz val="12"/>
        <color rgb="FFFF0000"/>
        <rFont val="Arial"/>
        <family val="2"/>
      </rPr>
      <t>(1)</t>
    </r>
  </si>
  <si>
    <r>
      <t xml:space="preserve">Puente Reina de la Paz - Puente Provenza </t>
    </r>
    <r>
      <rPr>
        <b/>
        <sz val="12"/>
        <color rgb="FFFF0000"/>
        <rFont val="Arial"/>
        <family val="2"/>
      </rPr>
      <t>(1)</t>
    </r>
  </si>
  <si>
    <r>
      <t xml:space="preserve">Puente Internacional Rumichaca </t>
    </r>
    <r>
      <rPr>
        <b/>
        <sz val="12"/>
        <color rgb="FFFF0000"/>
        <rFont val="Arial"/>
        <family val="2"/>
      </rPr>
      <t>(1)</t>
    </r>
  </si>
  <si>
    <r>
      <t xml:space="preserve">Puente Internacional Rumichaca - San Juan de Pasto </t>
    </r>
    <r>
      <rPr>
        <b/>
        <sz val="12"/>
        <color rgb="FFFF0000"/>
        <rFont val="Arial"/>
        <family val="2"/>
      </rPr>
      <t>(2)</t>
    </r>
  </si>
  <si>
    <r>
      <t xml:space="preserve">Variante de Ipiales </t>
    </r>
    <r>
      <rPr>
        <b/>
        <sz val="12"/>
        <color rgb="FFFF0000"/>
        <rFont val="Arial"/>
        <family val="2"/>
      </rPr>
      <t>(2)</t>
    </r>
  </si>
  <si>
    <r>
      <t xml:space="preserve">Variante Oriental de Pasto </t>
    </r>
    <r>
      <rPr>
        <b/>
        <sz val="12"/>
        <color rgb="FFFF0000"/>
        <rFont val="Arial"/>
        <family val="2"/>
      </rPr>
      <t>(2)</t>
    </r>
  </si>
  <si>
    <r>
      <t xml:space="preserve">Par Vial Alto de Daza </t>
    </r>
    <r>
      <rPr>
        <b/>
        <sz val="12"/>
        <color rgb="FFFF0000"/>
        <rFont val="Arial"/>
        <family val="2"/>
      </rPr>
      <t>(2)</t>
    </r>
  </si>
  <si>
    <r>
      <t xml:space="preserve">Cano - Mojarras </t>
    </r>
    <r>
      <rPr>
        <b/>
        <sz val="12"/>
        <color rgb="FFFF0000"/>
        <rFont val="Arial"/>
        <family val="2"/>
      </rPr>
      <t>(2)</t>
    </r>
  </si>
  <si>
    <t>(4)</t>
  </si>
  <si>
    <r>
      <t xml:space="preserve">Cruce Ruta 45 (La Fortuna) - Lebrija </t>
    </r>
    <r>
      <rPr>
        <b/>
        <sz val="12"/>
        <color rgb="FFFF0000"/>
        <rFont val="Arial"/>
        <family val="2"/>
      </rPr>
      <t>(4)</t>
    </r>
  </si>
  <si>
    <r>
      <t xml:space="preserve">Intersección El Pollo - Intersección El Mandarino </t>
    </r>
    <r>
      <rPr>
        <b/>
        <sz val="12"/>
        <color rgb="FFFF0000"/>
        <rFont val="Arial"/>
        <family val="2"/>
      </rPr>
      <t>(3)</t>
    </r>
  </si>
  <si>
    <t>Sector sin evaluación  por reciente reversión de la concesión Devinar</t>
  </si>
  <si>
    <t>Sector sin evaluación  por reciente reversión de la concesión</t>
  </si>
  <si>
    <r>
      <t xml:space="preserve">Puentes Sector Puente Quetame - Pipiral </t>
    </r>
    <r>
      <rPr>
        <b/>
        <sz val="12"/>
        <color rgb="FFFF0000"/>
        <rFont val="Arial"/>
        <family val="2"/>
      </rPr>
      <t>(1)</t>
    </r>
  </si>
  <si>
    <r>
      <t xml:space="preserve">Puentes Sector Puente Guatiquía - Cumaral </t>
    </r>
    <r>
      <rPr>
        <b/>
        <sz val="12"/>
        <color rgb="FFFF0000"/>
        <rFont val="Arial"/>
        <family val="2"/>
      </rPr>
      <t>(1)</t>
    </r>
  </si>
  <si>
    <r>
      <t xml:space="preserve">Puentes Carretera Cartagena - Lomita Arena - Barranquilla </t>
    </r>
    <r>
      <rPr>
        <b/>
        <sz val="12"/>
        <color rgb="FFFF0000"/>
        <rFont val="Arial"/>
        <family val="2"/>
      </rPr>
      <t>(1)</t>
    </r>
  </si>
  <si>
    <r>
      <t xml:space="preserve">Variante de Sardinata </t>
    </r>
    <r>
      <rPr>
        <b/>
        <sz val="12"/>
        <color rgb="FFFF0000"/>
        <rFont val="Arial"/>
        <family val="2"/>
      </rPr>
      <t>(1)</t>
    </r>
  </si>
  <si>
    <t>Sincelejo - Puerta de Hierro - Calamar</t>
  </si>
  <si>
    <t>108+0250</t>
  </si>
  <si>
    <t>138+0695</t>
  </si>
  <si>
    <t>Carreto - Calamar</t>
  </si>
  <si>
    <t>Puerta de Hierro - Carreto</t>
  </si>
  <si>
    <t>Calamar - Barranquilla</t>
  </si>
  <si>
    <t>Calamar - Palmar de Varela</t>
  </si>
  <si>
    <t>25BL02</t>
  </si>
  <si>
    <t>Carreto - Cruz del Viso</t>
  </si>
  <si>
    <t>25+0093</t>
  </si>
  <si>
    <t>Puente La Raya - Canangucho</t>
  </si>
  <si>
    <t>Canangucho - Mocoa</t>
  </si>
  <si>
    <t>66+0000</t>
  </si>
  <si>
    <t>Mocoa - San Juan de Villalobos</t>
  </si>
  <si>
    <t>45HLB</t>
  </si>
  <si>
    <t>Variante de Garzón</t>
  </si>
  <si>
    <t>3+0300</t>
  </si>
  <si>
    <t>45HLC</t>
  </si>
  <si>
    <t>Variante de Pitalito</t>
  </si>
  <si>
    <t>San Juan de Villalobos - Pitalito</t>
  </si>
  <si>
    <t>Pitalito - Timaná</t>
  </si>
  <si>
    <t>Timaná - Garzón</t>
  </si>
  <si>
    <t>Garzón - Guasimilla</t>
  </si>
  <si>
    <t>110+0500</t>
  </si>
  <si>
    <t>Guasimilla - Neiva</t>
  </si>
  <si>
    <t>20HL01</t>
  </si>
  <si>
    <t>Sombrerillos - San Agustín - Parque Arqueológico</t>
  </si>
  <si>
    <t>9+0500</t>
  </si>
  <si>
    <t>146+0070</t>
  </si>
  <si>
    <t>Río Mazamorras - La Portada</t>
  </si>
  <si>
    <t>55</t>
  </si>
  <si>
    <t>55CN03</t>
  </si>
  <si>
    <t>Cruce Ruta 55 (Desviación del Sisga) - Cruce Ruta 56</t>
  </si>
  <si>
    <t>6+0194</t>
  </si>
  <si>
    <t xml:space="preserve">Cruce Ruta 55 (Desviación del Sisga) - Cruce Ruta 56 </t>
  </si>
  <si>
    <t>45+0790</t>
  </si>
  <si>
    <t xml:space="preserve">Brisas - Guateque </t>
  </si>
  <si>
    <t>Guateque - Aguaclara</t>
  </si>
  <si>
    <r>
      <t xml:space="preserve">Guateque - El Secreto </t>
    </r>
    <r>
      <rPr>
        <b/>
        <sz val="12"/>
        <rFont val="Arial"/>
        <family val="2"/>
      </rPr>
      <t>(1)</t>
    </r>
  </si>
  <si>
    <t>5608</t>
  </si>
  <si>
    <t>92+0048</t>
  </si>
  <si>
    <t>El Secreto - Aguaclara</t>
  </si>
  <si>
    <t>San Roque - La Paz</t>
  </si>
  <si>
    <t>140+0000</t>
  </si>
  <si>
    <t>La Paz - San Juan del Cesar - Buenavista - Tomarrazón</t>
  </si>
  <si>
    <t>6+0210</t>
  </si>
  <si>
    <t>La Paz - Río Pereira</t>
  </si>
  <si>
    <t>75+0234</t>
  </si>
  <si>
    <t>Río Pereira - Buenavista</t>
  </si>
  <si>
    <t>Buenavista - Paradero</t>
  </si>
  <si>
    <t>Valledupar - La Paz - Manaure</t>
  </si>
  <si>
    <t>13+0386</t>
  </si>
  <si>
    <t xml:space="preserve">Valledupar - La Paz </t>
  </si>
  <si>
    <t>8004A</t>
  </si>
  <si>
    <t>Valledupar- Río Seco - San Juan del Cesar</t>
  </si>
  <si>
    <t>38+0554</t>
  </si>
  <si>
    <t>Valledupar - San Juan del Cesar</t>
  </si>
  <si>
    <t>ESTADO DE LA VÍA CON CRITERIOS TÉCNICOS</t>
  </si>
  <si>
    <t>CÓDIGO VÍA</t>
  </si>
  <si>
    <t>ADMINISTRADOR</t>
  </si>
  <si>
    <t>NOMBRE TRAMO</t>
  </si>
  <si>
    <t>PR inicial</t>
  </si>
  <si>
    <t>PR final</t>
  </si>
  <si>
    <t>Longitud    Kms</t>
  </si>
  <si>
    <t>Tipo de Superficie</t>
  </si>
  <si>
    <t>Calificación de la Sección</t>
  </si>
  <si>
    <t>Estado</t>
  </si>
  <si>
    <t>NP-2 Parametros asociados al Estado actual de la calzada No Pavimentada</t>
  </si>
  <si>
    <t>Longitud Total vía</t>
  </si>
  <si>
    <t>RESUMEN</t>
  </si>
  <si>
    <t>BUENO</t>
  </si>
  <si>
    <t>MALO</t>
  </si>
  <si>
    <t>Long.</t>
  </si>
  <si>
    <t>%</t>
  </si>
  <si>
    <t>Pavimentado</t>
  </si>
  <si>
    <t>No Pavimentado</t>
  </si>
  <si>
    <t>El porcentaje de estado es individual para cada tipo de superficie.</t>
  </si>
  <si>
    <t>Observaciones</t>
  </si>
  <si>
    <t>Reporte no presenta clasificación de vías P y NP. Selección de tipo de superficie??</t>
  </si>
  <si>
    <t>NOMBRE DEL SECTOR:</t>
  </si>
  <si>
    <t>Bolombolo - Primavera???</t>
  </si>
  <si>
    <t>95+0031</t>
  </si>
  <si>
    <t>57+0900</t>
  </si>
  <si>
    <t>76+0450</t>
  </si>
  <si>
    <t>TABLA No. 9</t>
  </si>
  <si>
    <t>LONGITUD Km</t>
  </si>
  <si>
    <t>El reporte 9006 consolida longitudes de Puente + Orejas de Puente</t>
  </si>
  <si>
    <t>Cartagena - Lomita Arena - Barranquilla (Orejas puente)</t>
  </si>
  <si>
    <t>Reporte Administración vial incompleto</t>
  </si>
  <si>
    <t>Estación Uribe - Puente La Libertad</t>
  </si>
  <si>
    <t>82+1000</t>
  </si>
  <si>
    <t>Reporte consolidado, no está discriminado. Estado Rehabilitación no está categorizado</t>
  </si>
  <si>
    <t>Fila inlcuida, datos consolidados según reportado Estado de Resumen</t>
  </si>
  <si>
    <t>INTERVENIDO</t>
  </si>
  <si>
    <t>REGIONAL</t>
  </si>
  <si>
    <t xml:space="preserve">    </t>
  </si>
  <si>
    <t>PR INICIAL</t>
  </si>
  <si>
    <t>PR FINAL</t>
  </si>
  <si>
    <t>LONGITUD   (km)</t>
  </si>
  <si>
    <t>TIPO   SUPERFICIE</t>
  </si>
  <si>
    <t>CALIFICACIÓN  SECCIÓN</t>
  </si>
  <si>
    <t>ESTADO</t>
  </si>
  <si>
    <t>P-1</t>
  </si>
  <si>
    <t xml:space="preserve">P-1: Mezcla asfáltica en caliente </t>
  </si>
  <si>
    <t>P-2: Mezcla asfáltica en frío</t>
  </si>
  <si>
    <t>P-3: Tratamiento superficial simple</t>
  </si>
  <si>
    <t>P-4: Tratamiento superficial doble</t>
  </si>
  <si>
    <t>P-4: Arena / asfalto</t>
  </si>
  <si>
    <t>P-5 Concreto simple</t>
  </si>
  <si>
    <t>P-6: Concreto simple con varillas de transferencia</t>
  </si>
  <si>
    <t>P-7: Concreto reforzado</t>
  </si>
  <si>
    <t>P-8: Pavimento de refuerzo continuo</t>
  </si>
  <si>
    <t>P-9: Pavimento articulado (Adoquín)</t>
  </si>
  <si>
    <t>NP-1: En afirmado</t>
  </si>
  <si>
    <t>NP-2: En tierra</t>
  </si>
  <si>
    <t>Longitud Total Vía</t>
  </si>
  <si>
    <t>RANGOS</t>
  </si>
  <si>
    <t>TABLA No. 8</t>
  </si>
  <si>
    <t>CORDOBA</t>
  </si>
  <si>
    <t>CONSORCIO H&amp;G INGENIERÍA</t>
  </si>
  <si>
    <t>SANTA LUCIA - MOÑITOS</t>
  </si>
  <si>
    <t>2+0150</t>
  </si>
  <si>
    <t>51+0744</t>
  </si>
  <si>
    <t>P-6</t>
  </si>
  <si>
    <t>53+0250</t>
  </si>
  <si>
    <t>LONGITUD  km</t>
  </si>
  <si>
    <t>CONVENCIONES</t>
  </si>
  <si>
    <t>CONSORCIO INGESCOR DB</t>
  </si>
  <si>
    <t>EL VIAJANO - GUAYEPO</t>
  </si>
  <si>
    <t>EL VIAJANO - SAN MARCOS</t>
  </si>
  <si>
    <t>0 a 48</t>
  </si>
  <si>
    <t>48 a 100+0368</t>
  </si>
  <si>
    <t>Ye de Granada - Villavicencio (Variante Guamal)</t>
  </si>
  <si>
    <t>29+0303</t>
  </si>
  <si>
    <t>30+0920</t>
  </si>
  <si>
    <t>Ye de Granada - Villavicencio (Variante Humadea)</t>
  </si>
  <si>
    <t>36+0780</t>
  </si>
  <si>
    <t>37+0428</t>
  </si>
  <si>
    <t>66+0050</t>
  </si>
  <si>
    <t>66+0870</t>
  </si>
  <si>
    <t>Ye de Granada - Villavicencio (VarianteOcoa)</t>
  </si>
  <si>
    <t>Fila inlcuida, datos según reportado Estado de Resumen. NO hay clasificación de vías</t>
  </si>
  <si>
    <t>67+0160</t>
  </si>
  <si>
    <t>67+0615</t>
  </si>
  <si>
    <t>Villavicencio - Puerto López (Variante Puente La Balsa)</t>
  </si>
  <si>
    <t>Puerto López - Puerto Gaitán</t>
  </si>
  <si>
    <t>111+0970</t>
  </si>
  <si>
    <t>Fila inlcuida, datos según reportado Estado de Resumen.</t>
  </si>
  <si>
    <t>Puerto Gaitán - Puente Arimena</t>
  </si>
  <si>
    <t>68+1000</t>
  </si>
  <si>
    <t>3+0828</t>
  </si>
  <si>
    <t>Armenia - Calarcá</t>
  </si>
  <si>
    <t>6208</t>
  </si>
  <si>
    <t>TOTAL BOYACÁ</t>
  </si>
  <si>
    <t>Grupo anterior asignado 2</t>
  </si>
  <si>
    <t>63+0996</t>
  </si>
  <si>
    <t>Putumayo</t>
  </si>
  <si>
    <t>PROCON ING S.A.S</t>
  </si>
  <si>
    <t>Pasto - El Pepino</t>
  </si>
  <si>
    <t>Abril - Junio de 2015</t>
  </si>
  <si>
    <t>No</t>
  </si>
  <si>
    <t>Si</t>
  </si>
  <si>
    <t>ESTADO REPORTE</t>
  </si>
  <si>
    <t>LONG</t>
  </si>
  <si>
    <t>CodVia</t>
  </si>
  <si>
    <t>Territorial</t>
  </si>
  <si>
    <t>NombreVía</t>
  </si>
  <si>
    <t>PRinicial</t>
  </si>
  <si>
    <t>DistPRinicial</t>
  </si>
  <si>
    <t>Prfinal</t>
  </si>
  <si>
    <t>DistPRfinal</t>
  </si>
  <si>
    <t>Terreno</t>
  </si>
  <si>
    <t>1001</t>
  </si>
  <si>
    <t>Nariño</t>
  </si>
  <si>
    <t>Tumaco - Junin</t>
  </si>
  <si>
    <t>Plano</t>
  </si>
  <si>
    <t>Ondulado</t>
  </si>
  <si>
    <t>Montañoso</t>
  </si>
  <si>
    <t>1002</t>
  </si>
  <si>
    <t>Junin - San Miguel</t>
  </si>
  <si>
    <t>San Miguel -  Pedregal</t>
  </si>
  <si>
    <t>San Miguel - Pedregal (Izquierda 2)</t>
  </si>
  <si>
    <t>San Miguel - Pedregal (Izquierda 4)</t>
  </si>
  <si>
    <t>1003</t>
  </si>
  <si>
    <t>Escarpado</t>
  </si>
  <si>
    <t>Cauca</t>
  </si>
  <si>
    <t>Popayan - Río Mazamorras</t>
  </si>
  <si>
    <t>Huila</t>
  </si>
  <si>
    <t>Rio Mazamorras - La Portada</t>
  </si>
  <si>
    <t>Altamira - Gabinete</t>
  </si>
  <si>
    <t>Caquetá</t>
  </si>
  <si>
    <t>Córdoba</t>
  </si>
  <si>
    <t>Paso Nacional por Cereté</t>
  </si>
  <si>
    <t>Paso Nacional por Lorica</t>
  </si>
  <si>
    <t>Valle</t>
  </si>
  <si>
    <t>Mediacanoa - La Unión - Ansermanuevo</t>
  </si>
  <si>
    <t>2501</t>
  </si>
  <si>
    <t>Puente Internacional Rumichaca</t>
  </si>
  <si>
    <t>Risaralda</t>
  </si>
  <si>
    <t>Cerritos - Cauya</t>
  </si>
  <si>
    <t>2508</t>
  </si>
  <si>
    <t>Caldas</t>
  </si>
  <si>
    <t>Cauya - La Pintada</t>
  </si>
  <si>
    <t>Planeta Rica - Sahagùn</t>
  </si>
  <si>
    <t>2515</t>
  </si>
  <si>
    <t>Atlántico</t>
  </si>
  <si>
    <t>El Carmen - Carreto - Calamar</t>
  </si>
  <si>
    <t>2516</t>
  </si>
  <si>
    <t>2902</t>
  </si>
  <si>
    <t>Tarapacá-Chinchína-Est. Uribe-Manizales</t>
  </si>
  <si>
    <t>2903</t>
  </si>
  <si>
    <t>La Estrella - La Felisa</t>
  </si>
  <si>
    <t>Balsillas - Santo Domingo</t>
  </si>
  <si>
    <t>Sto. Domingo - Perlas III - Mina Blanca</t>
  </si>
  <si>
    <t>Tolima</t>
  </si>
  <si>
    <t>3603</t>
  </si>
  <si>
    <t>La Plata - Valencia</t>
  </si>
  <si>
    <t>Valencia - Guadualejo</t>
  </si>
  <si>
    <t>Quíndio</t>
  </si>
  <si>
    <t>Armenia - La Línea</t>
  </si>
  <si>
    <t>La Línea - Ibagué</t>
  </si>
  <si>
    <t>4008</t>
  </si>
  <si>
    <t>Meta</t>
  </si>
  <si>
    <t>Puerto López - Puerto Gaitan</t>
  </si>
  <si>
    <t>4009</t>
  </si>
  <si>
    <t>Puerto Gaitá - Puente Arimena</t>
  </si>
  <si>
    <t>Puente Arimena - El Porvenir</t>
  </si>
  <si>
    <t>Cesar - Magdalena</t>
  </si>
  <si>
    <t>San Josè - Arjona</t>
  </si>
  <si>
    <t>4502</t>
  </si>
  <si>
    <t>Mocoa - Río Villalobos</t>
  </si>
  <si>
    <t>Rio Villalobos - Pitalito</t>
  </si>
  <si>
    <t>Garzón - Laberinto</t>
  </si>
  <si>
    <t>Laberinto - Hobo</t>
  </si>
  <si>
    <t>Hobo - Neiva</t>
  </si>
  <si>
    <t>Santa Cecilia - Asia (Izquierda 2)</t>
  </si>
  <si>
    <t>Santa Cecilia - Asia (Izquierda 4)</t>
  </si>
  <si>
    <t>Santa Cecilia - Asia (Izquierda 6)</t>
  </si>
  <si>
    <t>5005</t>
  </si>
  <si>
    <t>Tres Puertas - La Manuela - Pte La Libertad</t>
  </si>
  <si>
    <t>Tres Puertas - Puente La Libertad (Izquierda 2)</t>
  </si>
  <si>
    <t>5006</t>
  </si>
  <si>
    <t>Fresno -Honda</t>
  </si>
  <si>
    <t>5503</t>
  </si>
  <si>
    <t>Boyacá</t>
  </si>
  <si>
    <t>5504</t>
  </si>
  <si>
    <t>Santander</t>
  </si>
  <si>
    <t>5505</t>
  </si>
  <si>
    <t>Norte de Santander</t>
  </si>
  <si>
    <t>Presidente - Pamplona - PR 86</t>
  </si>
  <si>
    <t>5507</t>
  </si>
  <si>
    <t>Cúcuta - Puerto Santander - Pte Internacional</t>
  </si>
  <si>
    <t>6006</t>
  </si>
  <si>
    <t>Cruce Ruta 45 (Dos y Medio) - Otache</t>
  </si>
  <si>
    <t>6007</t>
  </si>
  <si>
    <t>Otache - Piedragorda</t>
  </si>
  <si>
    <t>Piedragorda - Chiquinquirá</t>
  </si>
  <si>
    <t>6008</t>
  </si>
  <si>
    <t>Chiquinquirá - Tinjacá</t>
  </si>
  <si>
    <t>Tinjacá - Tunja</t>
  </si>
  <si>
    <t>6009</t>
  </si>
  <si>
    <t>Tunja - Paéz</t>
  </si>
  <si>
    <t>Casanare</t>
  </si>
  <si>
    <t>Puerto Bello - San Josè del Fragua</t>
  </si>
  <si>
    <t>San Josè del Fragua - Florencia</t>
  </si>
  <si>
    <t>Barranca de Upìa - Monterrey (Izquierda 5)</t>
  </si>
  <si>
    <t>Qda. La Ñiata - Paz de Ariporo</t>
  </si>
  <si>
    <t>Yopal - Qda. La Ñiata</t>
  </si>
  <si>
    <t>Paz de Ariporo - Rìo Macaguan</t>
  </si>
  <si>
    <t>6602</t>
  </si>
  <si>
    <t>6603</t>
  </si>
  <si>
    <t>6604</t>
  </si>
  <si>
    <t>La Lejia - Saravena</t>
  </si>
  <si>
    <t>7007</t>
  </si>
  <si>
    <t>Ocaña</t>
  </si>
  <si>
    <t>Aguaclara - Platanal - PR 29</t>
  </si>
  <si>
    <t>PR 29 - Ocaña</t>
  </si>
  <si>
    <t>7008</t>
  </si>
  <si>
    <t>Alto del Pozo - Sardinata</t>
  </si>
  <si>
    <t>7009</t>
  </si>
  <si>
    <t>Sardinata - Astilleros - Cúcuta</t>
  </si>
  <si>
    <t>Lorica - Chinù</t>
  </si>
  <si>
    <t>7802</t>
  </si>
  <si>
    <t>Bolívar</t>
  </si>
  <si>
    <t>Puerta de Hierro - Maganguè - Yatì</t>
  </si>
  <si>
    <t>8801</t>
  </si>
  <si>
    <t>Guajira</t>
  </si>
  <si>
    <t>San Bernardo del Viento - Lorica</t>
  </si>
  <si>
    <t>Sucre</t>
  </si>
  <si>
    <t>Coveñas - San Onofre</t>
  </si>
  <si>
    <t>San Onofre - Marìa La Baja</t>
  </si>
  <si>
    <t>Marìa La Baja - Cartagena</t>
  </si>
  <si>
    <t>9006</t>
  </si>
  <si>
    <t>Lìmites Depto - Sabanalarga - Barranquilla</t>
  </si>
  <si>
    <t>9007</t>
  </si>
  <si>
    <t>Accesos Puente Laureano Gòmez</t>
  </si>
  <si>
    <t>Quebrada Las Doradas - Florencia</t>
  </si>
  <si>
    <t>Sombrerillos - San Agustin - Paraque Arqueológico</t>
  </si>
  <si>
    <t>Pasto - Buesaco - Higuerones</t>
  </si>
  <si>
    <t>Higuerones - Mojarras</t>
  </si>
  <si>
    <t>Sandoná - Pasto</t>
  </si>
  <si>
    <t>Paso por La Virginia</t>
  </si>
  <si>
    <t>Paso por La Virginia (Izquierda 2)</t>
  </si>
  <si>
    <t>Quindío</t>
  </si>
  <si>
    <t>Cruce Ruta 40 - La Tambora (Espinal)</t>
  </si>
  <si>
    <t>Cesar</t>
  </si>
  <si>
    <t>Arjona - El Paso - Cuatro Vientos</t>
  </si>
  <si>
    <t>50CL02</t>
  </si>
  <si>
    <t>Tres puertas - La Estrellla</t>
  </si>
  <si>
    <t>Apia - La Virginia</t>
  </si>
  <si>
    <t>Apìa - La Virginia (Izquierda 2)</t>
  </si>
  <si>
    <t>Anillo vial de Cúcuta (derecha)</t>
  </si>
  <si>
    <t>Anillo vial de Cúcuta (izquierda)</t>
  </si>
  <si>
    <t>Uribe - Ye de Granada</t>
  </si>
  <si>
    <t>Cornejo - Zulia</t>
  </si>
  <si>
    <t>Ondina - Llanogrande - Convenciòn</t>
  </si>
  <si>
    <t>Santa Lucia - Moñitos</t>
  </si>
  <si>
    <t>Valledupar - Rìo Seco - San Juan del Cesar</t>
  </si>
  <si>
    <t>REPORTADO</t>
  </si>
  <si>
    <t>NO REPORTADO</t>
  </si>
  <si>
    <t>87+1295</t>
  </si>
  <si>
    <t>Cartagena - Lomita Arena - Barranquilla</t>
  </si>
  <si>
    <t>Accesos, Orejas y Puente de la Cordialidad</t>
  </si>
  <si>
    <t>95+0080</t>
  </si>
  <si>
    <t>96+0140</t>
  </si>
  <si>
    <t>45+0064</t>
  </si>
  <si>
    <t>134+0610</t>
  </si>
  <si>
    <t>70+0165</t>
  </si>
  <si>
    <t>3+0900</t>
  </si>
  <si>
    <t>2+0840</t>
  </si>
  <si>
    <t>119+0000</t>
  </si>
  <si>
    <t>25NR04</t>
  </si>
  <si>
    <t>103+0287</t>
  </si>
  <si>
    <t>10+0764</t>
  </si>
  <si>
    <t>48+0222</t>
  </si>
  <si>
    <t>3+0350</t>
  </si>
  <si>
    <t>63+0500</t>
  </si>
  <si>
    <t>23+0300</t>
  </si>
  <si>
    <t>125+0700</t>
  </si>
  <si>
    <t>2+0180</t>
  </si>
  <si>
    <t>69+0925</t>
  </si>
  <si>
    <t>72+2775</t>
  </si>
  <si>
    <t>Intersección El Pollo - Intersección El Mandarino</t>
  </si>
  <si>
    <t>41+0000</t>
  </si>
  <si>
    <t>46+0100</t>
  </si>
  <si>
    <t>49+0453</t>
  </si>
  <si>
    <t>65+0937</t>
  </si>
  <si>
    <t>93+0683</t>
  </si>
  <si>
    <t>Puente Cajamarca</t>
  </si>
  <si>
    <t>26+0695</t>
  </si>
  <si>
    <t>46+0000</t>
  </si>
  <si>
    <t>0+0040</t>
  </si>
  <si>
    <t>0+0440</t>
  </si>
  <si>
    <t>79+0250</t>
  </si>
  <si>
    <t>81+0900</t>
  </si>
  <si>
    <t>52+0615</t>
  </si>
  <si>
    <t>Accesos Aeropuerto de Pasto</t>
  </si>
  <si>
    <t>0+0700</t>
  </si>
  <si>
    <t>60+0300</t>
  </si>
  <si>
    <t>82+1024</t>
  </si>
  <si>
    <t>131+0680</t>
  </si>
  <si>
    <t>Bolombolo - Primavera</t>
  </si>
  <si>
    <t>Paso Nacional por Caucasia</t>
  </si>
  <si>
    <t>Paso Nacional por Planeta Rica</t>
  </si>
  <si>
    <t>Paso Nacional por Coveñas</t>
  </si>
  <si>
    <t>Mamatoco - Terminal Marítimo</t>
  </si>
  <si>
    <t>Paso Nacional por Tolú</t>
  </si>
  <si>
    <t>Toluviejo - El Pueblito</t>
  </si>
  <si>
    <t>Río Mazamorras - Sombrerillos</t>
  </si>
  <si>
    <t>Paso Nacional por Pitalito</t>
  </si>
  <si>
    <t>Cartagena - Sabanalarga - Barranquilla</t>
  </si>
  <si>
    <t>Barranquilla - Santa Marta</t>
  </si>
  <si>
    <t>Pereira - Manizales</t>
  </si>
  <si>
    <t>Cruce Tramo 2003 - Cruce Tramo 2003A</t>
  </si>
  <si>
    <t>Cruce Tramo 2003 (El Caraño) - Cruce Tramo 2003A (Las Doradas)</t>
  </si>
  <si>
    <t>Sácama - Cruce Ruta 65</t>
  </si>
  <si>
    <t>La Lupa - Santa Rosa</t>
  </si>
  <si>
    <t>110+0265</t>
  </si>
  <si>
    <t>Popayán - Alto Palacé - El Rosario</t>
  </si>
  <si>
    <t>Timbío - El Hato - El Tablón (El Tambo Cruce Ruta 17)</t>
  </si>
  <si>
    <t>Guaduas - Caparrapí - La Aguada (Cruce Tramo 5008B)</t>
  </si>
  <si>
    <t>Anillo Vial de Cúcuta</t>
  </si>
  <si>
    <t>45AST08</t>
  </si>
  <si>
    <t>Floridablanca - Palenque - La Cemento</t>
  </si>
  <si>
    <t>72+0690</t>
  </si>
  <si>
    <t>1+0600</t>
  </si>
  <si>
    <t>NOTAS</t>
  </si>
  <si>
    <t>Cruce Ruta 40 - La Arepa - Juriepe - Puerto Carreño</t>
  </si>
  <si>
    <t>Inzá - Las Juntas</t>
  </si>
  <si>
    <t>El Banco - Arjona - Pueblo Nuevo</t>
  </si>
  <si>
    <t>Bogotá (Los Patios) - Gachetá</t>
  </si>
  <si>
    <t>Villeta - Los Alpes - Bogotá</t>
  </si>
  <si>
    <t>Paicol - Tesalia - Teruel - Palermo</t>
  </si>
  <si>
    <t>Cebadal - Sandoná - Pasto</t>
  </si>
  <si>
    <t>Sardinata - Puente Gómez - Cornejo - Zulia</t>
  </si>
  <si>
    <t>Armenia - Alcalá - Pereira</t>
  </si>
  <si>
    <t>Armenia - Ibagué</t>
  </si>
  <si>
    <t>Cerritos - Cauyá</t>
  </si>
  <si>
    <t>Cisneros - Puerto Olaya - Cruce Ruta 45</t>
  </si>
  <si>
    <t>Zapatoca - Barichara - San Gil</t>
  </si>
  <si>
    <t>Fresno - Mariquita</t>
  </si>
  <si>
    <t xml:space="preserve">Cali - Vijes - Mediacanoa  </t>
  </si>
  <si>
    <t>9+0700</t>
  </si>
  <si>
    <t>4+0190</t>
  </si>
  <si>
    <t>0+0300</t>
  </si>
  <si>
    <t>65PTA</t>
  </si>
  <si>
    <t>Variante de Jardín</t>
  </si>
  <si>
    <t>Paso Nacional por Chipaque</t>
  </si>
  <si>
    <t>Paso Nacional por Cáqueza</t>
  </si>
  <si>
    <t>El Banco - San José</t>
  </si>
  <si>
    <t>Plato - Salamina</t>
  </si>
  <si>
    <t>Junín - Túquerres</t>
  </si>
  <si>
    <t>Túquerres - Pedregal</t>
  </si>
  <si>
    <t>10+0100</t>
  </si>
  <si>
    <t>Coveñas - Cruce a Puerto Viejo</t>
  </si>
  <si>
    <t>Intersección, Puente, Orejas y Empalme con Ruta 45</t>
  </si>
  <si>
    <t>Sector sin evaluación por reciente reversión de la ANI</t>
  </si>
  <si>
    <t>Sector sin evaluación por ausencia de AMV</t>
  </si>
  <si>
    <t>66+0874</t>
  </si>
  <si>
    <t>3+0599</t>
  </si>
  <si>
    <t>1+1030</t>
  </si>
  <si>
    <t>Puente sobre el Río Magdalena - Cruce a Puerto Olaya</t>
  </si>
  <si>
    <t>21+0735</t>
  </si>
  <si>
    <t>Solución Vial Pereira - Dosquebradas (Incluye Viaducto, Accesos, Orejas y Empalme con Tramo 2902)</t>
  </si>
  <si>
    <t>7+0260</t>
  </si>
  <si>
    <t>103+0938</t>
  </si>
  <si>
    <t>134+0174</t>
  </si>
  <si>
    <t>DT</t>
  </si>
  <si>
    <t>1+0800</t>
  </si>
  <si>
    <r>
      <t xml:space="preserve">Primavera - Medellín </t>
    </r>
    <r>
      <rPr>
        <b/>
        <sz val="12"/>
        <color rgb="FFFF0000"/>
        <rFont val="Arial"/>
        <family val="2"/>
      </rPr>
      <t>(*)</t>
    </r>
  </si>
  <si>
    <t>CALZADA UNICA</t>
  </si>
  <si>
    <t>CALZADA IZQUIERDA</t>
  </si>
  <si>
    <t xml:space="preserve">CALZADA DERECHA </t>
  </si>
  <si>
    <r>
      <t xml:space="preserve">La Unión - Sonsón </t>
    </r>
    <r>
      <rPr>
        <b/>
        <sz val="12"/>
        <color rgb="FFFF0000"/>
        <rFont val="Arial"/>
        <family val="2"/>
      </rPr>
      <t>(*)</t>
    </r>
  </si>
  <si>
    <r>
      <t xml:space="preserve">Puerta de Hierro - Magangué - Yatí </t>
    </r>
    <r>
      <rPr>
        <b/>
        <sz val="12"/>
        <color rgb="FFFF0000"/>
        <rFont val="Arial"/>
        <family val="2"/>
      </rPr>
      <t>(*)</t>
    </r>
  </si>
  <si>
    <r>
      <t xml:space="preserve">Sácama - Cruce Ruta 65 (La Cabuya) </t>
    </r>
    <r>
      <rPr>
        <b/>
        <sz val="12"/>
        <color rgb="FFFF0000"/>
        <rFont val="Arial"/>
        <family val="2"/>
      </rPr>
      <t>(*)</t>
    </r>
  </si>
  <si>
    <r>
      <t xml:space="preserve">Paso Nacional por Yopal </t>
    </r>
    <r>
      <rPr>
        <b/>
        <sz val="12"/>
        <color rgb="FFFF0000"/>
        <rFont val="Arial"/>
        <family val="2"/>
      </rPr>
      <t>(*)</t>
    </r>
  </si>
  <si>
    <r>
      <t xml:space="preserve">La Cabuya - Saravena </t>
    </r>
    <r>
      <rPr>
        <b/>
        <sz val="12"/>
        <color rgb="FFFF0000"/>
        <rFont val="Arial"/>
        <family val="2"/>
      </rPr>
      <t>(*)</t>
    </r>
  </si>
  <si>
    <r>
      <t xml:space="preserve">Paso Nacional por Honda (Incluye el Puente Luis Ignacio Andrade) </t>
    </r>
    <r>
      <rPr>
        <b/>
        <sz val="12"/>
        <color rgb="FFFF0000"/>
        <rFont val="Arial"/>
        <family val="2"/>
      </rPr>
      <t>(*)</t>
    </r>
  </si>
  <si>
    <r>
      <t xml:space="preserve">Paso Nacional por El Espinal </t>
    </r>
    <r>
      <rPr>
        <b/>
        <sz val="12"/>
        <color rgb="FFFF0000"/>
        <rFont val="Arial"/>
        <family val="2"/>
      </rPr>
      <t>(*)</t>
    </r>
  </si>
  <si>
    <r>
      <t xml:space="preserve">Cruce Puerto Araujo - Landázuri </t>
    </r>
    <r>
      <rPr>
        <b/>
        <sz val="12"/>
        <color rgb="FFFF0000"/>
        <rFont val="Arial"/>
        <family val="2"/>
      </rPr>
      <t>(*)</t>
    </r>
  </si>
  <si>
    <r>
      <t xml:space="preserve">Apía - La Virginia </t>
    </r>
    <r>
      <rPr>
        <b/>
        <sz val="12"/>
        <color rgb="FFFF0000"/>
        <rFont val="Arial"/>
        <family val="2"/>
      </rPr>
      <t>(*)</t>
    </r>
  </si>
  <si>
    <r>
      <t xml:space="preserve">Paso Nacional por La Virginia </t>
    </r>
    <r>
      <rPr>
        <b/>
        <sz val="12"/>
        <color rgb="FFFF0000"/>
        <rFont val="Arial"/>
        <family val="2"/>
      </rPr>
      <t>(*)</t>
    </r>
  </si>
  <si>
    <r>
      <t xml:space="preserve">Puente Internacional San Miguel - Santa Ana </t>
    </r>
    <r>
      <rPr>
        <b/>
        <sz val="12"/>
        <color rgb="FFFF0000"/>
        <rFont val="Arial"/>
        <family val="2"/>
      </rPr>
      <t>(*)</t>
    </r>
  </si>
  <si>
    <r>
      <t xml:space="preserve">Santander de Quilichao - Río Desbaratado </t>
    </r>
    <r>
      <rPr>
        <b/>
        <sz val="12"/>
        <color rgb="FFFF0000"/>
        <rFont val="Arial"/>
        <family val="2"/>
      </rPr>
      <t>(*)</t>
    </r>
  </si>
  <si>
    <r>
      <t>Candelaria - Laberinto</t>
    </r>
    <r>
      <rPr>
        <b/>
        <sz val="12"/>
        <color rgb="FFFF0000"/>
        <rFont val="Arial"/>
        <family val="2"/>
      </rPr>
      <t xml:space="preserve"> (*)</t>
    </r>
  </si>
  <si>
    <r>
      <t xml:space="preserve">Paso Nacional por Garzón </t>
    </r>
    <r>
      <rPr>
        <b/>
        <sz val="12"/>
        <color rgb="FFFF0000"/>
        <rFont val="Arial"/>
        <family val="2"/>
      </rPr>
      <t>(*)</t>
    </r>
  </si>
  <si>
    <t xml:space="preserve">(*) </t>
  </si>
  <si>
    <t xml:space="preserve">Incluye doble calzada y/o par vial </t>
  </si>
  <si>
    <t>DISTANCIA
EFECTIVA</t>
  </si>
  <si>
    <t>Munchique  - Popayán</t>
  </si>
  <si>
    <t>15+0000</t>
  </si>
  <si>
    <t>19+0800</t>
  </si>
  <si>
    <t>ESTADO DE LA RED  VIAL CRITERIO TÉCNICO PRIMER SEMESTRE 2017</t>
  </si>
  <si>
    <t>97+1261</t>
  </si>
  <si>
    <t>Pasto Cano</t>
  </si>
  <si>
    <t xml:space="preserve">Acceso a Albania </t>
  </si>
  <si>
    <t xml:space="preserve">Cuestecitas - Paradero </t>
  </si>
  <si>
    <t>Paso Nacional por Puerto Berrio (Incluye el Puente sobre el Río Magdalena)</t>
  </si>
  <si>
    <t xml:space="preserve">Cruce Ruta 45 (Dos y Medio) - Otanche </t>
  </si>
  <si>
    <t xml:space="preserve">Otanche - Río Minero </t>
  </si>
  <si>
    <r>
      <t xml:space="preserve">Duitama - La Palmera </t>
    </r>
    <r>
      <rPr>
        <b/>
        <sz val="12"/>
        <color rgb="FFFF0000"/>
        <rFont val="Arial"/>
        <family val="2"/>
      </rPr>
      <t>(*)</t>
    </r>
  </si>
  <si>
    <r>
      <t xml:space="preserve">Ramal a Puerto Boyacá </t>
    </r>
    <r>
      <rPr>
        <b/>
        <sz val="12"/>
        <color rgb="FFFF0000"/>
        <rFont val="Arial"/>
        <family val="2"/>
      </rPr>
      <t>(*)</t>
    </r>
  </si>
  <si>
    <r>
      <t xml:space="preserve">Paso Nacional por Sogamoso </t>
    </r>
    <r>
      <rPr>
        <b/>
        <sz val="12"/>
        <color rgb="FFFF0000"/>
        <rFont val="Arial"/>
        <family val="2"/>
      </rPr>
      <t>(*)</t>
    </r>
  </si>
  <si>
    <r>
      <t xml:space="preserve">Cauyá - La Felisa </t>
    </r>
    <r>
      <rPr>
        <b/>
        <sz val="12"/>
        <color rgb="FFFF0000"/>
        <rFont val="Arial"/>
        <family val="2"/>
      </rPr>
      <t>(*)</t>
    </r>
  </si>
  <si>
    <r>
      <t xml:space="preserve">Estación Uribe - Puente La Libertad </t>
    </r>
    <r>
      <rPr>
        <b/>
        <sz val="12"/>
        <color rgb="FFFF0000"/>
        <rFont val="Arial"/>
        <family val="2"/>
      </rPr>
      <t>(*)</t>
    </r>
  </si>
  <si>
    <r>
      <t xml:space="preserve">San José del Fragua - Florencia </t>
    </r>
    <r>
      <rPr>
        <b/>
        <sz val="12"/>
        <color rgb="FFFF0000"/>
        <rFont val="Arial"/>
        <family val="2"/>
      </rPr>
      <t>(*)</t>
    </r>
  </si>
  <si>
    <r>
      <t xml:space="preserve">Florencia - Puerto Rico </t>
    </r>
    <r>
      <rPr>
        <b/>
        <sz val="12"/>
        <color rgb="FFFF0000"/>
        <rFont val="Arial"/>
        <family val="2"/>
      </rPr>
      <t>(*)</t>
    </r>
  </si>
  <si>
    <r>
      <t xml:space="preserve">San José - Ye de Arjona </t>
    </r>
    <r>
      <rPr>
        <b/>
        <sz val="12"/>
        <color rgb="FFFF0000"/>
        <rFont val="Arial"/>
        <family val="2"/>
      </rPr>
      <t>(*)</t>
    </r>
  </si>
  <si>
    <r>
      <t xml:space="preserve">Paso Nacional por Cereté </t>
    </r>
    <r>
      <rPr>
        <b/>
        <sz val="12"/>
        <color rgb="FFFF0000"/>
        <rFont val="Arial"/>
        <family val="2"/>
      </rPr>
      <t>(*)</t>
    </r>
  </si>
  <si>
    <r>
      <t xml:space="preserve">Puente Real - Cáqueza - El Tablón </t>
    </r>
    <r>
      <rPr>
        <b/>
        <sz val="12"/>
        <color rgb="FFFF0000"/>
        <rFont val="Arial"/>
        <family val="2"/>
      </rPr>
      <t>(*)</t>
    </r>
  </si>
  <si>
    <r>
      <t xml:space="preserve">Paso Nacional por Zipaquirá </t>
    </r>
    <r>
      <rPr>
        <b/>
        <sz val="12"/>
        <color rgb="FFFF0000"/>
        <rFont val="Arial"/>
        <family val="2"/>
      </rPr>
      <t>(*)</t>
    </r>
  </si>
  <si>
    <r>
      <t xml:space="preserve">Paso por San Juan del Cesar </t>
    </r>
    <r>
      <rPr>
        <b/>
        <sz val="12"/>
        <color rgb="FFFF0000"/>
        <rFont val="Arial"/>
        <family val="2"/>
      </rPr>
      <t>(*)</t>
    </r>
  </si>
  <si>
    <r>
      <t xml:space="preserve">Cruce Tesalia - Teruel </t>
    </r>
    <r>
      <rPr>
        <b/>
        <sz val="12"/>
        <color rgb="FFFF0000"/>
        <rFont val="Arial"/>
        <family val="2"/>
      </rPr>
      <t>(*)</t>
    </r>
  </si>
  <si>
    <r>
      <t xml:space="preserve">Paso Nacional por Pitalito </t>
    </r>
    <r>
      <rPr>
        <b/>
        <sz val="12"/>
        <color rgb="FFFF0000"/>
        <rFont val="Arial"/>
        <family val="2"/>
      </rPr>
      <t>(*)</t>
    </r>
  </si>
  <si>
    <r>
      <t xml:space="preserve">Cruce Puerto Rico - Granada </t>
    </r>
    <r>
      <rPr>
        <b/>
        <sz val="12"/>
        <color rgb="FFFF0000"/>
        <rFont val="Arial"/>
        <family val="2"/>
      </rPr>
      <t>(*)</t>
    </r>
  </si>
  <si>
    <r>
      <t xml:space="preserve">Calamar - San José del Guaviare </t>
    </r>
    <r>
      <rPr>
        <b/>
        <sz val="12"/>
        <color rgb="FFFF0000"/>
        <rFont val="Arial"/>
        <family val="2"/>
      </rPr>
      <t>(*)</t>
    </r>
  </si>
  <si>
    <t>Entrada Ciudad Porfía - Caño Tigre</t>
  </si>
  <si>
    <r>
      <t xml:space="preserve">Variante Oriental de Pasto </t>
    </r>
    <r>
      <rPr>
        <b/>
        <sz val="12"/>
        <color rgb="FFFF0000"/>
        <rFont val="Arial"/>
        <family val="2"/>
      </rPr>
      <t>(*)</t>
    </r>
  </si>
  <si>
    <t xml:space="preserve">Accesos Aeropuerto de Pasto </t>
  </si>
  <si>
    <r>
      <t xml:space="preserve">San Juan de Pasto - Mojarras </t>
    </r>
    <r>
      <rPr>
        <b/>
        <sz val="12"/>
        <color rgb="FFFF0000"/>
        <rFont val="Arial"/>
        <family val="2"/>
      </rPr>
      <t>(*)</t>
    </r>
  </si>
  <si>
    <r>
      <t xml:space="preserve">Presidente - Pamplona </t>
    </r>
    <r>
      <rPr>
        <b/>
        <sz val="12"/>
        <color rgb="FFFF0000"/>
        <rFont val="Arial"/>
        <family val="2"/>
      </rPr>
      <t>(*)</t>
    </r>
  </si>
  <si>
    <r>
      <t xml:space="preserve">Camilo C - Primavera </t>
    </r>
    <r>
      <rPr>
        <b/>
        <sz val="12"/>
        <color rgb="FFFF0000"/>
        <rFont val="Arial"/>
        <family val="2"/>
      </rPr>
      <t>(*)</t>
    </r>
  </si>
  <si>
    <t xml:space="preserve">Paso Nacional por Barbosa </t>
  </si>
  <si>
    <t xml:space="preserve">Paso Nacional por Cisneros </t>
  </si>
  <si>
    <r>
      <t>Paso Nacional por Cisneros</t>
    </r>
    <r>
      <rPr>
        <b/>
        <sz val="12"/>
        <color rgb="FFFF0000"/>
        <rFont val="Arial"/>
        <family val="2"/>
      </rPr>
      <t xml:space="preserve"> </t>
    </r>
  </si>
  <si>
    <r>
      <t xml:space="preserve">Anillo Vial de Cúcuta </t>
    </r>
    <r>
      <rPr>
        <b/>
        <sz val="12"/>
        <color rgb="FFFF0000"/>
        <rFont val="Arial"/>
        <family val="2"/>
      </rPr>
      <t>(*)</t>
    </r>
  </si>
  <si>
    <r>
      <t xml:space="preserve">Paso Nacional por Mocoa </t>
    </r>
    <r>
      <rPr>
        <b/>
        <sz val="12"/>
        <color rgb="FFFF0000"/>
        <rFont val="Arial"/>
        <family val="2"/>
      </rPr>
      <t>(*)</t>
    </r>
  </si>
  <si>
    <r>
      <t>Canangucho - Mocoa</t>
    </r>
    <r>
      <rPr>
        <b/>
        <sz val="12"/>
        <color rgb="FFFF0000"/>
        <rFont val="Arial"/>
        <family val="2"/>
      </rPr>
      <t xml:space="preserve"> </t>
    </r>
  </si>
  <si>
    <r>
      <t xml:space="preserve">Armenia - Montenegro - Alcalá </t>
    </r>
    <r>
      <rPr>
        <b/>
        <sz val="12"/>
        <color rgb="FFFF0000"/>
        <rFont val="Arial"/>
        <family val="2"/>
      </rPr>
      <t>(*)</t>
    </r>
  </si>
  <si>
    <r>
      <t xml:space="preserve">Armenia - La Línea </t>
    </r>
    <r>
      <rPr>
        <b/>
        <sz val="12"/>
        <color rgb="FFFF0000"/>
        <rFont val="Arial"/>
        <family val="2"/>
      </rPr>
      <t>(*)</t>
    </r>
  </si>
  <si>
    <r>
      <t>Cerritos - La Virginia</t>
    </r>
    <r>
      <rPr>
        <b/>
        <sz val="12"/>
        <color rgb="FFFF0000"/>
        <rFont val="Arial"/>
        <family val="2"/>
      </rPr>
      <t xml:space="preserve"> </t>
    </r>
  </si>
  <si>
    <r>
      <t xml:space="preserve">Puente Mosquera - Cruce Avenida del Ferrocarril </t>
    </r>
    <r>
      <rPr>
        <b/>
        <sz val="12"/>
        <color rgb="FFFF0000"/>
        <rFont val="Arial"/>
        <family val="2"/>
      </rPr>
      <t>(*)</t>
    </r>
  </si>
  <si>
    <r>
      <t xml:space="preserve">Santa Cecilia - Asia </t>
    </r>
    <r>
      <rPr>
        <b/>
        <sz val="12"/>
        <color rgb="FFFF0000"/>
        <rFont val="Arial"/>
        <family val="2"/>
      </rPr>
      <t>(*)</t>
    </r>
  </si>
  <si>
    <r>
      <t xml:space="preserve">Río Negro - San Alberto </t>
    </r>
    <r>
      <rPr>
        <b/>
        <sz val="12"/>
        <color rgb="FFFF0000"/>
        <rFont val="Arial"/>
        <family val="2"/>
      </rPr>
      <t>(*)</t>
    </r>
  </si>
  <si>
    <r>
      <t xml:space="preserve">La Palmera - Presidente </t>
    </r>
    <r>
      <rPr>
        <b/>
        <sz val="12"/>
        <color rgb="FFFF0000"/>
        <rFont val="Arial"/>
        <family val="2"/>
      </rPr>
      <t>(*)</t>
    </r>
  </si>
  <si>
    <r>
      <t xml:space="preserve">Cali - Yumbo </t>
    </r>
    <r>
      <rPr>
        <b/>
        <sz val="12"/>
        <color rgb="FFFF0000"/>
        <rFont val="Arial"/>
        <family val="2"/>
      </rPr>
      <t>(*)</t>
    </r>
  </si>
  <si>
    <r>
      <t xml:space="preserve">Jamundí - Cali </t>
    </r>
    <r>
      <rPr>
        <b/>
        <sz val="12"/>
        <color rgb="FFFF0000"/>
        <rFont val="Arial"/>
        <family val="2"/>
      </rPr>
      <t>(*)</t>
    </r>
  </si>
  <si>
    <r>
      <t xml:space="preserve">Paso Nacional por Palmira </t>
    </r>
    <r>
      <rPr>
        <b/>
        <sz val="12"/>
        <color rgb="FFFF0000"/>
        <rFont val="Arial"/>
        <family val="2"/>
      </rPr>
      <t>(*)</t>
    </r>
  </si>
  <si>
    <r>
      <t xml:space="preserve">Río Desbaratado - Palmira </t>
    </r>
    <r>
      <rPr>
        <b/>
        <sz val="12"/>
        <color rgb="FFFF0000"/>
        <rFont val="Arial"/>
        <family val="2"/>
      </rPr>
      <t>(*)</t>
    </r>
  </si>
  <si>
    <r>
      <t xml:space="preserve">Buenaventura - Cruce Ruta 40 (Loboguerrero) </t>
    </r>
    <r>
      <rPr>
        <b/>
        <sz val="12"/>
        <color rgb="FFFF0000"/>
        <rFont val="Arial"/>
        <family val="2"/>
      </rPr>
      <t>(*)</t>
    </r>
  </si>
  <si>
    <r>
      <t xml:space="preserve">Río de Oro - Ocaña </t>
    </r>
    <r>
      <rPr>
        <b/>
        <sz val="12"/>
        <color rgb="FFFF0000"/>
        <rFont val="Arial"/>
        <family val="2"/>
      </rPr>
      <t>(*)</t>
    </r>
  </si>
  <si>
    <r>
      <t xml:space="preserve">Ocaña - Alto del Pozo </t>
    </r>
    <r>
      <rPr>
        <b/>
        <sz val="12"/>
        <color rgb="FFFF0000"/>
        <rFont val="Arial"/>
        <family val="2"/>
      </rPr>
      <t>(*)</t>
    </r>
  </si>
  <si>
    <t>45ABYB</t>
  </si>
  <si>
    <t>Variante de Chiquinquira</t>
  </si>
  <si>
    <t>6+0900</t>
  </si>
  <si>
    <r>
      <t xml:space="preserve">Variante de Chiquinquira </t>
    </r>
    <r>
      <rPr>
        <b/>
        <sz val="12"/>
        <color rgb="FFFF0000"/>
        <rFont val="Arial"/>
        <family val="2"/>
      </rPr>
      <t>(2)</t>
    </r>
  </si>
  <si>
    <t>45ACNC</t>
  </si>
  <si>
    <t>Variante de Ubate</t>
  </si>
  <si>
    <t>45A05</t>
  </si>
  <si>
    <t>Ubaté - Puente Nacional</t>
  </si>
  <si>
    <t>89+0340</t>
  </si>
  <si>
    <r>
      <t xml:space="preserve">Variante de Ubate </t>
    </r>
    <r>
      <rPr>
        <b/>
        <sz val="12"/>
        <color rgb="FFFF0000"/>
        <rFont val="Arial"/>
        <family val="2"/>
      </rPr>
      <t>(2)</t>
    </r>
  </si>
  <si>
    <r>
      <t xml:space="preserve">Ubaté - Puente Nacional </t>
    </r>
    <r>
      <rPr>
        <b/>
        <sz val="12"/>
        <color rgb="FFFF0000"/>
        <rFont val="Arial"/>
        <family val="2"/>
      </rPr>
      <t>(2)</t>
    </r>
  </si>
  <si>
    <t>40CN07</t>
  </si>
  <si>
    <t>Perimetral de la Sabana</t>
  </si>
  <si>
    <t>45ACNB</t>
  </si>
  <si>
    <t>Variante Portochuelo</t>
  </si>
  <si>
    <r>
      <t xml:space="preserve">Te de Portoachuelo - Cruce Nemocón </t>
    </r>
    <r>
      <rPr>
        <b/>
        <sz val="12"/>
        <color rgb="FFFF0000"/>
        <rFont val="Arial"/>
        <family val="2"/>
      </rPr>
      <t>(2)</t>
    </r>
  </si>
  <si>
    <t>45ACND</t>
  </si>
  <si>
    <t>Variante de Portochuelo - Casablanca</t>
  </si>
  <si>
    <r>
      <t xml:space="preserve">Variante de Portochuelo - Casablanca </t>
    </r>
    <r>
      <rPr>
        <b/>
        <sz val="12"/>
        <color rgb="FFFF0000"/>
        <rFont val="Arial"/>
        <family val="2"/>
      </rPr>
      <t>(2)</t>
    </r>
  </si>
  <si>
    <t>67+1134</t>
  </si>
  <si>
    <r>
      <t xml:space="preserve">Zipaquira - Ubate </t>
    </r>
    <r>
      <rPr>
        <b/>
        <sz val="12"/>
        <color rgb="FFFF0000"/>
        <rFont val="Arial"/>
        <family val="2"/>
      </rPr>
      <t>(2)</t>
    </r>
  </si>
  <si>
    <t>5008B_1</t>
  </si>
  <si>
    <t>45A06</t>
  </si>
  <si>
    <t>Puente Nacional - San Gil</t>
  </si>
  <si>
    <t>125+0800</t>
  </si>
  <si>
    <r>
      <t xml:space="preserve">San Gil - Bucaramanga </t>
    </r>
    <r>
      <rPr>
        <b/>
        <sz val="12"/>
        <color rgb="FFFF0000"/>
        <rFont val="Arial"/>
        <family val="2"/>
      </rPr>
      <t>(2)</t>
    </r>
  </si>
  <si>
    <t>93+0000</t>
  </si>
  <si>
    <r>
      <t xml:space="preserve">Floridablanca - Palenque </t>
    </r>
    <r>
      <rPr>
        <b/>
        <sz val="12"/>
        <color rgb="FFFF0000"/>
        <rFont val="Arial"/>
        <family val="2"/>
      </rPr>
      <t>(2)</t>
    </r>
  </si>
  <si>
    <r>
      <t xml:space="preserve">Chusacá - Canoas - Río Bogotá </t>
    </r>
    <r>
      <rPr>
        <b/>
        <sz val="12"/>
        <color rgb="FFFF0000"/>
        <rFont val="Arial"/>
        <family val="2"/>
      </rPr>
      <t>(1)</t>
    </r>
  </si>
  <si>
    <r>
      <t xml:space="preserve">Variante de Jardín </t>
    </r>
    <r>
      <rPr>
        <b/>
        <sz val="12"/>
        <color rgb="FFFF0000"/>
        <rFont val="Arial"/>
        <family val="2"/>
      </rPr>
      <t>(3)</t>
    </r>
  </si>
  <si>
    <r>
      <t xml:space="preserve">Palenque - La Cemento </t>
    </r>
    <r>
      <rPr>
        <b/>
        <sz val="12"/>
        <color rgb="FFFF0000"/>
        <rFont val="Arial"/>
        <family val="2"/>
      </rPr>
      <t>(3)</t>
    </r>
    <r>
      <rPr>
        <sz val="12"/>
        <rFont val="Arial"/>
        <family val="2"/>
      </rPr>
      <t xml:space="preserve"> </t>
    </r>
    <r>
      <rPr>
        <b/>
        <sz val="12"/>
        <color rgb="FFFF0000"/>
        <rFont val="Arial"/>
        <family val="2"/>
      </rPr>
      <t>(*)</t>
    </r>
  </si>
  <si>
    <r>
      <t>Bucaramanga - Río Negro</t>
    </r>
    <r>
      <rPr>
        <b/>
        <sz val="12"/>
        <color rgb="FFFF0000"/>
        <rFont val="Arial"/>
        <family val="2"/>
      </rPr>
      <t xml:space="preserve"> (3) (*)</t>
    </r>
  </si>
  <si>
    <r>
      <t xml:space="preserve">Lebrija - Bucaramanga </t>
    </r>
    <r>
      <rPr>
        <b/>
        <sz val="12"/>
        <color rgb="FFFF0000"/>
        <rFont val="Arial"/>
        <family val="2"/>
      </rPr>
      <t>(3)</t>
    </r>
    <r>
      <rPr>
        <sz val="12"/>
        <rFont val="Arial"/>
        <family val="2"/>
      </rPr>
      <t xml:space="preserve"> </t>
    </r>
    <r>
      <rPr>
        <b/>
        <sz val="12"/>
        <color rgb="FFFF0000"/>
        <rFont val="Arial"/>
        <family val="2"/>
      </rPr>
      <t>(*)</t>
    </r>
  </si>
  <si>
    <t>5+0160</t>
  </si>
  <si>
    <t>0+0250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</si>
</sst>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164" formatCode="&quot;$&quot;\ #,##0_);[Red]\(&quot;$&quot;\ #,##0\)"/>
    <numFmt numFmtId="165" formatCode="_(&quot;$&quot;\ * #,##0.00_);_(&quot;$&quot;\ * \(#,##0.00\);_(&quot;$&quot;\ * &quot;-&quot;??_);_(@_)"/>
    <numFmt numFmtId="166" formatCode="_(* #,##0.00_);_(* \(#,##0.00\);_(* &quot;-&quot;??_);_(@_)"/>
    <numFmt numFmtId="167" formatCode="_ * #,##0.00_ ;_ * \-#,##0.00_ ;_ * &quot;-&quot;??_ ;_ @_ "/>
    <numFmt numFmtId="168" formatCode="0.0"/>
    <numFmt numFmtId="169" formatCode="0.0%"/>
    <numFmt numFmtId="170" formatCode="#,##0.0"/>
    <numFmt numFmtId="171" formatCode="\$#,##0\ ;\(\$#,##0\)"/>
    <numFmt numFmtId="172" formatCode="_-* #,##0.00\ [$€]_-;\-* #,##0.00\ [$€]_-;_-* &quot;-&quot;??\ [$€]_-;_-@_-"/>
    <numFmt numFmtId="173" formatCode="_ * #,##0_ ;_ * \-#,##0_ ;_ * &quot;-&quot;??_ ;_ @_ "/>
    <numFmt numFmtId="174" formatCode="_(&quot;C$&quot;* #,##0.00_);_(&quot;C$&quot;* \(#,##0.00\);_(&quot;C$&quot;* &quot;-&quot;??_);_(@_)"/>
    <numFmt numFmtId="175" formatCode="&quot;$&quot;\ #,##0;&quot;$&quot;\ \-#,##0"/>
    <numFmt numFmtId="176" formatCode="0.000"/>
    <numFmt numFmtId="177" formatCode="#,##0&quot; + 0000&quot;"/>
    <numFmt numFmtId="178" formatCode="##\+####"/>
    <numFmt numFmtId="179" formatCode="0.0000"/>
    <numFmt numFmtId="180" formatCode="#,##0.0000"/>
  </numFmts>
  <fonts count="6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8"/>
      <name val="Arial Black"/>
      <family val="2"/>
    </font>
    <font>
      <b/>
      <sz val="16"/>
      <name val="Arial Black"/>
      <family val="2"/>
    </font>
    <font>
      <b/>
      <sz val="12"/>
      <name val="Arial Black"/>
      <family val="2"/>
    </font>
    <font>
      <b/>
      <i/>
      <sz val="10"/>
      <name val="Arial Black"/>
      <family val="2"/>
    </font>
    <font>
      <i/>
      <sz val="11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i/>
      <sz val="8"/>
      <name val="Arial"/>
      <family val="2"/>
    </font>
    <font>
      <b/>
      <i/>
      <sz val="11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8"/>
      <name val="BankGothic Md BT"/>
      <family val="2"/>
    </font>
    <font>
      <b/>
      <sz val="22"/>
      <name val="BankGothic Md BT"/>
      <family val="2"/>
    </font>
    <font>
      <b/>
      <i/>
      <sz val="12"/>
      <name val="BankGothic Lt BT"/>
      <family val="2"/>
    </font>
    <font>
      <sz val="10"/>
      <name val="BankGothic Lt BT"/>
      <family val="2"/>
    </font>
    <font>
      <b/>
      <i/>
      <sz val="11"/>
      <name val="BankGothic Lt BT"/>
      <family val="2"/>
    </font>
    <font>
      <b/>
      <sz val="9"/>
      <color indexed="62"/>
      <name val="BankGothic Lt BT"/>
      <family val="2"/>
    </font>
    <font>
      <b/>
      <sz val="9"/>
      <color indexed="18"/>
      <name val="BankGothic Lt BT"/>
      <family val="2"/>
    </font>
    <font>
      <b/>
      <sz val="12"/>
      <name val="Arial"/>
      <family val="2"/>
    </font>
    <font>
      <b/>
      <i/>
      <sz val="14"/>
      <name val="BankGothic Lt BT"/>
      <family val="2"/>
    </font>
    <font>
      <i/>
      <sz val="12"/>
      <name val="Arial Black"/>
      <family val="2"/>
    </font>
    <font>
      <sz val="6"/>
      <color indexed="50"/>
      <name val="Arial"/>
      <family val="2"/>
    </font>
    <font>
      <sz val="9"/>
      <name val="Arial"/>
      <family val="2"/>
    </font>
    <font>
      <sz val="10"/>
      <color indexed="24"/>
      <name val="Arial"/>
      <family val="2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BankGothic Lt BT"/>
      <family val="2"/>
    </font>
    <font>
      <sz val="12"/>
      <color indexed="8"/>
      <name val="Arial"/>
      <family val="2"/>
    </font>
    <font>
      <b/>
      <sz val="12"/>
      <color rgb="FFFF0000"/>
      <name val="Arial"/>
      <family val="2"/>
    </font>
    <font>
      <sz val="10"/>
      <name val="Arial"/>
      <family val="2"/>
    </font>
    <font>
      <b/>
      <sz val="12"/>
      <color indexed="47"/>
      <name val="Arial"/>
      <family val="2"/>
    </font>
    <font>
      <b/>
      <sz val="9"/>
      <color indexed="62"/>
      <name val="Arial"/>
      <family val="2"/>
    </font>
    <font>
      <sz val="10"/>
      <color indexed="62"/>
      <name val="Arial"/>
      <family val="2"/>
    </font>
    <font>
      <b/>
      <sz val="8"/>
      <name val="Arial"/>
      <family val="2"/>
    </font>
    <font>
      <b/>
      <sz val="8"/>
      <color indexed="18"/>
      <name val="Arial"/>
      <family val="2"/>
    </font>
    <font>
      <sz val="8"/>
      <color indexed="62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8"/>
      <color indexed="6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indexed="62"/>
      <name val="Arial"/>
      <family val="2"/>
    </font>
    <font>
      <sz val="9"/>
      <color indexed="62"/>
      <name val="Arial"/>
      <family val="2"/>
    </font>
    <font>
      <sz val="8"/>
      <color rgb="FF333399"/>
      <name val="Arial"/>
      <family val="2"/>
    </font>
    <font>
      <sz val="10"/>
      <color rgb="FF333399"/>
      <name val="Arial"/>
      <family val="2"/>
    </font>
    <font>
      <b/>
      <sz val="9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</fonts>
  <fills count="2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indexed="22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FF33"/>
        <bgColor indexed="64"/>
      </patternFill>
    </fill>
    <fill>
      <patternFill patternType="gray0625">
        <bgColor indexed="9"/>
      </patternFill>
    </fill>
    <fill>
      <patternFill patternType="gray0625">
        <bgColor rgb="FF66FF33"/>
      </patternFill>
    </fill>
    <fill>
      <patternFill patternType="solid">
        <fgColor rgb="FF00B0F0"/>
        <bgColor indexed="64"/>
      </patternFill>
    </fill>
  </fills>
  <borders count="102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47"/>
      </left>
      <right style="medium">
        <color indexed="47"/>
      </right>
      <top style="medium">
        <color indexed="47"/>
      </top>
      <bottom style="medium">
        <color indexed="47"/>
      </bottom>
      <diagonal/>
    </border>
    <border>
      <left style="medium">
        <color indexed="47"/>
      </left>
      <right style="thin">
        <color indexed="64"/>
      </right>
      <top style="medium">
        <color indexed="47"/>
      </top>
      <bottom/>
      <diagonal/>
    </border>
    <border>
      <left style="thin">
        <color indexed="64"/>
      </left>
      <right style="thin">
        <color indexed="64"/>
      </right>
      <top style="medium">
        <color indexed="47"/>
      </top>
      <bottom/>
      <diagonal/>
    </border>
    <border>
      <left/>
      <right/>
      <top style="medium">
        <color indexed="47"/>
      </top>
      <bottom/>
      <diagonal/>
    </border>
    <border>
      <left/>
      <right style="thin">
        <color indexed="64"/>
      </right>
      <top style="medium">
        <color indexed="47"/>
      </top>
      <bottom style="thin">
        <color indexed="64"/>
      </bottom>
      <diagonal/>
    </border>
    <border>
      <left style="thin">
        <color indexed="64"/>
      </left>
      <right/>
      <top style="medium">
        <color indexed="47"/>
      </top>
      <bottom style="thin">
        <color indexed="64"/>
      </bottom>
      <diagonal/>
    </border>
    <border>
      <left/>
      <right style="medium">
        <color indexed="47"/>
      </right>
      <top style="medium">
        <color indexed="47"/>
      </top>
      <bottom/>
      <diagonal/>
    </border>
    <border>
      <left style="medium">
        <color indexed="47"/>
      </left>
      <right style="thin">
        <color indexed="64"/>
      </right>
      <top/>
      <bottom style="medium">
        <color indexed="47"/>
      </bottom>
      <diagonal/>
    </border>
    <border>
      <left style="thin">
        <color indexed="64"/>
      </left>
      <right style="thin">
        <color indexed="64"/>
      </right>
      <top/>
      <bottom style="medium">
        <color indexed="4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47"/>
      </bottom>
      <diagonal/>
    </border>
    <border>
      <left style="thin">
        <color indexed="64"/>
      </left>
      <right style="medium">
        <color indexed="47"/>
      </right>
      <top style="thin">
        <color indexed="64"/>
      </top>
      <bottom style="medium">
        <color indexed="47"/>
      </bottom>
      <diagonal/>
    </border>
    <border>
      <left style="medium">
        <color indexed="47"/>
      </left>
      <right style="thin">
        <color indexed="64"/>
      </right>
      <top style="thin">
        <color indexed="64"/>
      </top>
      <bottom style="medium">
        <color indexed="47"/>
      </bottom>
      <diagonal/>
    </border>
    <border>
      <left style="medium">
        <color indexed="47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47"/>
      </left>
      <right style="thin">
        <color indexed="64"/>
      </right>
      <top style="medium">
        <color indexed="47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47"/>
      </top>
      <bottom style="thin">
        <color indexed="64"/>
      </bottom>
      <diagonal/>
    </border>
    <border>
      <left style="thin">
        <color indexed="64"/>
      </left>
      <right style="medium">
        <color indexed="47"/>
      </right>
      <top style="medium">
        <color indexed="47"/>
      </top>
      <bottom/>
      <diagonal/>
    </border>
    <border>
      <left style="thin">
        <color indexed="64"/>
      </left>
      <right style="medium">
        <color indexed="47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47"/>
      </right>
      <top style="medium">
        <color indexed="47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9" tint="0.3999450666829432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47"/>
      </left>
      <right style="thin">
        <color indexed="64"/>
      </right>
      <top style="hair">
        <color theme="1"/>
      </top>
      <bottom style="medium">
        <color indexed="47"/>
      </bottom>
      <diagonal/>
    </border>
    <border>
      <left style="thin">
        <color indexed="64"/>
      </left>
      <right style="thin">
        <color indexed="64"/>
      </right>
      <top style="medium">
        <color indexed="47"/>
      </top>
      <bottom style="hair">
        <color theme="1"/>
      </bottom>
      <diagonal/>
    </border>
    <border>
      <left style="thin">
        <color indexed="64"/>
      </left>
      <right style="medium">
        <color indexed="47"/>
      </right>
      <top style="medium">
        <color indexed="47"/>
      </top>
      <bottom style="hair">
        <color theme="1"/>
      </bottom>
      <diagonal/>
    </border>
    <border>
      <left style="medium">
        <color indexed="47"/>
      </left>
      <right style="thin">
        <color indexed="64"/>
      </right>
      <top style="medium">
        <color indexed="47"/>
      </top>
      <bottom style="hair">
        <color theme="1"/>
      </bottom>
      <diagonal/>
    </border>
    <border>
      <left style="thin">
        <color indexed="64"/>
      </left>
      <right style="thin">
        <color indexed="64"/>
      </right>
      <top style="hair">
        <color theme="1"/>
      </top>
      <bottom style="medium">
        <color indexed="47"/>
      </bottom>
      <diagonal/>
    </border>
    <border>
      <left style="thin">
        <color indexed="64"/>
      </left>
      <right style="medium">
        <color indexed="47"/>
      </right>
      <top style="hair">
        <color theme="1"/>
      </top>
      <bottom style="medium">
        <color indexed="47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84">
    <xf numFmtId="0" fontId="0" fillId="0" borderId="0"/>
    <xf numFmtId="167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3" fontId="35" fillId="0" borderId="0" applyFont="0" applyFill="0" applyBorder="0" applyAlignment="0" applyProtection="0"/>
    <xf numFmtId="171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172" fontId="6" fillId="0" borderId="0" applyFont="0" applyFill="0" applyBorder="0" applyAlignment="0" applyProtection="0"/>
    <xf numFmtId="2" fontId="35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6" fillId="0" borderId="0"/>
    <xf numFmtId="0" fontId="6" fillId="0" borderId="0"/>
    <xf numFmtId="0" fontId="5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39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3" fillId="0" borderId="0"/>
    <xf numFmtId="9" fontId="6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0" fontId="2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0" fontId="2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9" fontId="43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0" fillId="0" borderId="0"/>
  </cellStyleXfs>
  <cellXfs count="909">
    <xf numFmtId="0" fontId="0" fillId="0" borderId="0" xfId="0"/>
    <xf numFmtId="0" fontId="27" fillId="3" borderId="12" xfId="0" applyFont="1" applyFill="1" applyBorder="1" applyAlignment="1">
      <alignment horizontal="center" vertical="center"/>
    </xf>
    <xf numFmtId="0" fontId="27" fillId="3" borderId="14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vertical="center"/>
    </xf>
    <xf numFmtId="167" fontId="30" fillId="0" borderId="0" xfId="1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4" fontId="20" fillId="0" borderId="0" xfId="1" applyNumberFormat="1" applyFont="1" applyFill="1" applyBorder="1" applyAlignment="1">
      <alignment vertical="center"/>
    </xf>
    <xf numFmtId="4" fontId="20" fillId="0" borderId="0" xfId="0" applyNumberFormat="1" applyFont="1" applyFill="1" applyBorder="1" applyAlignment="1">
      <alignment vertical="center"/>
    </xf>
    <xf numFmtId="4" fontId="30" fillId="0" borderId="0" xfId="1" applyNumberFormat="1" applyFont="1" applyFill="1" applyBorder="1" applyAlignment="1">
      <alignment vertical="center"/>
    </xf>
    <xf numFmtId="49" fontId="20" fillId="0" borderId="0" xfId="0" applyNumberFormat="1" applyFont="1" applyFill="1" applyBorder="1" applyAlignment="1">
      <alignment vertical="center"/>
    </xf>
    <xf numFmtId="0" fontId="20" fillId="0" borderId="0" xfId="0" applyFont="1" applyFill="1" applyBorder="1" applyAlignment="1" applyProtection="1">
      <alignment vertical="center"/>
      <protection hidden="1"/>
    </xf>
    <xf numFmtId="1" fontId="20" fillId="0" borderId="0" xfId="0" applyNumberFormat="1" applyFont="1" applyFill="1" applyBorder="1" applyAlignment="1" applyProtection="1">
      <alignment vertical="center"/>
      <protection hidden="1"/>
    </xf>
    <xf numFmtId="4" fontId="20" fillId="0" borderId="0" xfId="1" applyNumberFormat="1" applyFont="1" applyFill="1" applyBorder="1" applyAlignment="1">
      <alignment horizontal="right" vertical="center"/>
    </xf>
    <xf numFmtId="49" fontId="20" fillId="0" borderId="0" xfId="0" applyNumberFormat="1" applyFont="1" applyFill="1" applyBorder="1" applyAlignment="1">
      <alignment horizontal="right" vertical="center"/>
    </xf>
    <xf numFmtId="0" fontId="17" fillId="0" borderId="2" xfId="0" applyFont="1" applyFill="1" applyBorder="1" applyAlignment="1">
      <alignment vertical="center"/>
    </xf>
    <xf numFmtId="4" fontId="15" fillId="0" borderId="3" xfId="0" applyNumberFormat="1" applyFont="1" applyBorder="1" applyAlignment="1">
      <alignment vertical="center"/>
    </xf>
    <xf numFmtId="170" fontId="21" fillId="0" borderId="3" xfId="2" applyNumberFormat="1" applyFont="1" applyBorder="1" applyAlignment="1">
      <alignment vertical="center"/>
    </xf>
    <xf numFmtId="169" fontId="21" fillId="0" borderId="3" xfId="2" applyNumberFormat="1" applyFont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4" fontId="15" fillId="0" borderId="6" xfId="0" applyNumberFormat="1" applyFont="1" applyBorder="1" applyAlignment="1">
      <alignment vertical="center"/>
    </xf>
    <xf numFmtId="170" fontId="21" fillId="0" borderId="6" xfId="2" applyNumberFormat="1" applyFont="1" applyBorder="1" applyAlignment="1">
      <alignment vertical="center"/>
    </xf>
    <xf numFmtId="169" fontId="21" fillId="0" borderId="6" xfId="2" applyNumberFormat="1" applyFont="1" applyBorder="1" applyAlignment="1">
      <alignment vertical="center"/>
    </xf>
    <xf numFmtId="0" fontId="15" fillId="0" borderId="5" xfId="0" applyFont="1" applyFill="1" applyBorder="1" applyAlignment="1">
      <alignment vertical="center"/>
    </xf>
    <xf numFmtId="0" fontId="16" fillId="0" borderId="9" xfId="0" applyFont="1" applyFill="1" applyBorder="1" applyAlignment="1" applyProtection="1">
      <alignment vertical="center"/>
      <protection locked="0"/>
    </xf>
    <xf numFmtId="4" fontId="19" fillId="0" borderId="8" xfId="0" applyNumberFormat="1" applyFont="1" applyBorder="1" applyAlignment="1">
      <alignment vertical="center"/>
    </xf>
    <xf numFmtId="170" fontId="19" fillId="0" borderId="8" xfId="2" applyNumberFormat="1" applyFont="1" applyBorder="1" applyAlignment="1">
      <alignment vertical="center"/>
    </xf>
    <xf numFmtId="169" fontId="22" fillId="0" borderId="8" xfId="2" applyNumberFormat="1" applyFont="1" applyBorder="1" applyAlignment="1">
      <alignment vertical="center"/>
    </xf>
    <xf numFmtId="49" fontId="34" fillId="0" borderId="4" xfId="0" applyNumberFormat="1" applyFont="1" applyBorder="1" applyAlignment="1">
      <alignment horizontal="center" vertical="center"/>
    </xf>
    <xf numFmtId="49" fontId="34" fillId="0" borderId="7" xfId="0" applyNumberFormat="1" applyFont="1" applyBorder="1" applyAlignment="1">
      <alignment horizontal="center" vertical="center"/>
    </xf>
    <xf numFmtId="49" fontId="34" fillId="0" borderId="11" xfId="0" applyNumberFormat="1" applyFont="1" applyBorder="1" applyAlignment="1">
      <alignment vertical="center"/>
    </xf>
    <xf numFmtId="4" fontId="30" fillId="0" borderId="6" xfId="1" applyNumberFormat="1" applyFont="1" applyFill="1" applyBorder="1" applyAlignment="1">
      <alignment vertical="center"/>
    </xf>
    <xf numFmtId="4" fontId="20" fillId="0" borderId="6" xfId="0" applyNumberFormat="1" applyFont="1" applyFill="1" applyBorder="1" applyAlignment="1">
      <alignment horizontal="right" vertical="center"/>
    </xf>
    <xf numFmtId="4" fontId="30" fillId="0" borderId="6" xfId="0" applyNumberFormat="1" applyFont="1" applyFill="1" applyBorder="1" applyAlignment="1">
      <alignment vertical="center"/>
    </xf>
    <xf numFmtId="2" fontId="30" fillId="0" borderId="8" xfId="0" applyNumberFormat="1" applyFont="1" applyFill="1" applyBorder="1" applyAlignment="1">
      <alignment horizontal="center" vertical="center"/>
    </xf>
    <xf numFmtId="0" fontId="30" fillId="0" borderId="8" xfId="0" applyFont="1" applyFill="1" applyBorder="1" applyAlignment="1">
      <alignment horizontal="center" vertical="center" wrapText="1"/>
    </xf>
    <xf numFmtId="4" fontId="20" fillId="0" borderId="0" xfId="0" applyNumberFormat="1" applyFont="1" applyFill="1" applyBorder="1" applyAlignment="1">
      <alignment horizontal="right" vertical="center"/>
    </xf>
    <xf numFmtId="2" fontId="20" fillId="0" borderId="0" xfId="0" applyNumberFormat="1" applyFont="1" applyFill="1" applyBorder="1" applyAlignment="1">
      <alignment horizontal="right" vertical="center"/>
    </xf>
    <xf numFmtId="9" fontId="30" fillId="0" borderId="0" xfId="2" applyFont="1" applyFill="1" applyBorder="1" applyAlignment="1">
      <alignment horizontal="right" vertical="center"/>
    </xf>
    <xf numFmtId="9" fontId="20" fillId="0" borderId="0" xfId="2" applyFont="1" applyFill="1" applyBorder="1" applyAlignment="1">
      <alignment horizontal="right" vertical="center"/>
    </xf>
    <xf numFmtId="2" fontId="20" fillId="0" borderId="0" xfId="0" applyNumberFormat="1" applyFont="1" applyFill="1" applyBorder="1" applyAlignment="1" applyProtection="1">
      <alignment horizontal="right" vertical="center"/>
      <protection hidden="1"/>
    </xf>
    <xf numFmtId="0" fontId="29" fillId="0" borderId="8" xfId="0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30" fillId="0" borderId="8" xfId="0" applyFont="1" applyFill="1" applyBorder="1" applyAlignment="1">
      <alignment horizontal="center" vertical="center"/>
    </xf>
    <xf numFmtId="0" fontId="15" fillId="0" borderId="36" xfId="0" applyFont="1" applyFill="1" applyBorder="1" applyAlignment="1">
      <alignment vertical="center"/>
    </xf>
    <xf numFmtId="4" fontId="15" fillId="0" borderId="37" xfId="0" applyNumberFormat="1" applyFont="1" applyBorder="1" applyAlignment="1">
      <alignment vertical="center"/>
    </xf>
    <xf numFmtId="49" fontId="34" fillId="0" borderId="38" xfId="0" applyNumberFormat="1" applyFont="1" applyBorder="1" applyAlignment="1">
      <alignment horizontal="center" vertical="center"/>
    </xf>
    <xf numFmtId="169" fontId="21" fillId="0" borderId="37" xfId="0" applyNumberFormat="1" applyFont="1" applyBorder="1" applyAlignment="1">
      <alignment vertical="center"/>
    </xf>
    <xf numFmtId="2" fontId="30" fillId="0" borderId="0" xfId="0" applyNumberFormat="1" applyFont="1" applyFill="1" applyBorder="1" applyAlignment="1">
      <alignment vertical="center"/>
    </xf>
    <xf numFmtId="2" fontId="30" fillId="0" borderId="0" xfId="0" applyNumberFormat="1" applyFont="1" applyFill="1" applyBorder="1" applyAlignment="1" applyProtection="1">
      <alignment vertical="center"/>
      <protection hidden="1"/>
    </xf>
    <xf numFmtId="0" fontId="20" fillId="0" borderId="0" xfId="0" applyFont="1" applyFill="1" applyBorder="1" applyAlignment="1">
      <alignment horizontal="center" vertical="center"/>
    </xf>
    <xf numFmtId="49" fontId="30" fillId="0" borderId="0" xfId="0" applyNumberFormat="1" applyFont="1" applyFill="1" applyBorder="1" applyAlignment="1">
      <alignment horizontal="right" vertical="center"/>
    </xf>
    <xf numFmtId="49" fontId="20" fillId="0" borderId="0" xfId="1" applyNumberFormat="1" applyFont="1" applyFill="1" applyBorder="1" applyAlignment="1">
      <alignment horizontal="right" vertical="center"/>
    </xf>
    <xf numFmtId="167" fontId="20" fillId="0" borderId="0" xfId="1" applyFont="1" applyFill="1" applyBorder="1" applyAlignment="1">
      <alignment horizontal="center" vertical="center"/>
    </xf>
    <xf numFmtId="4" fontId="15" fillId="0" borderId="6" xfId="0" applyNumberFormat="1" applyFont="1" applyFill="1" applyBorder="1" applyAlignment="1">
      <alignment vertical="center"/>
    </xf>
    <xf numFmtId="170" fontId="21" fillId="0" borderId="6" xfId="2" applyNumberFormat="1" applyFont="1" applyFill="1" applyBorder="1" applyAlignment="1">
      <alignment vertical="center"/>
    </xf>
    <xf numFmtId="169" fontId="21" fillId="0" borderId="6" xfId="2" applyNumberFormat="1" applyFont="1" applyFill="1" applyBorder="1" applyAlignment="1">
      <alignment vertical="center"/>
    </xf>
    <xf numFmtId="49" fontId="34" fillId="0" borderId="7" xfId="0" applyNumberFormat="1" applyFont="1" applyFill="1" applyBorder="1" applyAlignment="1">
      <alignment horizontal="center" vertical="center"/>
    </xf>
    <xf numFmtId="10" fontId="30" fillId="0" borderId="34" xfId="2" applyNumberFormat="1" applyFont="1" applyFill="1" applyBorder="1" applyAlignment="1">
      <alignment horizontal="right" vertical="center"/>
    </xf>
    <xf numFmtId="2" fontId="20" fillId="0" borderId="6" xfId="0" applyNumberFormat="1" applyFont="1" applyFill="1" applyBorder="1" applyAlignment="1">
      <alignment vertical="center"/>
    </xf>
    <xf numFmtId="0" fontId="30" fillId="0" borderId="52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left" vertical="center"/>
    </xf>
    <xf numFmtId="0" fontId="28" fillId="5" borderId="8" xfId="0" applyFont="1" applyFill="1" applyBorder="1" applyAlignment="1">
      <alignment horizontal="center" vertical="center"/>
    </xf>
    <xf numFmtId="0" fontId="28" fillId="6" borderId="8" xfId="0" applyFont="1" applyFill="1" applyBorder="1" applyAlignment="1">
      <alignment horizontal="center" vertical="center"/>
    </xf>
    <xf numFmtId="0" fontId="28" fillId="7" borderId="8" xfId="0" applyFont="1" applyFill="1" applyBorder="1" applyAlignment="1">
      <alignment horizontal="center" vertical="center"/>
    </xf>
    <xf numFmtId="2" fontId="28" fillId="8" borderId="8" xfId="0" applyNumberFormat="1" applyFont="1" applyFill="1" applyBorder="1" applyAlignment="1">
      <alignment horizontal="center" vertical="center"/>
    </xf>
    <xf numFmtId="0" fontId="28" fillId="9" borderId="8" xfId="0" applyFont="1" applyFill="1" applyBorder="1" applyAlignment="1">
      <alignment horizontal="center" vertical="center"/>
    </xf>
    <xf numFmtId="0" fontId="29" fillId="7" borderId="8" xfId="0" applyFont="1" applyFill="1" applyBorder="1" applyAlignment="1">
      <alignment horizontal="center" vertical="center"/>
    </xf>
    <xf numFmtId="0" fontId="28" fillId="10" borderId="8" xfId="0" applyFont="1" applyFill="1" applyBorder="1" applyAlignment="1">
      <alignment horizontal="center" vertical="center"/>
    </xf>
    <xf numFmtId="0" fontId="28" fillId="11" borderId="8" xfId="0" applyFont="1" applyFill="1" applyBorder="1" applyAlignment="1">
      <alignment horizontal="center" vertical="center"/>
    </xf>
    <xf numFmtId="2" fontId="28" fillId="12" borderId="8" xfId="0" applyNumberFormat="1" applyFont="1" applyFill="1" applyBorder="1" applyAlignment="1">
      <alignment horizontal="center" vertical="center"/>
    </xf>
    <xf numFmtId="0" fontId="28" fillId="13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Border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0" borderId="0" xfId="0" applyFont="1" applyFill="1" applyBorder="1" applyAlignment="1">
      <alignment horizontal="left" vertical="center"/>
    </xf>
    <xf numFmtId="17" fontId="32" fillId="0" borderId="0" xfId="0" applyNumberFormat="1" applyFont="1" applyFill="1" applyBorder="1" applyAlignment="1">
      <alignment horizontal="left" vertical="center"/>
    </xf>
    <xf numFmtId="17" fontId="13" fillId="0" borderId="0" xfId="0" applyNumberFormat="1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14" fontId="0" fillId="0" borderId="0" xfId="0" applyNumberFormat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26" fillId="0" borderId="0" xfId="0" applyFont="1" applyFill="1" applyAlignment="1">
      <alignment vertical="center"/>
    </xf>
    <xf numFmtId="0" fontId="26" fillId="0" borderId="0" xfId="0" applyFont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16" xfId="0" applyFont="1" applyFill="1" applyBorder="1" applyAlignment="1">
      <alignment horizontal="center" vertical="center"/>
    </xf>
    <xf numFmtId="0" fontId="25" fillId="0" borderId="17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 applyProtection="1">
      <alignment horizontal="center" vertical="center"/>
      <protection locked="0"/>
    </xf>
    <xf numFmtId="2" fontId="20" fillId="0" borderId="3" xfId="0" applyNumberFormat="1" applyFont="1" applyFill="1" applyBorder="1" applyAlignment="1">
      <alignment vertical="center"/>
    </xf>
    <xf numFmtId="2" fontId="20" fillId="0" borderId="4" xfId="0" applyNumberFormat="1" applyFont="1" applyFill="1" applyBorder="1" applyAlignment="1">
      <alignment vertical="center"/>
    </xf>
    <xf numFmtId="2" fontId="20" fillId="0" borderId="2" xfId="0" applyNumberFormat="1" applyFont="1" applyFill="1" applyBorder="1" applyAlignment="1">
      <alignment vertical="center"/>
    </xf>
    <xf numFmtId="4" fontId="20" fillId="0" borderId="3" xfId="0" applyNumberFormat="1" applyFont="1" applyFill="1" applyBorder="1" applyAlignment="1">
      <alignment horizontal="right" vertical="center"/>
    </xf>
    <xf numFmtId="4" fontId="20" fillId="0" borderId="4" xfId="0" applyNumberFormat="1" applyFont="1" applyFill="1" applyBorder="1" applyAlignment="1">
      <alignment horizontal="right" vertical="center"/>
    </xf>
    <xf numFmtId="4" fontId="17" fillId="0" borderId="0" xfId="0" applyNumberFormat="1" applyFont="1" applyBorder="1" applyAlignment="1">
      <alignment vertical="center"/>
    </xf>
    <xf numFmtId="169" fontId="20" fillId="0" borderId="0" xfId="2" applyNumberFormat="1" applyFont="1" applyBorder="1" applyAlignment="1">
      <alignment vertical="center"/>
    </xf>
    <xf numFmtId="0" fontId="17" fillId="2" borderId="0" xfId="0" applyFont="1" applyFill="1" applyBorder="1" applyAlignment="1" applyProtection="1">
      <alignment horizontal="center" vertical="center"/>
      <protection locked="0"/>
    </xf>
    <xf numFmtId="2" fontId="20" fillId="0" borderId="7" xfId="0" applyNumberFormat="1" applyFont="1" applyFill="1" applyBorder="1" applyAlignment="1">
      <alignment vertical="center"/>
    </xf>
    <xf numFmtId="2" fontId="20" fillId="0" borderId="5" xfId="0" applyNumberFormat="1" applyFont="1" applyFill="1" applyBorder="1" applyAlignment="1">
      <alignment vertical="center"/>
    </xf>
    <xf numFmtId="4" fontId="20" fillId="0" borderId="28" xfId="0" applyNumberFormat="1" applyFont="1" applyFill="1" applyBorder="1" applyAlignment="1">
      <alignment horizontal="right" vertical="center"/>
    </xf>
    <xf numFmtId="4" fontId="20" fillId="0" borderId="7" xfId="0" applyNumberFormat="1" applyFont="1" applyFill="1" applyBorder="1" applyAlignment="1">
      <alignment horizontal="right" vertical="center"/>
    </xf>
    <xf numFmtId="4" fontId="17" fillId="0" borderId="0" xfId="0" applyNumberFormat="1" applyFont="1" applyFill="1" applyBorder="1" applyAlignment="1">
      <alignment vertical="center"/>
    </xf>
    <xf numFmtId="169" fontId="20" fillId="0" borderId="0" xfId="2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15" fillId="2" borderId="0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>
      <alignment horizontal="center" vertical="center"/>
    </xf>
    <xf numFmtId="0" fontId="17" fillId="0" borderId="36" xfId="0" applyFont="1" applyFill="1" applyBorder="1" applyAlignment="1">
      <alignment vertical="center"/>
    </xf>
    <xf numFmtId="2" fontId="20" fillId="0" borderId="28" xfId="0" applyNumberFormat="1" applyFont="1" applyFill="1" applyBorder="1" applyAlignment="1">
      <alignment vertical="center"/>
    </xf>
    <xf numFmtId="2" fontId="17" fillId="0" borderId="0" xfId="0" applyNumberFormat="1" applyFont="1" applyFill="1" applyBorder="1" applyAlignment="1">
      <alignment vertical="center"/>
    </xf>
    <xf numFmtId="169" fontId="17" fillId="0" borderId="0" xfId="0" applyNumberFormat="1" applyFont="1" applyFill="1" applyBorder="1" applyAlignment="1">
      <alignment vertical="center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4" fontId="16" fillId="0" borderId="0" xfId="0" applyNumberFormat="1" applyFont="1" applyBorder="1" applyAlignment="1">
      <alignment vertical="center"/>
    </xf>
    <xf numFmtId="169" fontId="16" fillId="0" borderId="0" xfId="2" applyNumberFormat="1" applyFont="1" applyBorder="1" applyAlignment="1">
      <alignment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2" fontId="18" fillId="0" borderId="0" xfId="0" applyNumberFormat="1" applyFont="1" applyAlignment="1">
      <alignment vertical="center"/>
    </xf>
    <xf numFmtId="4" fontId="0" fillId="0" borderId="0" xfId="0" applyNumberFormat="1" applyAlignment="1">
      <alignment vertical="center"/>
    </xf>
    <xf numFmtId="10" fontId="30" fillId="6" borderId="8" xfId="2" applyNumberFormat="1" applyFont="1" applyFill="1" applyBorder="1" applyAlignment="1">
      <alignment vertical="center"/>
    </xf>
    <xf numFmtId="10" fontId="30" fillId="8" borderId="8" xfId="2" applyNumberFormat="1" applyFont="1" applyFill="1" applyBorder="1" applyAlignment="1">
      <alignment vertical="center"/>
    </xf>
    <xf numFmtId="10" fontId="30" fillId="7" borderId="8" xfId="2" applyNumberFormat="1" applyFont="1" applyFill="1" applyBorder="1" applyAlignment="1">
      <alignment vertical="center"/>
    </xf>
    <xf numFmtId="10" fontId="30" fillId="5" borderId="8" xfId="2" applyNumberFormat="1" applyFont="1" applyFill="1" applyBorder="1" applyAlignment="1">
      <alignment vertical="center"/>
    </xf>
    <xf numFmtId="10" fontId="30" fillId="11" borderId="8" xfId="2" applyNumberFormat="1" applyFont="1" applyFill="1" applyBorder="1" applyAlignment="1">
      <alignment vertical="center"/>
    </xf>
    <xf numFmtId="4" fontId="30" fillId="5" borderId="6" xfId="0" applyNumberFormat="1" applyFont="1" applyFill="1" applyBorder="1" applyAlignment="1" applyProtection="1">
      <alignment vertical="center"/>
    </xf>
    <xf numFmtId="4" fontId="30" fillId="6" borderId="6" xfId="0" applyNumberFormat="1" applyFont="1" applyFill="1" applyBorder="1" applyAlignment="1" applyProtection="1">
      <alignment vertical="center"/>
    </xf>
    <xf numFmtId="4" fontId="30" fillId="8" borderId="6" xfId="0" applyNumberFormat="1" applyFont="1" applyFill="1" applyBorder="1" applyAlignment="1" applyProtection="1">
      <alignment vertical="center"/>
    </xf>
    <xf numFmtId="4" fontId="30" fillId="7" borderId="6" xfId="0" applyNumberFormat="1" applyFont="1" applyFill="1" applyBorder="1" applyAlignment="1" applyProtection="1">
      <alignment vertical="center"/>
    </xf>
    <xf numFmtId="2" fontId="30" fillId="6" borderId="6" xfId="0" applyNumberFormat="1" applyFont="1" applyFill="1" applyBorder="1" applyAlignment="1" applyProtection="1">
      <alignment vertical="center"/>
    </xf>
    <xf numFmtId="2" fontId="30" fillId="8" borderId="6" xfId="0" applyNumberFormat="1" applyFont="1" applyFill="1" applyBorder="1" applyAlignment="1" applyProtection="1">
      <alignment vertical="center"/>
    </xf>
    <xf numFmtId="2" fontId="30" fillId="7" borderId="6" xfId="0" applyNumberFormat="1" applyFont="1" applyFill="1" applyBorder="1" applyAlignment="1" applyProtection="1">
      <alignment vertical="center"/>
    </xf>
    <xf numFmtId="4" fontId="30" fillId="11" borderId="6" xfId="0" applyNumberFormat="1" applyFont="1" applyFill="1" applyBorder="1" applyAlignment="1" applyProtection="1">
      <alignment horizontal="right" vertical="center"/>
    </xf>
    <xf numFmtId="4" fontId="30" fillId="12" borderId="6" xfId="0" applyNumberFormat="1" applyFont="1" applyFill="1" applyBorder="1" applyAlignment="1" applyProtection="1">
      <alignment horizontal="right" vertical="center"/>
    </xf>
    <xf numFmtId="2" fontId="30" fillId="9" borderId="7" xfId="0" applyNumberFormat="1" applyFont="1" applyFill="1" applyBorder="1" applyAlignment="1" applyProtection="1">
      <alignment vertical="center"/>
    </xf>
    <xf numFmtId="10" fontId="30" fillId="9" borderId="11" xfId="2" applyNumberFormat="1" applyFont="1" applyFill="1" applyBorder="1" applyAlignment="1">
      <alignment vertical="center"/>
    </xf>
    <xf numFmtId="2" fontId="30" fillId="5" borderId="5" xfId="0" applyNumberFormat="1" applyFont="1" applyFill="1" applyBorder="1" applyAlignment="1" applyProtection="1">
      <alignment vertical="center"/>
    </xf>
    <xf numFmtId="10" fontId="30" fillId="5" borderId="9" xfId="2" applyNumberFormat="1" applyFont="1" applyFill="1" applyBorder="1" applyAlignment="1">
      <alignment vertical="center"/>
    </xf>
    <xf numFmtId="4" fontId="20" fillId="0" borderId="2" xfId="0" applyNumberFormat="1" applyFont="1" applyFill="1" applyBorder="1" applyAlignment="1">
      <alignment horizontal="right" vertical="center"/>
    </xf>
    <xf numFmtId="4" fontId="20" fillId="0" borderId="5" xfId="0" applyNumberFormat="1" applyFont="1" applyFill="1" applyBorder="1" applyAlignment="1">
      <alignment horizontal="right" vertical="center"/>
    </xf>
    <xf numFmtId="4" fontId="30" fillId="10" borderId="5" xfId="0" applyNumberFormat="1" applyFont="1" applyFill="1" applyBorder="1" applyAlignment="1" applyProtection="1">
      <alignment horizontal="right" vertical="center"/>
    </xf>
    <xf numFmtId="10" fontId="30" fillId="10" borderId="9" xfId="2" applyNumberFormat="1" applyFont="1" applyFill="1" applyBorder="1" applyAlignment="1">
      <alignment vertical="center"/>
    </xf>
    <xf numFmtId="10" fontId="30" fillId="12" borderId="8" xfId="2" applyNumberFormat="1" applyFont="1" applyFill="1" applyBorder="1" applyAlignment="1">
      <alignment vertical="center"/>
    </xf>
    <xf numFmtId="0" fontId="6" fillId="0" borderId="0" xfId="0" applyFont="1" applyAlignment="1">
      <alignment vertical="center"/>
    </xf>
    <xf numFmtId="4" fontId="30" fillId="0" borderId="6" xfId="0" applyNumberFormat="1" applyFont="1" applyFill="1" applyBorder="1" applyAlignment="1">
      <alignment horizontal="right" vertical="center"/>
    </xf>
    <xf numFmtId="2" fontId="30" fillId="0" borderId="34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1" fontId="20" fillId="0" borderId="0" xfId="0" applyNumberFormat="1" applyFont="1" applyFill="1" applyBorder="1" applyAlignment="1">
      <alignment vertical="center"/>
    </xf>
    <xf numFmtId="4" fontId="30" fillId="0" borderId="30" xfId="0" applyNumberFormat="1" applyFont="1" applyFill="1" applyBorder="1" applyAlignment="1">
      <alignment horizontal="right" vertical="center"/>
    </xf>
    <xf numFmtId="0" fontId="20" fillId="0" borderId="0" xfId="0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right" vertical="center"/>
    </xf>
    <xf numFmtId="2" fontId="20" fillId="0" borderId="6" xfId="1" applyNumberFormat="1" applyFont="1" applyFill="1" applyBorder="1" applyAlignment="1">
      <alignment vertical="center"/>
    </xf>
    <xf numFmtId="2" fontId="30" fillId="0" borderId="45" xfId="0" applyNumberFormat="1" applyFont="1" applyFill="1" applyBorder="1" applyAlignment="1">
      <alignment vertical="center"/>
    </xf>
    <xf numFmtId="2" fontId="30" fillId="0" borderId="35" xfId="0" applyNumberFormat="1" applyFont="1" applyFill="1" applyBorder="1" applyAlignment="1">
      <alignment vertical="center"/>
    </xf>
    <xf numFmtId="1" fontId="20" fillId="0" borderId="30" xfId="0" quotePrefix="1" applyNumberFormat="1" applyFont="1" applyFill="1" applyBorder="1" applyAlignment="1">
      <alignment horizontal="right" vertical="center"/>
    </xf>
    <xf numFmtId="2" fontId="20" fillId="0" borderId="6" xfId="0" applyNumberFormat="1" applyFont="1" applyFill="1" applyBorder="1" applyAlignment="1">
      <alignment horizontal="right" vertical="center" wrapText="1"/>
    </xf>
    <xf numFmtId="2" fontId="20" fillId="0" borderId="6" xfId="1" applyNumberFormat="1" applyFont="1" applyFill="1" applyBorder="1" applyAlignment="1">
      <alignment horizontal="right" vertical="center" wrapText="1"/>
    </xf>
    <xf numFmtId="0" fontId="20" fillId="0" borderId="6" xfId="0" quotePrefix="1" applyNumberFormat="1" applyFont="1" applyFill="1" applyBorder="1" applyAlignment="1">
      <alignment horizontal="right" vertical="center"/>
    </xf>
    <xf numFmtId="0" fontId="20" fillId="0" borderId="6" xfId="0" applyNumberFormat="1" applyFont="1" applyFill="1" applyBorder="1" applyAlignment="1">
      <alignment horizontal="right" vertical="center"/>
    </xf>
    <xf numFmtId="4" fontId="20" fillId="0" borderId="6" xfId="1" applyNumberFormat="1" applyFont="1" applyFill="1" applyBorder="1" applyAlignment="1">
      <alignment horizontal="right" vertical="center" wrapText="1"/>
    </xf>
    <xf numFmtId="1" fontId="20" fillId="0" borderId="30" xfId="0" applyNumberFormat="1" applyFont="1" applyFill="1" applyBorder="1" applyAlignment="1">
      <alignment horizontal="right" vertical="center"/>
    </xf>
    <xf numFmtId="0" fontId="20" fillId="0" borderId="30" xfId="0" applyFont="1" applyFill="1" applyBorder="1" applyAlignment="1">
      <alignment vertical="center"/>
    </xf>
    <xf numFmtId="0" fontId="20" fillId="0" borderId="48" xfId="0" applyFont="1" applyFill="1" applyBorder="1" applyAlignment="1">
      <alignment horizontal="center" vertical="center"/>
    </xf>
    <xf numFmtId="2" fontId="20" fillId="0" borderId="30" xfId="0" applyNumberFormat="1" applyFont="1" applyFill="1" applyBorder="1" applyAlignment="1">
      <alignment horizontal="right" vertical="center" wrapText="1"/>
    </xf>
    <xf numFmtId="0" fontId="6" fillId="0" borderId="6" xfId="0" applyFont="1" applyFill="1" applyBorder="1" applyAlignment="1">
      <alignment vertical="center"/>
    </xf>
    <xf numFmtId="2" fontId="20" fillId="0" borderId="30" xfId="1" applyNumberFormat="1" applyFont="1" applyFill="1" applyBorder="1" applyAlignment="1">
      <alignment horizontal="right" vertical="center"/>
    </xf>
    <xf numFmtId="2" fontId="20" fillId="0" borderId="30" xfId="1" applyNumberFormat="1" applyFont="1" applyFill="1" applyBorder="1" applyAlignment="1">
      <alignment vertical="center"/>
    </xf>
    <xf numFmtId="2" fontId="30" fillId="0" borderId="41" xfId="1" applyNumberFormat="1" applyFont="1" applyFill="1" applyBorder="1" applyAlignment="1">
      <alignment vertical="center"/>
    </xf>
    <xf numFmtId="4" fontId="20" fillId="0" borderId="30" xfId="0" applyNumberFormat="1" applyFont="1" applyFill="1" applyBorder="1" applyAlignment="1">
      <alignment vertical="center"/>
    </xf>
    <xf numFmtId="4" fontId="20" fillId="0" borderId="6" xfId="1" applyNumberFormat="1" applyFont="1" applyFill="1" applyBorder="1" applyAlignment="1">
      <alignment vertical="center" wrapText="1"/>
    </xf>
    <xf numFmtId="4" fontId="20" fillId="0" borderId="30" xfId="1" applyNumberFormat="1" applyFont="1" applyFill="1" applyBorder="1" applyAlignment="1">
      <alignment horizontal="right" vertical="center" wrapText="1"/>
    </xf>
    <xf numFmtId="0" fontId="20" fillId="0" borderId="31" xfId="0" applyFont="1" applyFill="1" applyBorder="1" applyAlignment="1">
      <alignment horizontal="center" vertical="center"/>
    </xf>
    <xf numFmtId="4" fontId="20" fillId="0" borderId="6" xfId="0" applyNumberFormat="1" applyFont="1" applyFill="1" applyBorder="1" applyAlignment="1">
      <alignment vertical="center" wrapText="1"/>
    </xf>
    <xf numFmtId="4" fontId="20" fillId="0" borderId="6" xfId="2" applyNumberFormat="1" applyFont="1" applyFill="1" applyBorder="1" applyAlignment="1">
      <alignment horizontal="right" vertical="center"/>
    </xf>
    <xf numFmtId="0" fontId="20" fillId="0" borderId="0" xfId="0" applyFont="1" applyFill="1" applyAlignment="1">
      <alignment horizontal="left" vertical="center"/>
    </xf>
    <xf numFmtId="4" fontId="20" fillId="0" borderId="6" xfId="0" applyNumberFormat="1" applyFont="1" applyFill="1" applyBorder="1" applyAlignment="1">
      <alignment vertical="center"/>
    </xf>
    <xf numFmtId="4" fontId="30" fillId="0" borderId="6" xfId="1" applyNumberFormat="1" applyFont="1" applyFill="1" applyBorder="1" applyAlignment="1">
      <alignment horizontal="right" vertical="center"/>
    </xf>
    <xf numFmtId="49" fontId="20" fillId="0" borderId="6" xfId="0" applyNumberFormat="1" applyFont="1" applyFill="1" applyBorder="1" applyAlignment="1">
      <alignment horizontal="right" vertical="center" wrapText="1"/>
    </xf>
    <xf numFmtId="0" fontId="20" fillId="0" borderId="43" xfId="0" applyFont="1" applyFill="1" applyBorder="1" applyAlignment="1">
      <alignment horizontal="center"/>
    </xf>
    <xf numFmtId="0" fontId="20" fillId="0" borderId="0" xfId="0" applyFont="1" applyFill="1"/>
    <xf numFmtId="0" fontId="6" fillId="0" borderId="0" xfId="0" applyFont="1" applyFill="1"/>
    <xf numFmtId="0" fontId="20" fillId="0" borderId="30" xfId="0" applyFont="1" applyFill="1" applyBorder="1" applyAlignment="1">
      <alignment horizontal="left" vertical="center"/>
    </xf>
    <xf numFmtId="0" fontId="20" fillId="0" borderId="6" xfId="0" applyFont="1" applyFill="1" applyBorder="1" applyAlignment="1" applyProtection="1">
      <alignment horizontal="right" vertical="center"/>
      <protection hidden="1"/>
    </xf>
    <xf numFmtId="2" fontId="20" fillId="0" borderId="6" xfId="0" applyNumberFormat="1" applyFont="1" applyFill="1" applyBorder="1" applyAlignment="1" applyProtection="1">
      <alignment horizontal="right" vertical="center"/>
      <protection hidden="1"/>
    </xf>
    <xf numFmtId="168" fontId="20" fillId="0" borderId="6" xfId="0" applyNumberFormat="1" applyFont="1" applyFill="1" applyBorder="1" applyAlignment="1">
      <alignment vertical="center" wrapText="1"/>
    </xf>
    <xf numFmtId="1" fontId="20" fillId="0" borderId="6" xfId="0" applyNumberFormat="1" applyFont="1" applyFill="1" applyBorder="1" applyAlignment="1" applyProtection="1">
      <alignment horizontal="right" vertical="center"/>
      <protection hidden="1"/>
    </xf>
    <xf numFmtId="49" fontId="41" fillId="0" borderId="6" xfId="0" applyNumberFormat="1" applyFont="1" applyFill="1" applyBorder="1" applyAlignment="1">
      <alignment horizontal="right" vertical="center"/>
    </xf>
    <xf numFmtId="0" fontId="41" fillId="0" borderId="6" xfId="0" applyFont="1" applyFill="1" applyBorder="1" applyAlignment="1">
      <alignment vertical="center" wrapText="1"/>
    </xf>
    <xf numFmtId="0" fontId="41" fillId="0" borderId="6" xfId="0" applyFont="1" applyFill="1" applyBorder="1" applyAlignment="1">
      <alignment horizontal="right" vertical="center"/>
    </xf>
    <xf numFmtId="0" fontId="41" fillId="0" borderId="6" xfId="0" applyFont="1" applyFill="1" applyBorder="1" applyAlignment="1">
      <alignment vertical="center"/>
    </xf>
    <xf numFmtId="2" fontId="41" fillId="0" borderId="6" xfId="0" applyNumberFormat="1" applyFont="1" applyFill="1" applyBorder="1" applyAlignment="1">
      <alignment horizontal="right" vertical="center"/>
    </xf>
    <xf numFmtId="0" fontId="0" fillId="0" borderId="0" xfId="0" applyFill="1"/>
    <xf numFmtId="2" fontId="30" fillId="0" borderId="31" xfId="0" applyNumberFormat="1" applyFont="1" applyFill="1" applyBorder="1" applyAlignment="1">
      <alignment vertical="center"/>
    </xf>
    <xf numFmtId="2" fontId="20" fillId="0" borderId="0" xfId="1" applyNumberFormat="1" applyFont="1" applyFill="1" applyBorder="1" applyAlignment="1">
      <alignment horizontal="center" vertical="center"/>
    </xf>
    <xf numFmtId="2" fontId="30" fillId="0" borderId="0" xfId="1" applyNumberFormat="1" applyFont="1" applyFill="1" applyBorder="1" applyAlignment="1">
      <alignment vertical="center"/>
    </xf>
    <xf numFmtId="2" fontId="30" fillId="0" borderId="34" xfId="2" applyNumberFormat="1" applyFont="1" applyFill="1" applyBorder="1" applyAlignment="1">
      <alignment horizontal="right" vertical="center"/>
    </xf>
    <xf numFmtId="2" fontId="30" fillId="0" borderId="31" xfId="1" applyNumberFormat="1" applyFont="1" applyFill="1" applyBorder="1" applyAlignment="1">
      <alignment vertical="center"/>
    </xf>
    <xf numFmtId="2" fontId="30" fillId="0" borderId="45" xfId="1" applyNumberFormat="1" applyFont="1" applyFill="1" applyBorder="1" applyAlignment="1">
      <alignment vertical="center"/>
    </xf>
    <xf numFmtId="2" fontId="30" fillId="0" borderId="30" xfId="1" applyNumberFormat="1" applyFont="1" applyFill="1" applyBorder="1" applyAlignment="1">
      <alignment vertical="center"/>
    </xf>
    <xf numFmtId="2" fontId="6" fillId="0" borderId="0" xfId="0" applyNumberFormat="1" applyFont="1" applyFill="1" applyAlignment="1">
      <alignment vertical="center"/>
    </xf>
    <xf numFmtId="2" fontId="20" fillId="0" borderId="0" xfId="0" applyNumberFormat="1" applyFont="1" applyFill="1" applyBorder="1" applyAlignment="1">
      <alignment vertical="center"/>
    </xf>
    <xf numFmtId="2" fontId="6" fillId="0" borderId="51" xfId="0" applyNumberFormat="1" applyFont="1" applyFill="1" applyBorder="1" applyAlignment="1">
      <alignment vertical="center"/>
    </xf>
    <xf numFmtId="49" fontId="30" fillId="0" borderId="42" xfId="0" applyNumberFormat="1" applyFont="1" applyFill="1" applyBorder="1" applyAlignment="1">
      <alignment horizontal="center" vertical="center"/>
    </xf>
    <xf numFmtId="49" fontId="30" fillId="0" borderId="43" xfId="0" applyNumberFormat="1" applyFont="1" applyFill="1" applyBorder="1" applyAlignment="1">
      <alignment horizontal="center" vertical="center"/>
    </xf>
    <xf numFmtId="49" fontId="30" fillId="0" borderId="44" xfId="0" applyNumberFormat="1" applyFont="1" applyFill="1" applyBorder="1" applyAlignment="1">
      <alignment horizontal="center" vertical="center"/>
    </xf>
    <xf numFmtId="10" fontId="30" fillId="0" borderId="6" xfId="2" applyNumberFormat="1" applyFont="1" applyFill="1" applyBorder="1" applyAlignment="1">
      <alignment horizontal="right" vertical="center"/>
    </xf>
    <xf numFmtId="2" fontId="30" fillId="0" borderId="6" xfId="2" applyNumberFormat="1" applyFont="1" applyFill="1" applyBorder="1" applyAlignment="1">
      <alignment horizontal="right" vertical="center"/>
    </xf>
    <xf numFmtId="2" fontId="20" fillId="0" borderId="6" xfId="1" applyNumberFormat="1" applyFont="1" applyFill="1" applyBorder="1" applyAlignment="1">
      <alignment horizontal="right" vertical="center"/>
    </xf>
    <xf numFmtId="0" fontId="20" fillId="0" borderId="49" xfId="0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49" fontId="20" fillId="0" borderId="30" xfId="0" applyNumberFormat="1" applyFont="1" applyFill="1" applyBorder="1" applyAlignment="1">
      <alignment horizontal="right" vertical="center"/>
    </xf>
    <xf numFmtId="0" fontId="20" fillId="0" borderId="6" xfId="0" applyFont="1" applyFill="1" applyBorder="1" applyAlignment="1">
      <alignment vertical="center"/>
    </xf>
    <xf numFmtId="1" fontId="20" fillId="0" borderId="6" xfId="0" applyNumberFormat="1" applyFont="1" applyFill="1" applyBorder="1" applyAlignment="1">
      <alignment horizontal="right" vertical="center"/>
    </xf>
    <xf numFmtId="2" fontId="30" fillId="0" borderId="28" xfId="0" applyNumberFormat="1" applyFont="1" applyFill="1" applyBorder="1" applyAlignment="1">
      <alignment vertical="center"/>
    </xf>
    <xf numFmtId="49" fontId="20" fillId="0" borderId="6" xfId="0" applyNumberFormat="1" applyFont="1" applyFill="1" applyBorder="1" applyAlignment="1">
      <alignment horizontal="right" vertical="center"/>
    </xf>
    <xf numFmtId="49" fontId="20" fillId="0" borderId="29" xfId="0" applyNumberFormat="1" applyFont="1" applyFill="1" applyBorder="1" applyAlignment="1">
      <alignment horizontal="right" vertical="center"/>
    </xf>
    <xf numFmtId="0" fontId="20" fillId="0" borderId="30" xfId="0" applyFont="1" applyFill="1" applyBorder="1" applyAlignment="1">
      <alignment vertical="center" wrapText="1"/>
    </xf>
    <xf numFmtId="0" fontId="20" fillId="0" borderId="30" xfId="0" applyFont="1" applyFill="1" applyBorder="1" applyAlignment="1">
      <alignment horizontal="right" vertical="center"/>
    </xf>
    <xf numFmtId="2" fontId="20" fillId="0" borderId="30" xfId="0" applyNumberFormat="1" applyFont="1" applyFill="1" applyBorder="1" applyAlignment="1">
      <alignment horizontal="right" vertical="center"/>
    </xf>
    <xf numFmtId="4" fontId="20" fillId="0" borderId="30" xfId="1" applyNumberFormat="1" applyFont="1" applyFill="1" applyBorder="1" applyAlignment="1">
      <alignment horizontal="right" vertical="center"/>
    </xf>
    <xf numFmtId="4" fontId="20" fillId="0" borderId="30" xfId="0" applyNumberFormat="1" applyFont="1" applyFill="1" applyBorder="1" applyAlignment="1">
      <alignment horizontal="right" vertical="center"/>
    </xf>
    <xf numFmtId="4" fontId="20" fillId="0" borderId="30" xfId="1" applyNumberFormat="1" applyFont="1" applyFill="1" applyBorder="1" applyAlignment="1">
      <alignment vertical="center"/>
    </xf>
    <xf numFmtId="4" fontId="30" fillId="0" borderId="41" xfId="1" applyNumberFormat="1" applyFont="1" applyFill="1" applyBorder="1" applyAlignment="1">
      <alignment vertical="center"/>
    </xf>
    <xf numFmtId="0" fontId="20" fillId="0" borderId="42" xfId="0" applyFont="1" applyFill="1" applyBorder="1" applyAlignment="1">
      <alignment horizontal="center" vertical="center"/>
    </xf>
    <xf numFmtId="2" fontId="30" fillId="0" borderId="28" xfId="1" applyNumberFormat="1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4" fontId="20" fillId="0" borderId="6" xfId="0" applyNumberFormat="1" applyFont="1" applyFill="1" applyBorder="1" applyAlignment="1">
      <alignment horizontal="right" vertical="center"/>
    </xf>
    <xf numFmtId="2" fontId="30" fillId="0" borderId="6" xfId="1" applyNumberFormat="1" applyFont="1" applyFill="1" applyBorder="1" applyAlignment="1">
      <alignment vertical="center"/>
    </xf>
    <xf numFmtId="2" fontId="30" fillId="0" borderId="6" xfId="0" applyNumberFormat="1" applyFont="1" applyFill="1" applyBorder="1" applyAlignment="1">
      <alignment horizontal="right" vertical="center"/>
    </xf>
    <xf numFmtId="2" fontId="30" fillId="0" borderId="6" xfId="0" applyNumberFormat="1" applyFont="1" applyFill="1" applyBorder="1" applyAlignment="1">
      <alignment vertical="center"/>
    </xf>
    <xf numFmtId="49" fontId="20" fillId="0" borderId="32" xfId="0" applyNumberFormat="1" applyFont="1" applyFill="1" applyBorder="1" applyAlignment="1">
      <alignment horizontal="right" vertical="center"/>
    </xf>
    <xf numFmtId="0" fontId="20" fillId="0" borderId="6" xfId="0" applyFont="1" applyFill="1" applyBorder="1" applyAlignment="1">
      <alignment vertical="center" wrapText="1"/>
    </xf>
    <xf numFmtId="0" fontId="20" fillId="0" borderId="6" xfId="0" applyFont="1" applyFill="1" applyBorder="1" applyAlignment="1">
      <alignment horizontal="right" vertical="center"/>
    </xf>
    <xf numFmtId="2" fontId="20" fillId="0" borderId="6" xfId="0" applyNumberFormat="1" applyFont="1" applyFill="1" applyBorder="1" applyAlignment="1">
      <alignment horizontal="right" vertical="center"/>
    </xf>
    <xf numFmtId="4" fontId="20" fillId="0" borderId="6" xfId="1" applyNumberFormat="1" applyFont="1" applyFill="1" applyBorder="1" applyAlignment="1">
      <alignment horizontal="right" vertical="center"/>
    </xf>
    <xf numFmtId="4" fontId="20" fillId="0" borderId="6" xfId="1" applyNumberFormat="1" applyFont="1" applyFill="1" applyBorder="1" applyAlignment="1">
      <alignment vertical="center"/>
    </xf>
    <xf numFmtId="0" fontId="20" fillId="0" borderId="6" xfId="0" applyFont="1" applyFill="1" applyBorder="1" applyAlignment="1">
      <alignment horizontal="right" vertical="center" wrapText="1"/>
    </xf>
    <xf numFmtId="167" fontId="30" fillId="0" borderId="0" xfId="1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30" fillId="0" borderId="6" xfId="0" applyFont="1" applyFill="1" applyBorder="1" applyAlignment="1">
      <alignment horizontal="center" vertical="center"/>
    </xf>
    <xf numFmtId="0" fontId="30" fillId="0" borderId="34" xfId="0" applyFont="1" applyFill="1" applyBorder="1" applyAlignment="1">
      <alignment horizontal="center" vertical="center"/>
    </xf>
    <xf numFmtId="0" fontId="20" fillId="0" borderId="45" xfId="0" applyFont="1" applyFill="1" applyBorder="1" applyAlignment="1">
      <alignment horizontal="center" vertical="center"/>
    </xf>
    <xf numFmtId="0" fontId="30" fillId="0" borderId="30" xfId="0" applyFont="1" applyFill="1" applyBorder="1" applyAlignment="1">
      <alignment horizontal="center" vertical="center"/>
    </xf>
    <xf numFmtId="2" fontId="30" fillId="0" borderId="53" xfId="2" applyNumberFormat="1" applyFont="1" applyFill="1" applyBorder="1" applyAlignment="1">
      <alignment horizontal="right" vertical="center"/>
    </xf>
    <xf numFmtId="0" fontId="30" fillId="0" borderId="6" xfId="0" applyFont="1" applyFill="1" applyBorder="1" applyAlignment="1">
      <alignment horizontal="center" vertical="center"/>
    </xf>
    <xf numFmtId="0" fontId="30" fillId="0" borderId="34" xfId="0" applyFont="1" applyFill="1" applyBorder="1" applyAlignment="1">
      <alignment horizontal="center" vertical="center"/>
    </xf>
    <xf numFmtId="0" fontId="0" fillId="3" borderId="0" xfId="0" applyFill="1"/>
    <xf numFmtId="0" fontId="45" fillId="15" borderId="0" xfId="0" applyFont="1" applyFill="1" applyAlignment="1"/>
    <xf numFmtId="0" fontId="0" fillId="15" borderId="0" xfId="0" applyFill="1"/>
    <xf numFmtId="0" fontId="46" fillId="15" borderId="61" xfId="0" applyFont="1" applyFill="1" applyBorder="1" applyAlignment="1">
      <alignment horizontal="left"/>
    </xf>
    <xf numFmtId="0" fontId="46" fillId="15" borderId="62" xfId="0" applyFont="1" applyFill="1" applyBorder="1" applyAlignment="1">
      <alignment horizontal="left"/>
    </xf>
    <xf numFmtId="0" fontId="45" fillId="15" borderId="0" xfId="0" applyFont="1" applyFill="1" applyAlignment="1">
      <alignment horizontal="left"/>
    </xf>
    <xf numFmtId="0" fontId="47" fillId="3" borderId="63" xfId="0" applyFont="1" applyFill="1" applyBorder="1" applyAlignment="1">
      <alignment horizontal="center" vertical="center" wrapText="1"/>
    </xf>
    <xf numFmtId="0" fontId="47" fillId="3" borderId="63" xfId="0" applyFont="1" applyFill="1" applyBorder="1" applyAlignment="1">
      <alignment horizontal="center" vertical="center"/>
    </xf>
    <xf numFmtId="0" fontId="0" fillId="3" borderId="0" xfId="0" applyFill="1" applyBorder="1"/>
    <xf numFmtId="176" fontId="49" fillId="3" borderId="0" xfId="0" applyNumberFormat="1" applyFont="1" applyFill="1" applyBorder="1" applyAlignment="1">
      <alignment horizontal="center"/>
    </xf>
    <xf numFmtId="0" fontId="49" fillId="3" borderId="0" xfId="0" applyFont="1" applyFill="1" applyBorder="1" applyAlignment="1">
      <alignment horizontal="center"/>
    </xf>
    <xf numFmtId="4" fontId="49" fillId="3" borderId="0" xfId="0" applyNumberFormat="1" applyFont="1" applyFill="1" applyBorder="1" applyAlignment="1">
      <alignment horizontal="center"/>
    </xf>
    <xf numFmtId="3" fontId="48" fillId="0" borderId="0" xfId="0" applyNumberFormat="1" applyFont="1" applyFill="1" applyBorder="1" applyAlignment="1">
      <alignment horizontal="center" vertical="center" wrapText="1"/>
    </xf>
    <xf numFmtId="0" fontId="50" fillId="3" borderId="0" xfId="0" applyFont="1" applyFill="1"/>
    <xf numFmtId="0" fontId="51" fillId="3" borderId="0" xfId="0" applyFont="1" applyFill="1" applyAlignment="1">
      <alignment horizontal="center"/>
    </xf>
    <xf numFmtId="0" fontId="49" fillId="3" borderId="64" xfId="0" applyFont="1" applyFill="1" applyBorder="1"/>
    <xf numFmtId="0" fontId="46" fillId="3" borderId="64" xfId="0" applyFont="1" applyFill="1" applyBorder="1"/>
    <xf numFmtId="176" fontId="49" fillId="3" borderId="64" xfId="0" applyNumberFormat="1" applyFont="1" applyFill="1" applyBorder="1" applyAlignment="1">
      <alignment horizontal="center"/>
    </xf>
    <xf numFmtId="2" fontId="51" fillId="3" borderId="0" xfId="0" applyNumberFormat="1" applyFont="1" applyFill="1" applyBorder="1" applyAlignment="1">
      <alignment horizontal="center"/>
    </xf>
    <xf numFmtId="0" fontId="46" fillId="3" borderId="0" xfId="0" applyFont="1" applyFill="1"/>
    <xf numFmtId="2" fontId="30" fillId="11" borderId="6" xfId="0" applyNumberFormat="1" applyFont="1" applyFill="1" applyBorder="1" applyAlignment="1">
      <alignment vertical="center"/>
    </xf>
    <xf numFmtId="10" fontId="30" fillId="11" borderId="34" xfId="2" applyNumberFormat="1" applyFont="1" applyFill="1" applyBorder="1" applyAlignment="1">
      <alignment horizontal="right" vertical="center"/>
    </xf>
    <xf numFmtId="10" fontId="30" fillId="11" borderId="6" xfId="2" applyNumberFormat="1" applyFont="1" applyFill="1" applyBorder="1" applyAlignment="1">
      <alignment horizontal="right" vertical="center"/>
    </xf>
    <xf numFmtId="4" fontId="30" fillId="11" borderId="6" xfId="1" applyNumberFormat="1" applyFont="1" applyFill="1" applyBorder="1" applyAlignment="1">
      <alignment vertical="center"/>
    </xf>
    <xf numFmtId="2" fontId="30" fillId="11" borderId="6" xfId="1" applyNumberFormat="1" applyFont="1" applyFill="1" applyBorder="1" applyAlignment="1">
      <alignment vertical="center"/>
    </xf>
    <xf numFmtId="4" fontId="30" fillId="11" borderId="6" xfId="0" applyNumberFormat="1" applyFont="1" applyFill="1" applyBorder="1" applyAlignment="1">
      <alignment vertical="center"/>
    </xf>
    <xf numFmtId="0" fontId="9" fillId="11" borderId="0" xfId="0" applyFont="1" applyFill="1" applyAlignment="1">
      <alignment vertical="center"/>
    </xf>
    <xf numFmtId="4" fontId="30" fillId="11" borderId="30" xfId="0" applyNumberFormat="1" applyFont="1" applyFill="1" applyBorder="1" applyAlignment="1">
      <alignment horizontal="right" vertical="center"/>
    </xf>
    <xf numFmtId="0" fontId="30" fillId="0" borderId="0" xfId="0" applyFont="1" applyFill="1" applyAlignment="1">
      <alignment vertical="center"/>
    </xf>
    <xf numFmtId="4" fontId="30" fillId="11" borderId="30" xfId="1" applyNumberFormat="1" applyFont="1" applyFill="1" applyBorder="1" applyAlignment="1">
      <alignment vertical="center"/>
    </xf>
    <xf numFmtId="4" fontId="30" fillId="0" borderId="30" xfId="1" applyNumberFormat="1" applyFont="1" applyFill="1" applyBorder="1" applyAlignment="1">
      <alignment vertical="center"/>
    </xf>
    <xf numFmtId="4" fontId="30" fillId="0" borderId="28" xfId="1" applyNumberFormat="1" applyFont="1" applyFill="1" applyBorder="1" applyAlignment="1">
      <alignment vertical="center"/>
    </xf>
    <xf numFmtId="2" fontId="30" fillId="11" borderId="30" xfId="1" applyNumberFormat="1" applyFont="1" applyFill="1" applyBorder="1" applyAlignment="1">
      <alignment vertical="center"/>
    </xf>
    <xf numFmtId="2" fontId="30" fillId="11" borderId="30" xfId="0" applyNumberFormat="1" applyFont="1" applyFill="1" applyBorder="1" applyAlignment="1">
      <alignment vertical="center"/>
    </xf>
    <xf numFmtId="4" fontId="30" fillId="11" borderId="30" xfId="0" applyNumberFormat="1" applyFont="1" applyFill="1" applyBorder="1" applyAlignment="1">
      <alignment vertical="center"/>
    </xf>
    <xf numFmtId="4" fontId="30" fillId="0" borderId="30" xfId="0" applyNumberFormat="1" applyFont="1" applyFill="1" applyBorder="1" applyAlignment="1">
      <alignment vertical="center"/>
    </xf>
    <xf numFmtId="4" fontId="30" fillId="0" borderId="6" xfId="0" applyNumberFormat="1" applyFont="1" applyFill="1" applyBorder="1"/>
    <xf numFmtId="0" fontId="6" fillId="0" borderId="0" xfId="0" applyFont="1"/>
    <xf numFmtId="167" fontId="20" fillId="0" borderId="0" xfId="1" applyFont="1" applyFill="1" applyBorder="1" applyAlignment="1">
      <alignment vertical="center"/>
    </xf>
    <xf numFmtId="10" fontId="20" fillId="0" borderId="34" xfId="2" applyNumberFormat="1" applyFont="1" applyFill="1" applyBorder="1" applyAlignment="1">
      <alignment horizontal="right" vertical="center"/>
    </xf>
    <xf numFmtId="10" fontId="20" fillId="0" borderId="6" xfId="2" applyNumberFormat="1" applyFont="1" applyFill="1" applyBorder="1" applyAlignment="1">
      <alignment horizontal="right" vertical="center"/>
    </xf>
    <xf numFmtId="4" fontId="20" fillId="13" borderId="6" xfId="1" applyNumberFormat="1" applyFont="1" applyFill="1" applyBorder="1" applyAlignment="1">
      <alignment vertical="center"/>
    </xf>
    <xf numFmtId="0" fontId="20" fillId="21" borderId="6" xfId="0" applyFont="1" applyFill="1" applyBorder="1" applyAlignment="1">
      <alignment horizontal="right" vertical="center"/>
    </xf>
    <xf numFmtId="0" fontId="20" fillId="21" borderId="6" xfId="0" applyFont="1" applyFill="1" applyBorder="1" applyAlignment="1">
      <alignment vertical="center" wrapText="1"/>
    </xf>
    <xf numFmtId="0" fontId="30" fillId="0" borderId="6" xfId="0" applyFont="1" applyFill="1" applyBorder="1" applyAlignment="1">
      <alignment horizontal="center" vertical="center"/>
    </xf>
    <xf numFmtId="0" fontId="30" fillId="0" borderId="34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20" fillId="21" borderId="30" xfId="0" applyFont="1" applyFill="1" applyBorder="1" applyAlignment="1">
      <alignment vertical="center" wrapText="1"/>
    </xf>
    <xf numFmtId="0" fontId="0" fillId="15" borderId="0" xfId="0" applyFill="1" applyAlignment="1">
      <alignment horizontal="centerContinuous"/>
    </xf>
    <xf numFmtId="0" fontId="52" fillId="16" borderId="67" xfId="0" applyFont="1" applyFill="1" applyBorder="1" applyAlignment="1">
      <alignment horizontal="centerContinuous"/>
    </xf>
    <xf numFmtId="0" fontId="52" fillId="16" borderId="68" xfId="0" applyFont="1" applyFill="1" applyBorder="1" applyAlignment="1">
      <alignment horizontal="centerContinuous"/>
    </xf>
    <xf numFmtId="0" fontId="52" fillId="17" borderId="67" xfId="0" applyFont="1" applyFill="1" applyBorder="1" applyAlignment="1">
      <alignment horizontal="centerContinuous"/>
    </xf>
    <xf numFmtId="0" fontId="52" fillId="17" borderId="68" xfId="0" applyFont="1" applyFill="1" applyBorder="1" applyAlignment="1">
      <alignment horizontal="centerContinuous"/>
    </xf>
    <xf numFmtId="2" fontId="52" fillId="18" borderId="69" xfId="0" applyNumberFormat="1" applyFont="1" applyFill="1" applyBorder="1" applyAlignment="1">
      <alignment horizontal="centerContinuous"/>
    </xf>
    <xf numFmtId="0" fontId="52" fillId="18" borderId="68" xfId="0" applyFont="1" applyFill="1" applyBorder="1" applyAlignment="1">
      <alignment horizontal="centerContinuous"/>
    </xf>
    <xf numFmtId="0" fontId="52" fillId="19" borderId="69" xfId="0" applyFont="1" applyFill="1" applyBorder="1" applyAlignment="1">
      <alignment horizontal="centerContinuous"/>
    </xf>
    <xf numFmtId="0" fontId="52" fillId="19" borderId="70" xfId="0" applyFont="1" applyFill="1" applyBorder="1" applyAlignment="1">
      <alignment horizontal="centerContinuous"/>
    </xf>
    <xf numFmtId="0" fontId="52" fillId="20" borderId="69" xfId="0" applyFont="1" applyFill="1" applyBorder="1" applyAlignment="1">
      <alignment horizontal="centerContinuous"/>
    </xf>
    <xf numFmtId="0" fontId="52" fillId="20" borderId="70" xfId="0" applyFont="1" applyFill="1" applyBorder="1" applyAlignment="1">
      <alignment horizontal="centerContinuous"/>
    </xf>
    <xf numFmtId="0" fontId="49" fillId="3" borderId="73" xfId="0" applyFont="1" applyFill="1" applyBorder="1" applyAlignment="1">
      <alignment horizontal="center"/>
    </xf>
    <xf numFmtId="0" fontId="49" fillId="3" borderId="74" xfId="0" applyFont="1" applyFill="1" applyBorder="1" applyAlignment="1">
      <alignment horizontal="center"/>
    </xf>
    <xf numFmtId="0" fontId="49" fillId="3" borderId="75" xfId="0" applyFont="1" applyFill="1" applyBorder="1"/>
    <xf numFmtId="2" fontId="49" fillId="3" borderId="73" xfId="0" applyNumberFormat="1" applyFont="1" applyFill="1" applyBorder="1" applyAlignment="1">
      <alignment horizontal="center"/>
    </xf>
    <xf numFmtId="0" fontId="20" fillId="7" borderId="43" xfId="0" applyFont="1" applyFill="1" applyBorder="1" applyAlignment="1">
      <alignment horizontal="center" vertical="center"/>
    </xf>
    <xf numFmtId="0" fontId="46" fillId="15" borderId="0" xfId="0" applyFont="1" applyFill="1" applyAlignment="1">
      <alignment horizontal="left"/>
    </xf>
    <xf numFmtId="0" fontId="51" fillId="0" borderId="0" xfId="0" applyFont="1" applyAlignment="1">
      <alignment horizontal="center"/>
    </xf>
    <xf numFmtId="49" fontId="20" fillId="7" borderId="32" xfId="0" applyNumberFormat="1" applyFont="1" applyFill="1" applyBorder="1" applyAlignment="1">
      <alignment horizontal="right" vertical="center"/>
    </xf>
    <xf numFmtId="1" fontId="20" fillId="7" borderId="6" xfId="0" applyNumberFormat="1" applyFont="1" applyFill="1" applyBorder="1" applyAlignment="1">
      <alignment horizontal="right" vertical="center"/>
    </xf>
    <xf numFmtId="0" fontId="20" fillId="22" borderId="6" xfId="0" applyFont="1" applyFill="1" applyBorder="1" applyAlignment="1">
      <alignment horizontal="right" vertical="center"/>
    </xf>
    <xf numFmtId="0" fontId="20" fillId="22" borderId="6" xfId="0" applyFont="1" applyFill="1" applyBorder="1" applyAlignment="1">
      <alignment vertical="center" wrapText="1"/>
    </xf>
    <xf numFmtId="49" fontId="20" fillId="22" borderId="6" xfId="0" applyNumberFormat="1" applyFont="1" applyFill="1" applyBorder="1" applyAlignment="1">
      <alignment horizontal="right" vertical="center"/>
    </xf>
    <xf numFmtId="0" fontId="20" fillId="22" borderId="30" xfId="0" applyFont="1" applyFill="1" applyBorder="1" applyAlignment="1">
      <alignment horizontal="right" vertical="center"/>
    </xf>
    <xf numFmtId="0" fontId="20" fillId="8" borderId="6" xfId="0" applyFont="1" applyFill="1" applyBorder="1" applyAlignment="1">
      <alignment horizontal="right" vertical="center"/>
    </xf>
    <xf numFmtId="1" fontId="20" fillId="22" borderId="6" xfId="0" applyNumberFormat="1" applyFont="1" applyFill="1" applyBorder="1" applyAlignment="1">
      <alignment horizontal="right" vertical="center"/>
    </xf>
    <xf numFmtId="176" fontId="49" fillId="3" borderId="73" xfId="0" applyNumberFormat="1" applyFont="1" applyFill="1" applyBorder="1" applyAlignment="1">
      <alignment horizontal="center"/>
    </xf>
    <xf numFmtId="9" fontId="49" fillId="3" borderId="73" xfId="2" applyFont="1" applyFill="1" applyBorder="1" applyAlignment="1">
      <alignment horizontal="center"/>
    </xf>
    <xf numFmtId="0" fontId="6" fillId="15" borderId="0" xfId="0" applyFont="1" applyFill="1" applyAlignment="1">
      <alignment horizontal="centerContinuous"/>
    </xf>
    <xf numFmtId="0" fontId="6" fillId="15" borderId="62" xfId="0" applyFont="1" applyFill="1" applyBorder="1" applyAlignment="1">
      <alignment horizontal="centerContinuous"/>
    </xf>
    <xf numFmtId="0" fontId="20" fillId="8" borderId="6" xfId="0" quotePrefix="1" applyNumberFormat="1" applyFont="1" applyFill="1" applyBorder="1" applyAlignment="1">
      <alignment horizontal="right" vertical="center"/>
    </xf>
    <xf numFmtId="0" fontId="20" fillId="8" borderId="6" xfId="0" applyFont="1" applyFill="1" applyBorder="1" applyAlignment="1">
      <alignment vertical="center" wrapText="1"/>
    </xf>
    <xf numFmtId="0" fontId="20" fillId="7" borderId="6" xfId="0" applyFont="1" applyFill="1" applyBorder="1" applyAlignment="1">
      <alignment horizontal="right" vertical="center"/>
    </xf>
    <xf numFmtId="0" fontId="20" fillId="7" borderId="32" xfId="0" applyNumberFormat="1" applyFont="1" applyFill="1" applyBorder="1" applyAlignment="1">
      <alignment horizontal="right" vertical="center"/>
    </xf>
    <xf numFmtId="4" fontId="20" fillId="7" borderId="6" xfId="1" applyNumberFormat="1" applyFont="1" applyFill="1" applyBorder="1" applyAlignment="1">
      <alignment vertical="center"/>
    </xf>
    <xf numFmtId="49" fontId="20" fillId="8" borderId="32" xfId="0" applyNumberFormat="1" applyFont="1" applyFill="1" applyBorder="1" applyAlignment="1">
      <alignment horizontal="right" vertical="center"/>
    </xf>
    <xf numFmtId="2" fontId="20" fillId="8" borderId="6" xfId="0" applyNumberFormat="1" applyFont="1" applyFill="1" applyBorder="1" applyAlignment="1">
      <alignment horizontal="right" vertical="center"/>
    </xf>
    <xf numFmtId="4" fontId="20" fillId="8" borderId="6" xfId="1" applyNumberFormat="1" applyFont="1" applyFill="1" applyBorder="1" applyAlignment="1">
      <alignment horizontal="right" vertical="center"/>
    </xf>
    <xf numFmtId="4" fontId="20" fillId="8" borderId="6" xfId="0" applyNumberFormat="1" applyFont="1" applyFill="1" applyBorder="1" applyAlignment="1">
      <alignment horizontal="right" vertical="center"/>
    </xf>
    <xf numFmtId="2" fontId="49" fillId="3" borderId="73" xfId="2" applyNumberFormat="1" applyFont="1" applyFill="1" applyBorder="1" applyAlignment="1">
      <alignment horizontal="center"/>
    </xf>
    <xf numFmtId="0" fontId="49" fillId="3" borderId="6" xfId="0" applyFont="1" applyFill="1" applyBorder="1" applyAlignment="1">
      <alignment horizontal="center"/>
    </xf>
    <xf numFmtId="0" fontId="20" fillId="22" borderId="30" xfId="0" applyFont="1" applyFill="1" applyBorder="1" applyAlignment="1">
      <alignment vertical="center" wrapText="1"/>
    </xf>
    <xf numFmtId="49" fontId="20" fillId="7" borderId="6" xfId="0" applyNumberFormat="1" applyFont="1" applyFill="1" applyBorder="1" applyAlignment="1">
      <alignment horizontal="right" vertical="center"/>
    </xf>
    <xf numFmtId="176" fontId="30" fillId="0" borderId="28" xfId="0" applyNumberFormat="1" applyFont="1" applyFill="1" applyBorder="1" applyAlignment="1">
      <alignment vertical="center"/>
    </xf>
    <xf numFmtId="177" fontId="55" fillId="24" borderId="6" xfId="0" applyNumberFormat="1" applyFont="1" applyFill="1" applyBorder="1" applyAlignment="1">
      <alignment horizontal="center" vertical="center"/>
    </xf>
    <xf numFmtId="0" fontId="20" fillId="22" borderId="6" xfId="0" applyFont="1" applyFill="1" applyBorder="1" applyAlignment="1">
      <alignment vertical="center"/>
    </xf>
    <xf numFmtId="177" fontId="56" fillId="24" borderId="6" xfId="0" applyNumberFormat="1" applyFont="1" applyFill="1" applyBorder="1" applyAlignment="1">
      <alignment horizontal="center"/>
    </xf>
    <xf numFmtId="0" fontId="6" fillId="0" borderId="0" xfId="15"/>
    <xf numFmtId="0" fontId="45" fillId="15" borderId="0" xfId="15" applyFont="1" applyFill="1" applyAlignment="1"/>
    <xf numFmtId="0" fontId="6" fillId="15" borderId="0" xfId="15" applyFill="1"/>
    <xf numFmtId="0" fontId="46" fillId="15" borderId="61" xfId="15" applyFont="1" applyFill="1" applyBorder="1" applyAlignment="1">
      <alignment horizontal="left"/>
    </xf>
    <xf numFmtId="0" fontId="6" fillId="15" borderId="0" xfId="15" applyFill="1" applyAlignment="1">
      <alignment horizontal="left"/>
    </xf>
    <xf numFmtId="0" fontId="6" fillId="15" borderId="0" xfId="15" applyFill="1" applyAlignment="1">
      <alignment horizontal="centerContinuous"/>
    </xf>
    <xf numFmtId="0" fontId="46" fillId="15" borderId="62" xfId="15" applyFont="1" applyFill="1" applyBorder="1" applyAlignment="1">
      <alignment horizontal="left"/>
    </xf>
    <xf numFmtId="0" fontId="45" fillId="15" borderId="0" xfId="15" applyFont="1" applyFill="1" applyAlignment="1">
      <alignment horizontal="left"/>
    </xf>
    <xf numFmtId="0" fontId="46" fillId="15" borderId="0" xfId="15" applyFont="1" applyFill="1" applyAlignment="1">
      <alignment horizontal="left"/>
    </xf>
    <xf numFmtId="0" fontId="47" fillId="3" borderId="77" xfId="15" applyFont="1" applyFill="1" applyBorder="1" applyAlignment="1">
      <alignment horizontal="center" vertical="center"/>
    </xf>
    <xf numFmtId="0" fontId="47" fillId="3" borderId="78" xfId="15" applyFont="1" applyFill="1" applyBorder="1" applyAlignment="1">
      <alignment horizontal="center" vertical="center"/>
    </xf>
    <xf numFmtId="0" fontId="47" fillId="3" borderId="78" xfId="15" applyFont="1" applyFill="1" applyBorder="1" applyAlignment="1">
      <alignment horizontal="center" vertical="center" wrapText="1"/>
    </xf>
    <xf numFmtId="0" fontId="47" fillId="3" borderId="66" xfId="15" applyFont="1" applyFill="1" applyBorder="1" applyAlignment="1">
      <alignment horizontal="center" vertical="center" wrapText="1"/>
    </xf>
    <xf numFmtId="0" fontId="47" fillId="3" borderId="79" xfId="15" applyFont="1" applyFill="1" applyBorder="1" applyAlignment="1">
      <alignment horizontal="center" vertical="center"/>
    </xf>
    <xf numFmtId="178" fontId="57" fillId="0" borderId="76" xfId="15" applyNumberFormat="1" applyFont="1" applyFill="1" applyBorder="1" applyAlignment="1">
      <alignment horizontal="center"/>
    </xf>
    <xf numFmtId="178" fontId="57" fillId="0" borderId="6" xfId="15" applyNumberFormat="1" applyFont="1" applyFill="1" applyBorder="1" applyAlignment="1">
      <alignment horizontal="center"/>
    </xf>
    <xf numFmtId="176" fontId="58" fillId="0" borderId="6" xfId="15" applyNumberFormat="1" applyFont="1" applyBorder="1" applyAlignment="1">
      <alignment horizontal="center"/>
    </xf>
    <xf numFmtId="0" fontId="57" fillId="0" borderId="6" xfId="15" applyFont="1" applyBorder="1" applyAlignment="1">
      <alignment horizontal="center"/>
    </xf>
    <xf numFmtId="2" fontId="57" fillId="0" borderId="6" xfId="15" applyNumberFormat="1" applyFont="1" applyBorder="1" applyAlignment="1">
      <alignment horizontal="center"/>
    </xf>
    <xf numFmtId="3" fontId="48" fillId="26" borderId="80" xfId="15" applyNumberFormat="1" applyFont="1" applyFill="1" applyBorder="1" applyAlignment="1">
      <alignment horizontal="center" vertical="center" wrapText="1"/>
    </xf>
    <xf numFmtId="0" fontId="6" fillId="0" borderId="0" xfId="15" applyNumberFormat="1"/>
    <xf numFmtId="178" fontId="57" fillId="0" borderId="73" xfId="15" applyNumberFormat="1" applyFont="1" applyFill="1" applyBorder="1" applyAlignment="1">
      <alignment horizontal="center"/>
    </xf>
    <xf numFmtId="176" fontId="6" fillId="0" borderId="0" xfId="15" applyNumberFormat="1"/>
    <xf numFmtId="178" fontId="57" fillId="0" borderId="75" xfId="15" applyNumberFormat="1" applyFont="1" applyFill="1" applyBorder="1" applyAlignment="1">
      <alignment horizontal="center"/>
    </xf>
    <xf numFmtId="176" fontId="58" fillId="0" borderId="73" xfId="15" applyNumberFormat="1" applyFont="1" applyBorder="1" applyAlignment="1">
      <alignment horizontal="center"/>
    </xf>
    <xf numFmtId="0" fontId="57" fillId="0" borderId="73" xfId="15" applyFont="1" applyBorder="1" applyAlignment="1">
      <alignment horizontal="center"/>
    </xf>
    <xf numFmtId="2" fontId="57" fillId="0" borderId="73" xfId="15" applyNumberFormat="1" applyFont="1" applyBorder="1" applyAlignment="1">
      <alignment horizontal="center"/>
    </xf>
    <xf numFmtId="0" fontId="51" fillId="0" borderId="0" xfId="15" applyFont="1" applyAlignment="1">
      <alignment horizontal="center"/>
    </xf>
    <xf numFmtId="1" fontId="51" fillId="0" borderId="0" xfId="15" applyNumberFormat="1" applyFont="1" applyAlignment="1">
      <alignment horizontal="center"/>
    </xf>
    <xf numFmtId="0" fontId="34" fillId="3" borderId="0" xfId="15" applyFont="1" applyFill="1"/>
    <xf numFmtId="0" fontId="6" fillId="0" borderId="0" xfId="15" applyFill="1"/>
    <xf numFmtId="0" fontId="49" fillId="3" borderId="64" xfId="15" applyFont="1" applyFill="1" applyBorder="1"/>
    <xf numFmtId="0" fontId="46" fillId="3" borderId="64" xfId="15" applyFont="1" applyFill="1" applyBorder="1"/>
    <xf numFmtId="176" fontId="49" fillId="3" borderId="64" xfId="15" applyNumberFormat="1" applyFont="1" applyFill="1" applyBorder="1" applyAlignment="1">
      <alignment horizontal="center"/>
    </xf>
    <xf numFmtId="0" fontId="52" fillId="16" borderId="67" xfId="15" applyFont="1" applyFill="1" applyBorder="1" applyAlignment="1">
      <alignment horizontal="centerContinuous"/>
    </xf>
    <xf numFmtId="0" fontId="52" fillId="16" borderId="68" xfId="15" applyFont="1" applyFill="1" applyBorder="1" applyAlignment="1">
      <alignment horizontal="centerContinuous"/>
    </xf>
    <xf numFmtId="0" fontId="52" fillId="17" borderId="67" xfId="15" applyFont="1" applyFill="1" applyBorder="1" applyAlignment="1">
      <alignment horizontal="centerContinuous"/>
    </xf>
    <xf numFmtId="0" fontId="52" fillId="17" borderId="68" xfId="15" applyFont="1" applyFill="1" applyBorder="1" applyAlignment="1">
      <alignment horizontal="centerContinuous"/>
    </xf>
    <xf numFmtId="2" fontId="52" fillId="18" borderId="69" xfId="15" applyNumberFormat="1" applyFont="1" applyFill="1" applyBorder="1" applyAlignment="1">
      <alignment horizontal="centerContinuous"/>
    </xf>
    <xf numFmtId="0" fontId="52" fillId="18" borderId="68" xfId="15" applyFont="1" applyFill="1" applyBorder="1" applyAlignment="1">
      <alignment horizontal="centerContinuous"/>
    </xf>
    <xf numFmtId="0" fontId="52" fillId="19" borderId="69" xfId="15" applyFont="1" applyFill="1" applyBorder="1" applyAlignment="1">
      <alignment horizontal="centerContinuous"/>
    </xf>
    <xf numFmtId="0" fontId="52" fillId="19" borderId="70" xfId="15" applyFont="1" applyFill="1" applyBorder="1" applyAlignment="1">
      <alignment horizontal="centerContinuous"/>
    </xf>
    <xf numFmtId="0" fontId="52" fillId="20" borderId="69" xfId="15" applyFont="1" applyFill="1" applyBorder="1" applyAlignment="1">
      <alignment horizontal="centerContinuous"/>
    </xf>
    <xf numFmtId="0" fontId="52" fillId="20" borderId="70" xfId="15" applyFont="1" applyFill="1" applyBorder="1" applyAlignment="1">
      <alignment horizontal="centerContinuous"/>
    </xf>
    <xf numFmtId="0" fontId="49" fillId="3" borderId="73" xfId="15" applyFont="1" applyFill="1" applyBorder="1" applyAlignment="1">
      <alignment horizontal="center"/>
    </xf>
    <xf numFmtId="0" fontId="49" fillId="3" borderId="74" xfId="15" applyFont="1" applyFill="1" applyBorder="1" applyAlignment="1">
      <alignment horizontal="center"/>
    </xf>
    <xf numFmtId="0" fontId="49" fillId="3" borderId="77" xfId="15" applyFont="1" applyFill="1" applyBorder="1"/>
    <xf numFmtId="176" fontId="49" fillId="3" borderId="78" xfId="15" applyNumberFormat="1" applyFont="1" applyFill="1" applyBorder="1" applyAlignment="1">
      <alignment horizontal="center"/>
    </xf>
    <xf numFmtId="176" fontId="49" fillId="25" borderId="78" xfId="15" applyNumberFormat="1" applyFont="1" applyFill="1" applyBorder="1" applyAlignment="1">
      <alignment horizontal="center"/>
    </xf>
    <xf numFmtId="10" fontId="49" fillId="3" borderId="78" xfId="81" applyNumberFormat="1" applyFont="1" applyFill="1" applyBorder="1" applyAlignment="1">
      <alignment horizontal="center"/>
    </xf>
    <xf numFmtId="10" fontId="49" fillId="3" borderId="81" xfId="81" applyNumberFormat="1" applyFont="1" applyFill="1" applyBorder="1" applyAlignment="1">
      <alignment horizontal="center"/>
    </xf>
    <xf numFmtId="0" fontId="49" fillId="3" borderId="75" xfId="15" applyFont="1" applyFill="1" applyBorder="1"/>
    <xf numFmtId="2" fontId="49" fillId="3" borderId="73" xfId="15" applyNumberFormat="1" applyFont="1" applyFill="1" applyBorder="1" applyAlignment="1">
      <alignment horizontal="center"/>
    </xf>
    <xf numFmtId="2" fontId="49" fillId="25" borderId="73" xfId="15" applyNumberFormat="1" applyFont="1" applyFill="1" applyBorder="1" applyAlignment="1">
      <alignment horizontal="center"/>
    </xf>
    <xf numFmtId="10" fontId="49" fillId="3" borderId="74" xfId="81" applyNumberFormat="1" applyFont="1" applyFill="1" applyBorder="1" applyAlignment="1">
      <alignment horizontal="center"/>
    </xf>
    <xf numFmtId="3" fontId="48" fillId="27" borderId="80" xfId="15" applyNumberFormat="1" applyFont="1" applyFill="1" applyBorder="1" applyAlignment="1">
      <alignment horizontal="center" vertical="center" wrapText="1"/>
    </xf>
    <xf numFmtId="3" fontId="48" fillId="27" borderId="74" xfId="15" applyNumberFormat="1" applyFont="1" applyFill="1" applyBorder="1" applyAlignment="1">
      <alignment horizontal="center" vertical="center" wrapText="1"/>
    </xf>
    <xf numFmtId="178" fontId="6" fillId="25" borderId="0" xfId="15" applyNumberFormat="1" applyFill="1"/>
    <xf numFmtId="0" fontId="6" fillId="3" borderId="0" xfId="82" applyFill="1"/>
    <xf numFmtId="0" fontId="6" fillId="0" borderId="0" xfId="82"/>
    <xf numFmtId="0" fontId="30" fillId="3" borderId="0" xfId="82" applyFont="1" applyFill="1"/>
    <xf numFmtId="0" fontId="45" fillId="15" borderId="0" xfId="82" applyFont="1" applyFill="1" applyAlignment="1"/>
    <xf numFmtId="0" fontId="6" fillId="15" borderId="0" xfId="82" applyFill="1"/>
    <xf numFmtId="0" fontId="46" fillId="15" borderId="61" xfId="82" applyFont="1" applyFill="1" applyBorder="1" applyAlignment="1">
      <alignment horizontal="left"/>
    </xf>
    <xf numFmtId="0" fontId="6" fillId="15" borderId="0" xfId="82" applyFill="1" applyAlignment="1">
      <alignment horizontal="centerContinuous"/>
    </xf>
    <xf numFmtId="0" fontId="46" fillId="15" borderId="62" xfId="82" applyFont="1" applyFill="1" applyBorder="1" applyAlignment="1">
      <alignment horizontal="left"/>
    </xf>
    <xf numFmtId="0" fontId="45" fillId="15" borderId="0" xfId="82" applyFont="1" applyFill="1" applyAlignment="1">
      <alignment horizontal="left"/>
    </xf>
    <xf numFmtId="0" fontId="47" fillId="3" borderId="77" xfId="82" applyFont="1" applyFill="1" applyBorder="1" applyAlignment="1">
      <alignment horizontal="center" vertical="center"/>
    </xf>
    <xf numFmtId="0" fontId="47" fillId="3" borderId="78" xfId="82" applyFont="1" applyFill="1" applyBorder="1" applyAlignment="1">
      <alignment horizontal="center" vertical="center"/>
    </xf>
    <xf numFmtId="0" fontId="47" fillId="3" borderId="78" xfId="82" applyFont="1" applyFill="1" applyBorder="1" applyAlignment="1">
      <alignment horizontal="center" vertical="center" wrapText="1"/>
    </xf>
    <xf numFmtId="0" fontId="47" fillId="3" borderId="66" xfId="82" applyFont="1" applyFill="1" applyBorder="1" applyAlignment="1">
      <alignment horizontal="center" vertical="center" wrapText="1"/>
    </xf>
    <xf numFmtId="0" fontId="47" fillId="3" borderId="79" xfId="82" applyFont="1" applyFill="1" applyBorder="1" applyAlignment="1">
      <alignment horizontal="center" vertical="center"/>
    </xf>
    <xf numFmtId="0" fontId="6" fillId="3" borderId="0" xfId="82" applyFill="1" applyBorder="1"/>
    <xf numFmtId="0" fontId="49" fillId="0" borderId="76" xfId="82" applyFont="1" applyFill="1" applyBorder="1" applyAlignment="1">
      <alignment horizontal="center"/>
    </xf>
    <xf numFmtId="0" fontId="49" fillId="0" borderId="6" xfId="82" applyFont="1" applyFill="1" applyBorder="1" applyAlignment="1">
      <alignment horizontal="center"/>
    </xf>
    <xf numFmtId="176" fontId="49" fillId="0" borderId="6" xfId="82" applyNumberFormat="1" applyFont="1" applyFill="1" applyBorder="1" applyAlignment="1">
      <alignment horizontal="center"/>
    </xf>
    <xf numFmtId="4" fontId="49" fillId="0" borderId="6" xfId="82" applyNumberFormat="1" applyFont="1" applyFill="1" applyBorder="1" applyAlignment="1">
      <alignment horizontal="center"/>
    </xf>
    <xf numFmtId="3" fontId="48" fillId="26" borderId="80" xfId="82" applyNumberFormat="1" applyFont="1" applyFill="1" applyBorder="1" applyAlignment="1">
      <alignment horizontal="center" vertical="center" wrapText="1"/>
    </xf>
    <xf numFmtId="0" fontId="51" fillId="3" borderId="0" xfId="82" applyFont="1" applyFill="1"/>
    <xf numFmtId="3" fontId="48" fillId="3" borderId="0" xfId="82" applyNumberFormat="1" applyFont="1" applyFill="1" applyBorder="1" applyAlignment="1">
      <alignment horizontal="center" vertical="center" wrapText="1"/>
    </xf>
    <xf numFmtId="0" fontId="48" fillId="3" borderId="0" xfId="82" applyFont="1" applyFill="1" applyBorder="1" applyAlignment="1">
      <alignment horizontal="center" vertical="center" wrapText="1"/>
    </xf>
    <xf numFmtId="0" fontId="49" fillId="3" borderId="76" xfId="82" applyFont="1" applyFill="1" applyBorder="1" applyAlignment="1">
      <alignment horizontal="center"/>
    </xf>
    <xf numFmtId="0" fontId="49" fillId="3" borderId="6" xfId="82" applyFont="1" applyFill="1" applyBorder="1" applyAlignment="1">
      <alignment horizontal="center"/>
    </xf>
    <xf numFmtId="176" fontId="49" fillId="3" borderId="6" xfId="82" applyNumberFormat="1" applyFont="1" applyFill="1" applyBorder="1" applyAlignment="1">
      <alignment horizontal="center"/>
    </xf>
    <xf numFmtId="4" fontId="49" fillId="3" borderId="6" xfId="82" applyNumberFormat="1" applyFont="1" applyFill="1" applyBorder="1" applyAlignment="1">
      <alignment horizontal="center"/>
    </xf>
    <xf numFmtId="0" fontId="49" fillId="3" borderId="75" xfId="82" applyFont="1" applyFill="1" applyBorder="1" applyAlignment="1">
      <alignment horizontal="center"/>
    </xf>
    <xf numFmtId="0" fontId="49" fillId="3" borderId="73" xfId="82" applyFont="1" applyFill="1" applyBorder="1" applyAlignment="1">
      <alignment horizontal="center"/>
    </xf>
    <xf numFmtId="176" fontId="49" fillId="3" borderId="73" xfId="82" applyNumberFormat="1" applyFont="1" applyFill="1" applyBorder="1" applyAlignment="1">
      <alignment horizontal="center"/>
    </xf>
    <xf numFmtId="0" fontId="49" fillId="3" borderId="83" xfId="82" applyFont="1" applyFill="1" applyBorder="1" applyAlignment="1">
      <alignment horizontal="center"/>
    </xf>
    <xf numFmtId="4" fontId="49" fillId="3" borderId="73" xfId="82" applyNumberFormat="1" applyFont="1" applyFill="1" applyBorder="1" applyAlignment="1">
      <alignment horizontal="center"/>
    </xf>
    <xf numFmtId="0" fontId="49" fillId="3" borderId="74" xfId="82" applyFont="1" applyFill="1" applyBorder="1" applyAlignment="1">
      <alignment horizontal="center"/>
    </xf>
    <xf numFmtId="0" fontId="49" fillId="3" borderId="0" xfId="82" applyFont="1" applyFill="1" applyBorder="1" applyAlignment="1">
      <alignment horizontal="center"/>
    </xf>
    <xf numFmtId="0" fontId="49" fillId="3" borderId="82" xfId="82" applyFont="1" applyFill="1" applyBorder="1" applyAlignment="1">
      <alignment horizontal="center"/>
    </xf>
    <xf numFmtId="176" fontId="49" fillId="3" borderId="82" xfId="82" applyNumberFormat="1" applyFont="1" applyFill="1" applyBorder="1" applyAlignment="1">
      <alignment horizontal="center"/>
    </xf>
    <xf numFmtId="4" fontId="49" fillId="3" borderId="82" xfId="82" applyNumberFormat="1" applyFont="1" applyFill="1" applyBorder="1" applyAlignment="1">
      <alignment horizontal="center"/>
    </xf>
    <xf numFmtId="0" fontId="6" fillId="0" borderId="0" xfId="82" applyBorder="1"/>
    <xf numFmtId="176" fontId="6" fillId="3" borderId="0" xfId="82" applyNumberFormat="1" applyFill="1"/>
    <xf numFmtId="0" fontId="50" fillId="3" borderId="0" xfId="82" applyFont="1" applyFill="1"/>
    <xf numFmtId="0" fontId="51" fillId="3" borderId="0" xfId="82" applyFont="1" applyFill="1" applyAlignment="1">
      <alignment horizontal="center"/>
    </xf>
    <xf numFmtId="0" fontId="49" fillId="3" borderId="64" xfId="82" applyFont="1" applyFill="1" applyBorder="1"/>
    <xf numFmtId="0" fontId="46" fillId="3" borderId="64" xfId="82" applyFont="1" applyFill="1" applyBorder="1"/>
    <xf numFmtId="2" fontId="49" fillId="3" borderId="64" xfId="82" applyNumberFormat="1" applyFont="1" applyFill="1" applyBorder="1" applyAlignment="1">
      <alignment horizontal="center"/>
    </xf>
    <xf numFmtId="0" fontId="51" fillId="3" borderId="0" xfId="82" applyFont="1" applyFill="1" applyBorder="1"/>
    <xf numFmtId="2" fontId="51" fillId="3" borderId="0" xfId="82" applyNumberFormat="1" applyFont="1" applyFill="1" applyBorder="1" applyAlignment="1">
      <alignment horizontal="center"/>
    </xf>
    <xf numFmtId="0" fontId="52" fillId="16" borderId="67" xfId="82" applyFont="1" applyFill="1" applyBorder="1" applyAlignment="1">
      <alignment horizontal="centerContinuous"/>
    </xf>
    <xf numFmtId="0" fontId="52" fillId="16" borderId="68" xfId="82" applyFont="1" applyFill="1" applyBorder="1" applyAlignment="1">
      <alignment horizontal="centerContinuous"/>
    </xf>
    <xf numFmtId="0" fontId="52" fillId="17" borderId="67" xfId="82" applyFont="1" applyFill="1" applyBorder="1" applyAlignment="1">
      <alignment horizontal="centerContinuous"/>
    </xf>
    <xf numFmtId="0" fontId="52" fillId="17" borderId="68" xfId="82" applyFont="1" applyFill="1" applyBorder="1" applyAlignment="1">
      <alignment horizontal="centerContinuous"/>
    </xf>
    <xf numFmtId="2" fontId="52" fillId="18" borderId="69" xfId="82" applyNumberFormat="1" applyFont="1" applyFill="1" applyBorder="1" applyAlignment="1">
      <alignment horizontal="centerContinuous"/>
    </xf>
    <xf numFmtId="0" fontId="52" fillId="18" borderId="68" xfId="82" applyFont="1" applyFill="1" applyBorder="1" applyAlignment="1">
      <alignment horizontal="centerContinuous"/>
    </xf>
    <xf numFmtId="0" fontId="52" fillId="19" borderId="69" xfId="82" applyFont="1" applyFill="1" applyBorder="1" applyAlignment="1">
      <alignment horizontal="centerContinuous"/>
    </xf>
    <xf numFmtId="0" fontId="52" fillId="19" borderId="70" xfId="82" applyFont="1" applyFill="1" applyBorder="1" applyAlignment="1">
      <alignment horizontal="centerContinuous"/>
    </xf>
    <xf numFmtId="0" fontId="52" fillId="20" borderId="69" xfId="82" applyFont="1" applyFill="1" applyBorder="1" applyAlignment="1">
      <alignment horizontal="centerContinuous"/>
    </xf>
    <xf numFmtId="0" fontId="52" fillId="20" borderId="70" xfId="82" applyFont="1" applyFill="1" applyBorder="1" applyAlignment="1">
      <alignment horizontal="centerContinuous"/>
    </xf>
    <xf numFmtId="0" fontId="46" fillId="3" borderId="0" xfId="82" applyFont="1" applyFill="1"/>
    <xf numFmtId="0" fontId="49" fillId="3" borderId="77" xfId="82" applyFont="1" applyFill="1" applyBorder="1"/>
    <xf numFmtId="2" fontId="49" fillId="3" borderId="78" xfId="82" applyNumberFormat="1" applyFont="1" applyFill="1" applyBorder="1" applyAlignment="1">
      <alignment horizontal="center"/>
    </xf>
    <xf numFmtId="169" fontId="49" fillId="3" borderId="78" xfId="2" applyNumberFormat="1" applyFont="1" applyFill="1" applyBorder="1" applyAlignment="1">
      <alignment horizontal="center"/>
    </xf>
    <xf numFmtId="0" fontId="49" fillId="3" borderId="75" xfId="82" applyFont="1" applyFill="1" applyBorder="1"/>
    <xf numFmtId="2" fontId="49" fillId="3" borderId="73" xfId="82" applyNumberFormat="1" applyFont="1" applyFill="1" applyBorder="1" applyAlignment="1">
      <alignment horizontal="center"/>
    </xf>
    <xf numFmtId="1" fontId="49" fillId="3" borderId="73" xfId="82" applyNumberFormat="1" applyFont="1" applyFill="1" applyBorder="1" applyAlignment="1">
      <alignment horizontal="center"/>
    </xf>
    <xf numFmtId="1" fontId="49" fillId="3" borderId="74" xfId="82" applyNumberFormat="1" applyFont="1" applyFill="1" applyBorder="1" applyAlignment="1">
      <alignment horizontal="center"/>
    </xf>
    <xf numFmtId="0" fontId="59" fillId="0" borderId="6" xfId="25" applyFont="1" applyBorder="1" applyAlignment="1">
      <alignment horizontal="center"/>
    </xf>
    <xf numFmtId="176" fontId="6" fillId="0" borderId="0" xfId="82" applyNumberFormat="1"/>
    <xf numFmtId="0" fontId="34" fillId="0" borderId="6" xfId="25" applyFont="1" applyBorder="1" applyAlignment="1">
      <alignment horizontal="left"/>
    </xf>
    <xf numFmtId="2" fontId="6" fillId="0" borderId="0" xfId="82" applyNumberFormat="1"/>
    <xf numFmtId="0" fontId="34" fillId="0" borderId="6" xfId="25" applyFont="1" applyBorder="1"/>
    <xf numFmtId="169" fontId="6" fillId="0" borderId="0" xfId="82" applyNumberFormat="1"/>
    <xf numFmtId="0" fontId="34" fillId="0" borderId="84" xfId="25" applyFont="1" applyFill="1" applyBorder="1"/>
    <xf numFmtId="0" fontId="20" fillId="8" borderId="43" xfId="0" applyFont="1" applyFill="1" applyBorder="1" applyAlignment="1">
      <alignment horizontal="center" vertical="center"/>
    </xf>
    <xf numFmtId="0" fontId="0" fillId="15" borderId="0" xfId="0" applyFill="1" applyAlignment="1">
      <alignment horizontal="left"/>
    </xf>
    <xf numFmtId="0" fontId="6" fillId="15" borderId="0" xfId="0" applyFont="1" applyFill="1" applyAlignment="1">
      <alignment horizontal="left"/>
    </xf>
    <xf numFmtId="0" fontId="6" fillId="15" borderId="62" xfId="0" applyFont="1" applyFill="1" applyBorder="1" applyAlignment="1">
      <alignment horizontal="left"/>
    </xf>
    <xf numFmtId="0" fontId="46" fillId="15" borderId="0" xfId="0" applyFont="1" applyFill="1" applyBorder="1" applyAlignment="1">
      <alignment horizontal="left"/>
    </xf>
    <xf numFmtId="49" fontId="20" fillId="8" borderId="29" xfId="0" applyNumberFormat="1" applyFont="1" applyFill="1" applyBorder="1" applyAlignment="1">
      <alignment horizontal="right" vertical="center"/>
    </xf>
    <xf numFmtId="0" fontId="49" fillId="3" borderId="0" xfId="0" applyFont="1" applyFill="1" applyBorder="1"/>
    <xf numFmtId="2" fontId="49" fillId="3" borderId="0" xfId="0" applyNumberFormat="1" applyFont="1" applyFill="1" applyBorder="1" applyAlignment="1">
      <alignment horizontal="center"/>
    </xf>
    <xf numFmtId="9" fontId="49" fillId="3" borderId="0" xfId="2" applyFont="1" applyFill="1" applyBorder="1" applyAlignment="1">
      <alignment horizontal="center"/>
    </xf>
    <xf numFmtId="0" fontId="20" fillId="7" borderId="6" xfId="0" applyNumberFormat="1" applyFont="1" applyFill="1" applyBorder="1" applyAlignment="1">
      <alignment horizontal="right" vertical="center"/>
    </xf>
    <xf numFmtId="49" fontId="20" fillId="25" borderId="32" xfId="0" applyNumberFormat="1" applyFont="1" applyFill="1" applyBorder="1" applyAlignment="1">
      <alignment horizontal="right" vertical="center"/>
    </xf>
    <xf numFmtId="0" fontId="20" fillId="25" borderId="6" xfId="0" applyFont="1" applyFill="1" applyBorder="1" applyAlignment="1">
      <alignment horizontal="right" vertical="center"/>
    </xf>
    <xf numFmtId="0" fontId="20" fillId="25" borderId="6" xfId="0" applyFont="1" applyFill="1" applyBorder="1" applyAlignment="1">
      <alignment vertical="center" wrapText="1"/>
    </xf>
    <xf numFmtId="2" fontId="20" fillId="25" borderId="6" xfId="0" applyNumberFormat="1" applyFont="1" applyFill="1" applyBorder="1" applyAlignment="1">
      <alignment horizontal="right" vertical="center"/>
    </xf>
    <xf numFmtId="2" fontId="20" fillId="25" borderId="6" xfId="1" applyNumberFormat="1" applyFont="1" applyFill="1" applyBorder="1" applyAlignment="1">
      <alignment horizontal="right" vertical="center"/>
    </xf>
    <xf numFmtId="4" fontId="20" fillId="25" borderId="6" xfId="1" applyNumberFormat="1" applyFont="1" applyFill="1" applyBorder="1" applyAlignment="1">
      <alignment horizontal="right" vertical="center"/>
    </xf>
    <xf numFmtId="4" fontId="20" fillId="25" borderId="6" xfId="0" applyNumberFormat="1" applyFont="1" applyFill="1" applyBorder="1" applyAlignment="1">
      <alignment horizontal="right" vertical="center"/>
    </xf>
    <xf numFmtId="4" fontId="30" fillId="25" borderId="6" xfId="1" applyNumberFormat="1" applyFont="1" applyFill="1" applyBorder="1" applyAlignment="1">
      <alignment vertical="center"/>
    </xf>
    <xf numFmtId="2" fontId="30" fillId="25" borderId="28" xfId="1" applyNumberFormat="1" applyFont="1" applyFill="1" applyBorder="1" applyAlignment="1">
      <alignment vertical="center"/>
    </xf>
    <xf numFmtId="0" fontId="20" fillId="25" borderId="43" xfId="0" applyFont="1" applyFill="1" applyBorder="1" applyAlignment="1">
      <alignment horizontal="center" vertical="center"/>
    </xf>
    <xf numFmtId="4" fontId="20" fillId="25" borderId="6" xfId="1" applyNumberFormat="1" applyFont="1" applyFill="1" applyBorder="1" applyAlignment="1">
      <alignment vertical="center"/>
    </xf>
    <xf numFmtId="176" fontId="6" fillId="3" borderId="0" xfId="0" applyNumberFormat="1" applyFont="1" applyFill="1"/>
    <xf numFmtId="2" fontId="20" fillId="7" borderId="6" xfId="0" applyNumberFormat="1" applyFont="1" applyFill="1" applyBorder="1" applyAlignment="1">
      <alignment horizontal="right" vertical="center"/>
    </xf>
    <xf numFmtId="4" fontId="20" fillId="7" borderId="6" xfId="1" applyNumberFormat="1" applyFont="1" applyFill="1" applyBorder="1" applyAlignment="1">
      <alignment horizontal="right" vertical="center"/>
    </xf>
    <xf numFmtId="4" fontId="20" fillId="7" borderId="6" xfId="0" applyNumberFormat="1" applyFont="1" applyFill="1" applyBorder="1" applyAlignment="1">
      <alignment horizontal="right" vertical="center"/>
    </xf>
    <xf numFmtId="0" fontId="20" fillId="7" borderId="30" xfId="0" applyFont="1" applyFill="1" applyBorder="1" applyAlignment="1">
      <alignment vertical="center"/>
    </xf>
    <xf numFmtId="0" fontId="20" fillId="7" borderId="6" xfId="0" applyFont="1" applyFill="1" applyBorder="1" applyAlignment="1">
      <alignment vertical="center" wrapText="1"/>
    </xf>
    <xf numFmtId="0" fontId="20" fillId="0" borderId="43" xfId="0" applyFont="1" applyFill="1" applyBorder="1" applyAlignment="1">
      <alignment horizontal="center" vertical="center"/>
    </xf>
    <xf numFmtId="0" fontId="49" fillId="3" borderId="85" xfId="25" applyFont="1" applyFill="1" applyBorder="1"/>
    <xf numFmtId="176" fontId="49" fillId="3" borderId="86" xfId="25" applyNumberFormat="1" applyFont="1" applyFill="1" applyBorder="1" applyAlignment="1">
      <alignment horizontal="center"/>
    </xf>
    <xf numFmtId="169" fontId="49" fillId="3" borderId="86" xfId="81" applyNumberFormat="1" applyFont="1" applyFill="1" applyBorder="1" applyAlignment="1">
      <alignment horizontal="center"/>
    </xf>
    <xf numFmtId="169" fontId="49" fillId="3" borderId="87" xfId="81" applyNumberFormat="1" applyFont="1" applyFill="1" applyBorder="1" applyAlignment="1">
      <alignment horizontal="center"/>
    </xf>
    <xf numFmtId="0" fontId="49" fillId="3" borderId="88" xfId="25" applyFont="1" applyFill="1" applyBorder="1"/>
    <xf numFmtId="176" fontId="49" fillId="3" borderId="89" xfId="25" applyNumberFormat="1" applyFont="1" applyFill="1" applyBorder="1" applyAlignment="1">
      <alignment horizontal="center"/>
    </xf>
    <xf numFmtId="169" fontId="49" fillId="3" borderId="89" xfId="81" applyNumberFormat="1" applyFont="1" applyFill="1" applyBorder="1" applyAlignment="1">
      <alignment horizontal="center"/>
    </xf>
    <xf numFmtId="169" fontId="49" fillId="3" borderId="90" xfId="81" applyNumberFormat="1" applyFont="1" applyFill="1" applyBorder="1" applyAlignment="1">
      <alignment horizontal="center"/>
    </xf>
    <xf numFmtId="4" fontId="30" fillId="8" borderId="6" xfId="1" applyNumberFormat="1" applyFont="1" applyFill="1" applyBorder="1" applyAlignment="1">
      <alignment horizontal="right" vertical="center"/>
    </xf>
    <xf numFmtId="0" fontId="20" fillId="8" borderId="6" xfId="0" applyFont="1" applyFill="1" applyBorder="1" applyAlignment="1">
      <alignment vertical="center"/>
    </xf>
    <xf numFmtId="4" fontId="30" fillId="8" borderId="6" xfId="1" applyNumberFormat="1" applyFont="1" applyFill="1" applyBorder="1" applyAlignment="1">
      <alignment vertical="center"/>
    </xf>
    <xf numFmtId="2" fontId="30" fillId="8" borderId="28" xfId="1" applyNumberFormat="1" applyFont="1" applyFill="1" applyBorder="1" applyAlignment="1">
      <alignment vertical="center"/>
    </xf>
    <xf numFmtId="2" fontId="30" fillId="7" borderId="28" xfId="1" applyNumberFormat="1" applyFont="1" applyFill="1" applyBorder="1" applyAlignment="1">
      <alignment vertical="center"/>
    </xf>
    <xf numFmtId="176" fontId="49" fillId="3" borderId="73" xfId="2" applyNumberFormat="1" applyFont="1" applyFill="1" applyBorder="1" applyAlignment="1">
      <alignment horizontal="center"/>
    </xf>
    <xf numFmtId="0" fontId="20" fillId="0" borderId="43" xfId="0" applyFont="1" applyFill="1" applyBorder="1" applyAlignment="1">
      <alignment horizontal="center" vertical="center"/>
    </xf>
    <xf numFmtId="0" fontId="20" fillId="22" borderId="6" xfId="0" applyFont="1" applyFill="1" applyBorder="1" applyAlignment="1" applyProtection="1">
      <alignment horizontal="right" vertical="center"/>
      <protection hidden="1"/>
    </xf>
    <xf numFmtId="0" fontId="20" fillId="7" borderId="6" xfId="0" applyFont="1" applyFill="1" applyBorder="1" applyAlignment="1" applyProtection="1">
      <alignment horizontal="right" vertical="center"/>
      <protection hidden="1"/>
    </xf>
    <xf numFmtId="2" fontId="20" fillId="7" borderId="6" xfId="0" applyNumberFormat="1" applyFont="1" applyFill="1" applyBorder="1" applyAlignment="1" applyProtection="1">
      <alignment horizontal="right" vertical="center"/>
      <protection hidden="1"/>
    </xf>
    <xf numFmtId="49" fontId="20" fillId="7" borderId="91" xfId="0" applyNumberFormat="1" applyFont="1" applyFill="1" applyBorder="1" applyAlignment="1">
      <alignment horizontal="right" vertical="center"/>
    </xf>
    <xf numFmtId="0" fontId="20" fillId="8" borderId="6" xfId="0" applyFont="1" applyFill="1" applyBorder="1" applyAlignment="1" applyProtection="1">
      <alignment horizontal="right" vertical="center"/>
      <protection hidden="1"/>
    </xf>
    <xf numFmtId="2" fontId="20" fillId="8" borderId="6" xfId="0" applyNumberFormat="1" applyFont="1" applyFill="1" applyBorder="1" applyAlignment="1" applyProtection="1">
      <alignment horizontal="right" vertical="center"/>
      <protection hidden="1"/>
    </xf>
    <xf numFmtId="0" fontId="20" fillId="22" borderId="30" xfId="0" applyFont="1" applyFill="1" applyBorder="1" applyAlignment="1">
      <alignment vertical="center"/>
    </xf>
    <xf numFmtId="4" fontId="20" fillId="22" borderId="6" xfId="1" applyNumberFormat="1" applyFont="1" applyFill="1" applyBorder="1" applyAlignment="1">
      <alignment horizontal="right" vertical="center"/>
    </xf>
    <xf numFmtId="2" fontId="49" fillId="3" borderId="92" xfId="0" applyNumberFormat="1" applyFont="1" applyFill="1" applyBorder="1" applyAlignment="1">
      <alignment horizontal="center"/>
    </xf>
    <xf numFmtId="0" fontId="20" fillId="7" borderId="6" xfId="0" applyFont="1" applyFill="1" applyBorder="1" applyAlignment="1">
      <alignment vertical="center"/>
    </xf>
    <xf numFmtId="4" fontId="20" fillId="22" borderId="6" xfId="0" applyNumberFormat="1" applyFont="1" applyFill="1" applyBorder="1" applyAlignment="1">
      <alignment vertical="center" wrapText="1"/>
    </xf>
    <xf numFmtId="4" fontId="20" fillId="8" borderId="30" xfId="1" applyNumberFormat="1" applyFont="1" applyFill="1" applyBorder="1" applyAlignment="1">
      <alignment horizontal="right" vertical="center"/>
    </xf>
    <xf numFmtId="0" fontId="20" fillId="8" borderId="30" xfId="0" applyFont="1" applyFill="1" applyBorder="1" applyAlignment="1">
      <alignment vertical="center"/>
    </xf>
    <xf numFmtId="49" fontId="20" fillId="8" borderId="6" xfId="0" applyNumberFormat="1" applyFont="1" applyFill="1" applyBorder="1" applyAlignment="1">
      <alignment horizontal="right" vertical="center"/>
    </xf>
    <xf numFmtId="49" fontId="20" fillId="8" borderId="30" xfId="0" applyNumberFormat="1" applyFont="1" applyFill="1" applyBorder="1" applyAlignment="1">
      <alignment horizontal="right" vertical="center"/>
    </xf>
    <xf numFmtId="0" fontId="20" fillId="8" borderId="30" xfId="0" applyFont="1" applyFill="1" applyBorder="1" applyAlignment="1">
      <alignment horizontal="right" vertical="center"/>
    </xf>
    <xf numFmtId="2" fontId="20" fillId="8" borderId="30" xfId="0" applyNumberFormat="1" applyFont="1" applyFill="1" applyBorder="1" applyAlignment="1">
      <alignment horizontal="right" vertical="center"/>
    </xf>
    <xf numFmtId="4" fontId="30" fillId="8" borderId="30" xfId="1" applyNumberFormat="1" applyFont="1" applyFill="1" applyBorder="1" applyAlignment="1">
      <alignment horizontal="right" vertical="center"/>
    </xf>
    <xf numFmtId="0" fontId="20" fillId="8" borderId="30" xfId="0" applyFont="1" applyFill="1" applyBorder="1" applyAlignment="1">
      <alignment horizontal="right" vertical="center" wrapText="1"/>
    </xf>
    <xf numFmtId="4" fontId="30" fillId="8" borderId="6" xfId="0" applyNumberFormat="1" applyFont="1" applyFill="1" applyBorder="1" applyAlignment="1">
      <alignment vertical="center"/>
    </xf>
    <xf numFmtId="2" fontId="30" fillId="8" borderId="28" xfId="0" applyNumberFormat="1" applyFont="1" applyFill="1" applyBorder="1" applyAlignment="1">
      <alignment vertical="center"/>
    </xf>
    <xf numFmtId="4" fontId="30" fillId="8" borderId="30" xfId="0" applyNumberFormat="1" applyFont="1" applyFill="1" applyBorder="1" applyAlignment="1">
      <alignment vertical="center"/>
    </xf>
    <xf numFmtId="2" fontId="30" fillId="8" borderId="41" xfId="0" applyNumberFormat="1" applyFont="1" applyFill="1" applyBorder="1" applyAlignment="1">
      <alignment vertical="center"/>
    </xf>
    <xf numFmtId="4" fontId="30" fillId="7" borderId="6" xfId="1" applyNumberFormat="1" applyFont="1" applyFill="1" applyBorder="1" applyAlignment="1">
      <alignment vertical="center"/>
    </xf>
    <xf numFmtId="0" fontId="6" fillId="0" borderId="0" xfId="82" applyFont="1" applyFill="1" applyAlignment="1">
      <alignment vertical="center"/>
    </xf>
    <xf numFmtId="0" fontId="20" fillId="0" borderId="0" xfId="82" applyFont="1" applyFill="1" applyAlignment="1">
      <alignment vertical="center"/>
    </xf>
    <xf numFmtId="0" fontId="20" fillId="0" borderId="0" xfId="82" applyFont="1" applyFill="1" applyAlignment="1">
      <alignment horizontal="center" vertical="center"/>
    </xf>
    <xf numFmtId="2" fontId="6" fillId="0" borderId="0" xfId="82" applyNumberFormat="1" applyFont="1" applyFill="1" applyAlignment="1">
      <alignment vertical="center"/>
    </xf>
    <xf numFmtId="49" fontId="6" fillId="0" borderId="0" xfId="82" applyNumberFormat="1" applyFont="1" applyFill="1" applyAlignment="1">
      <alignment horizontal="right" vertical="center"/>
    </xf>
    <xf numFmtId="4" fontId="30" fillId="0" borderId="30" xfId="82" applyNumberFormat="1" applyFont="1" applyFill="1" applyBorder="1" applyAlignment="1">
      <alignment horizontal="right" vertical="center"/>
    </xf>
    <xf numFmtId="2" fontId="30" fillId="0" borderId="0" xfId="82" applyNumberFormat="1" applyFont="1" applyFill="1" applyBorder="1" applyAlignment="1">
      <alignment vertical="center"/>
    </xf>
    <xf numFmtId="0" fontId="9" fillId="0" borderId="0" xfId="82" applyFont="1" applyFill="1" applyAlignment="1">
      <alignment vertical="center"/>
    </xf>
    <xf numFmtId="4" fontId="20" fillId="0" borderId="0" xfId="82" applyNumberFormat="1" applyFont="1" applyFill="1" applyBorder="1" applyAlignment="1">
      <alignment horizontal="right" vertical="center"/>
    </xf>
    <xf numFmtId="2" fontId="20" fillId="0" borderId="0" xfId="82" applyNumberFormat="1" applyFont="1" applyFill="1" applyBorder="1" applyAlignment="1">
      <alignment horizontal="right" vertical="center"/>
    </xf>
    <xf numFmtId="0" fontId="20" fillId="0" borderId="0" xfId="82" applyFont="1" applyFill="1" applyBorder="1" applyAlignment="1">
      <alignment vertical="center"/>
    </xf>
    <xf numFmtId="49" fontId="20" fillId="0" borderId="0" xfId="82" applyNumberFormat="1" applyFont="1" applyFill="1" applyBorder="1" applyAlignment="1">
      <alignment horizontal="right" vertical="center"/>
    </xf>
    <xf numFmtId="2" fontId="6" fillId="0" borderId="51" xfId="82" applyNumberFormat="1" applyFont="1" applyFill="1" applyBorder="1" applyAlignment="1">
      <alignment vertical="center"/>
    </xf>
    <xf numFmtId="2" fontId="30" fillId="0" borderId="45" xfId="82" applyNumberFormat="1" applyFont="1" applyFill="1" applyBorder="1" applyAlignment="1">
      <alignment vertical="center"/>
    </xf>
    <xf numFmtId="2" fontId="30" fillId="0" borderId="6" xfId="82" applyNumberFormat="1" applyFont="1" applyFill="1" applyBorder="1" applyAlignment="1">
      <alignment vertical="center"/>
    </xf>
    <xf numFmtId="0" fontId="20" fillId="0" borderId="6" xfId="82" applyFont="1" applyFill="1" applyBorder="1" applyAlignment="1">
      <alignment horizontal="right" vertical="center"/>
    </xf>
    <xf numFmtId="4" fontId="20" fillId="0" borderId="6" xfId="82" applyNumberFormat="1" applyFont="1" applyFill="1" applyBorder="1" applyAlignment="1">
      <alignment horizontal="right" vertical="center"/>
    </xf>
    <xf numFmtId="2" fontId="20" fillId="0" borderId="6" xfId="82" applyNumberFormat="1" applyFont="1" applyFill="1" applyBorder="1" applyAlignment="1">
      <alignment horizontal="right" vertical="center"/>
    </xf>
    <xf numFmtId="0" fontId="20" fillId="0" borderId="6" xfId="82" applyFont="1" applyFill="1" applyBorder="1" applyAlignment="1">
      <alignment vertical="center" wrapText="1"/>
    </xf>
    <xf numFmtId="49" fontId="20" fillId="0" borderId="32" xfId="82" applyNumberFormat="1" applyFont="1" applyFill="1" applyBorder="1" applyAlignment="1">
      <alignment horizontal="right" vertical="center"/>
    </xf>
    <xf numFmtId="0" fontId="20" fillId="0" borderId="0" xfId="82" applyFont="1" applyFill="1" applyBorder="1" applyAlignment="1">
      <alignment horizontal="left" vertical="center"/>
    </xf>
    <xf numFmtId="0" fontId="30" fillId="0" borderId="52" xfId="82" applyFont="1" applyFill="1" applyBorder="1" applyAlignment="1">
      <alignment horizontal="left" vertical="center"/>
    </xf>
    <xf numFmtId="2" fontId="30" fillId="0" borderId="35" xfId="82" applyNumberFormat="1" applyFont="1" applyFill="1" applyBorder="1" applyAlignment="1">
      <alignment vertical="center"/>
    </xf>
    <xf numFmtId="0" fontId="30" fillId="0" borderId="0" xfId="82" applyFont="1" applyFill="1" applyBorder="1" applyAlignment="1">
      <alignment vertical="center"/>
    </xf>
    <xf numFmtId="0" fontId="6" fillId="0" borderId="0" xfId="82" applyFont="1" applyFill="1" applyBorder="1" applyAlignment="1">
      <alignment vertical="center"/>
    </xf>
    <xf numFmtId="0" fontId="20" fillId="0" borderId="0" xfId="82" applyFont="1" applyFill="1" applyBorder="1" applyAlignment="1">
      <alignment horizontal="center" vertical="center"/>
    </xf>
    <xf numFmtId="2" fontId="30" fillId="0" borderId="0" xfId="82" applyNumberFormat="1" applyFont="1" applyFill="1" applyBorder="1" applyAlignment="1" applyProtection="1">
      <alignment vertical="center"/>
      <protection hidden="1"/>
    </xf>
    <xf numFmtId="2" fontId="20" fillId="0" borderId="0" xfId="82" applyNumberFormat="1" applyFont="1" applyFill="1" applyBorder="1" applyAlignment="1" applyProtection="1">
      <alignment horizontal="right" vertical="center"/>
      <protection hidden="1"/>
    </xf>
    <xf numFmtId="0" fontId="20" fillId="0" borderId="0" xfId="82" applyFont="1" applyFill="1" applyBorder="1" applyAlignment="1" applyProtection="1">
      <alignment vertical="center"/>
      <protection hidden="1"/>
    </xf>
    <xf numFmtId="1" fontId="20" fillId="0" borderId="0" xfId="82" applyNumberFormat="1" applyFont="1" applyFill="1" applyBorder="1" applyAlignment="1" applyProtection="1">
      <alignment vertical="center"/>
      <protection hidden="1"/>
    </xf>
    <xf numFmtId="49" fontId="20" fillId="0" borderId="0" xfId="82" applyNumberFormat="1" applyFont="1" applyFill="1" applyBorder="1" applyAlignment="1">
      <alignment vertical="center"/>
    </xf>
    <xf numFmtId="2" fontId="30" fillId="0" borderId="28" xfId="82" applyNumberFormat="1" applyFont="1" applyFill="1" applyBorder="1" applyAlignment="1">
      <alignment vertical="center"/>
    </xf>
    <xf numFmtId="4" fontId="30" fillId="0" borderId="6" xfId="82" applyNumberFormat="1" applyFont="1" applyFill="1" applyBorder="1" applyAlignment="1">
      <alignment vertical="center"/>
    </xf>
    <xf numFmtId="2" fontId="30" fillId="0" borderId="6" xfId="82" applyNumberFormat="1" applyFont="1" applyFill="1" applyBorder="1" applyAlignment="1">
      <alignment horizontal="right" vertical="center"/>
    </xf>
    <xf numFmtId="2" fontId="20" fillId="0" borderId="0" xfId="82" applyNumberFormat="1" applyFont="1" applyFill="1" applyBorder="1" applyAlignment="1">
      <alignment vertical="center"/>
    </xf>
    <xf numFmtId="4" fontId="20" fillId="0" borderId="0" xfId="82" applyNumberFormat="1" applyFont="1" applyFill="1" applyBorder="1" applyAlignment="1">
      <alignment vertical="center"/>
    </xf>
    <xf numFmtId="1" fontId="20" fillId="0" borderId="0" xfId="82" applyNumberFormat="1" applyFont="1" applyFill="1" applyBorder="1" applyAlignment="1">
      <alignment vertical="center"/>
    </xf>
    <xf numFmtId="49" fontId="30" fillId="0" borderId="0" xfId="82" applyNumberFormat="1" applyFont="1" applyFill="1" applyBorder="1" applyAlignment="1">
      <alignment horizontal="right" vertical="center"/>
    </xf>
    <xf numFmtId="4" fontId="30" fillId="0" borderId="6" xfId="82" applyNumberFormat="1" applyFont="1" applyFill="1" applyBorder="1" applyAlignment="1">
      <alignment horizontal="right" vertical="center"/>
    </xf>
    <xf numFmtId="0" fontId="30" fillId="0" borderId="8" xfId="82" applyFont="1" applyFill="1" applyBorder="1" applyAlignment="1">
      <alignment horizontal="center" vertical="center" wrapText="1"/>
    </xf>
    <xf numFmtId="0" fontId="30" fillId="0" borderId="8" xfId="82" applyFont="1" applyFill="1" applyBorder="1" applyAlignment="1">
      <alignment horizontal="center" vertical="center"/>
    </xf>
    <xf numFmtId="2" fontId="30" fillId="0" borderId="8" xfId="82" applyNumberFormat="1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20" fillId="7" borderId="30" xfId="0" applyFont="1" applyFill="1" applyBorder="1" applyAlignment="1">
      <alignment horizontal="right" vertical="center"/>
    </xf>
    <xf numFmtId="0" fontId="20" fillId="7" borderId="42" xfId="0" applyFont="1" applyFill="1" applyBorder="1" applyAlignment="1">
      <alignment horizontal="center" vertical="center"/>
    </xf>
    <xf numFmtId="0" fontId="20" fillId="8" borderId="30" xfId="0" applyFont="1" applyFill="1" applyBorder="1" applyAlignment="1">
      <alignment vertical="center" wrapText="1"/>
    </xf>
    <xf numFmtId="4" fontId="20" fillId="8" borderId="30" xfId="0" applyNumberFormat="1" applyFont="1" applyFill="1" applyBorder="1" applyAlignment="1">
      <alignment horizontal="right" vertical="center"/>
    </xf>
    <xf numFmtId="0" fontId="20" fillId="8" borderId="42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167" fontId="30" fillId="0" borderId="0" xfId="1" applyFont="1" applyFill="1" applyBorder="1" applyAlignment="1">
      <alignment horizontal="center" vertical="center"/>
    </xf>
    <xf numFmtId="0" fontId="30" fillId="0" borderId="6" xfId="0" applyFont="1" applyFill="1" applyBorder="1" applyAlignment="1">
      <alignment horizontal="center" vertical="center"/>
    </xf>
    <xf numFmtId="0" fontId="30" fillId="0" borderId="34" xfId="0" applyFont="1" applyFill="1" applyBorder="1" applyAlignment="1">
      <alignment horizontal="center" vertical="center"/>
    </xf>
    <xf numFmtId="0" fontId="30" fillId="0" borderId="30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20" fillId="0" borderId="4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30" fillId="0" borderId="0" xfId="0" applyNumberFormat="1" applyFont="1" applyFill="1" applyBorder="1" applyAlignment="1">
      <alignment vertical="center"/>
    </xf>
    <xf numFmtId="0" fontId="20" fillId="0" borderId="0" xfId="0" applyNumberFormat="1" applyFont="1" applyFill="1" applyAlignment="1">
      <alignment vertical="center"/>
    </xf>
    <xf numFmtId="0" fontId="20" fillId="0" borderId="30" xfId="0" quotePrefix="1" applyNumberFormat="1" applyFont="1" applyFill="1" applyBorder="1" applyAlignment="1">
      <alignment horizontal="right" vertical="center"/>
    </xf>
    <xf numFmtId="0" fontId="20" fillId="25" borderId="6" xfId="0" applyNumberFormat="1" applyFont="1" applyFill="1" applyBorder="1" applyAlignment="1">
      <alignment horizontal="right" vertical="center"/>
    </xf>
    <xf numFmtId="0" fontId="20" fillId="0" borderId="0" xfId="0" applyNumberFormat="1" applyFont="1" applyFill="1" applyBorder="1" applyAlignment="1">
      <alignment vertical="center"/>
    </xf>
    <xf numFmtId="0" fontId="20" fillId="0" borderId="6" xfId="0" applyNumberFormat="1" applyFont="1" applyFill="1" applyBorder="1" applyAlignment="1">
      <alignment vertical="center"/>
    </xf>
    <xf numFmtId="0" fontId="20" fillId="7" borderId="30" xfId="0" applyNumberFormat="1" applyFont="1" applyFill="1" applyBorder="1" applyAlignment="1">
      <alignment horizontal="right" vertical="center"/>
    </xf>
    <xf numFmtId="0" fontId="20" fillId="0" borderId="30" xfId="0" applyNumberFormat="1" applyFont="1" applyFill="1" applyBorder="1" applyAlignment="1">
      <alignment horizontal="right" vertical="center"/>
    </xf>
    <xf numFmtId="0" fontId="20" fillId="8" borderId="30" xfId="0" applyNumberFormat="1" applyFont="1" applyFill="1" applyBorder="1" applyAlignment="1">
      <alignment horizontal="right" vertical="center"/>
    </xf>
    <xf numFmtId="0" fontId="20" fillId="0" borderId="6" xfId="1" applyNumberFormat="1" applyFont="1" applyFill="1" applyBorder="1" applyAlignment="1">
      <alignment horizontal="right" vertical="center"/>
    </xf>
    <xf numFmtId="0" fontId="20" fillId="0" borderId="0" xfId="1" applyNumberFormat="1" applyFont="1" applyFill="1" applyBorder="1" applyAlignment="1">
      <alignment vertical="center"/>
    </xf>
    <xf numFmtId="0" fontId="20" fillId="8" borderId="6" xfId="0" applyNumberFormat="1" applyFont="1" applyFill="1" applyBorder="1" applyAlignment="1">
      <alignment horizontal="right" vertical="center"/>
    </xf>
    <xf numFmtId="0" fontId="20" fillId="0" borderId="6" xfId="0" applyNumberFormat="1" applyFont="1" applyFill="1" applyBorder="1" applyAlignment="1">
      <alignment horizontal="right" vertical="center" wrapText="1"/>
    </xf>
    <xf numFmtId="0" fontId="20" fillId="0" borderId="6" xfId="0" applyNumberFormat="1" applyFont="1" applyFill="1" applyBorder="1" applyAlignment="1" applyProtection="1">
      <alignment horizontal="right" vertical="center"/>
      <protection hidden="1"/>
    </xf>
    <xf numFmtId="0" fontId="20" fillId="7" borderId="6" xfId="0" applyNumberFormat="1" applyFont="1" applyFill="1" applyBorder="1" applyAlignment="1" applyProtection="1">
      <alignment horizontal="right" vertical="center"/>
      <protection hidden="1"/>
    </xf>
    <xf numFmtId="0" fontId="20" fillId="8" borderId="6" xfId="0" applyNumberFormat="1" applyFont="1" applyFill="1" applyBorder="1" applyAlignment="1" applyProtection="1">
      <alignment horizontal="right" vertical="center"/>
      <protection hidden="1"/>
    </xf>
    <xf numFmtId="0" fontId="20" fillId="0" borderId="0" xfId="0" applyNumberFormat="1" applyFont="1" applyFill="1" applyBorder="1" applyAlignment="1" applyProtection="1">
      <alignment vertical="center"/>
      <protection hidden="1"/>
    </xf>
    <xf numFmtId="0" fontId="41" fillId="0" borderId="6" xfId="0" applyNumberFormat="1" applyFont="1" applyFill="1" applyBorder="1" applyAlignment="1">
      <alignment horizontal="right" vertical="center"/>
    </xf>
    <xf numFmtId="0" fontId="20" fillId="0" borderId="30" xfId="0" applyNumberFormat="1" applyFont="1" applyFill="1" applyBorder="1" applyAlignment="1">
      <alignment vertical="center"/>
    </xf>
    <xf numFmtId="0" fontId="20" fillId="7" borderId="6" xfId="0" applyNumberFormat="1" applyFont="1" applyFill="1" applyBorder="1" applyAlignment="1">
      <alignment vertical="center"/>
    </xf>
    <xf numFmtId="0" fontId="20" fillId="8" borderId="6" xfId="0" applyNumberFormat="1" applyFont="1" applyFill="1" applyBorder="1" applyAlignment="1">
      <alignment vertical="center"/>
    </xf>
    <xf numFmtId="0" fontId="20" fillId="7" borderId="30" xfId="0" applyNumberFormat="1" applyFont="1" applyFill="1" applyBorder="1" applyAlignment="1">
      <alignment vertical="center"/>
    </xf>
    <xf numFmtId="0" fontId="30" fillId="0" borderId="52" xfId="0" applyNumberFormat="1" applyFont="1" applyFill="1" applyBorder="1" applyAlignment="1">
      <alignment horizontal="left" vertical="center"/>
    </xf>
    <xf numFmtId="0" fontId="6" fillId="0" borderId="0" xfId="0" applyNumberFormat="1" applyFont="1" applyFill="1" applyAlignment="1">
      <alignment vertical="center"/>
    </xf>
    <xf numFmtId="0" fontId="30" fillId="0" borderId="42" xfId="0" applyNumberFormat="1" applyFont="1" applyFill="1" applyBorder="1" applyAlignment="1">
      <alignment horizontal="center" vertical="center"/>
    </xf>
    <xf numFmtId="0" fontId="30" fillId="0" borderId="43" xfId="0" applyNumberFormat="1" applyFont="1" applyFill="1" applyBorder="1" applyAlignment="1">
      <alignment horizontal="center" vertical="center"/>
    </xf>
    <xf numFmtId="0" fontId="30" fillId="0" borderId="44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 vertical="center" wrapText="1"/>
    </xf>
    <xf numFmtId="4" fontId="6" fillId="0" borderId="0" xfId="0" applyNumberFormat="1" applyFont="1" applyFill="1" applyAlignment="1">
      <alignment vertical="center"/>
    </xf>
    <xf numFmtId="49" fontId="61" fillId="0" borderId="6" xfId="83" quotePrefix="1" applyNumberFormat="1" applyFont="1" applyFill="1" applyBorder="1" applyAlignment="1" applyProtection="1">
      <alignment horizontal="center"/>
      <protection locked="0"/>
    </xf>
    <xf numFmtId="0" fontId="61" fillId="0" borderId="6" xfId="83" quotePrefix="1" applyNumberFormat="1" applyFont="1" applyFill="1" applyBorder="1" applyAlignment="1" applyProtection="1">
      <alignment horizontal="center"/>
      <protection locked="0"/>
    </xf>
    <xf numFmtId="0" fontId="60" fillId="0" borderId="0" xfId="83" applyFill="1" applyAlignment="1" applyProtection="1">
      <alignment horizontal="center"/>
      <protection locked="0"/>
    </xf>
    <xf numFmtId="49" fontId="60" fillId="0" borderId="0" xfId="83" applyNumberFormat="1" applyFill="1" applyAlignment="1" applyProtection="1">
      <alignment horizontal="center"/>
      <protection locked="0"/>
    </xf>
    <xf numFmtId="0" fontId="60" fillId="0" borderId="6" xfId="83" applyFill="1" applyBorder="1" applyProtection="1">
      <protection locked="0"/>
    </xf>
    <xf numFmtId="49" fontId="60" fillId="0" borderId="6" xfId="83" quotePrefix="1" applyNumberFormat="1" applyFill="1" applyBorder="1" applyProtection="1">
      <protection locked="0"/>
    </xf>
    <xf numFmtId="0" fontId="60" fillId="0" borderId="6" xfId="83" quotePrefix="1" applyNumberFormat="1" applyFill="1" applyBorder="1" applyProtection="1">
      <protection locked="0"/>
    </xf>
    <xf numFmtId="0" fontId="60" fillId="0" borderId="0" xfId="83" applyFill="1" applyProtection="1">
      <protection locked="0"/>
    </xf>
    <xf numFmtId="2" fontId="60" fillId="0" borderId="6" xfId="83" quotePrefix="1" applyNumberFormat="1" applyFill="1" applyBorder="1" applyProtection="1">
      <protection locked="0"/>
    </xf>
    <xf numFmtId="49" fontId="60" fillId="0" borderId="0" xfId="83" applyNumberFormat="1" applyFill="1" applyProtection="1">
      <protection locked="0"/>
    </xf>
    <xf numFmtId="0" fontId="60" fillId="0" borderId="0" xfId="83" applyFont="1" applyFill="1" applyProtection="1">
      <protection locked="0"/>
    </xf>
    <xf numFmtId="0" fontId="20" fillId="0" borderId="43" xfId="0" applyFont="1" applyFill="1" applyBorder="1" applyAlignment="1">
      <alignment horizontal="center" vertical="center"/>
    </xf>
    <xf numFmtId="179" fontId="30" fillId="0" borderId="0" xfId="1" applyNumberFormat="1" applyFont="1" applyFill="1" applyBorder="1" applyAlignment="1">
      <alignment vertical="center"/>
    </xf>
    <xf numFmtId="3" fontId="20" fillId="0" borderId="0" xfId="82" applyNumberFormat="1" applyFont="1" applyFill="1" applyBorder="1" applyAlignment="1">
      <alignment vertical="center"/>
    </xf>
    <xf numFmtId="168" fontId="20" fillId="0" borderId="0" xfId="82" applyNumberFormat="1" applyFont="1" applyFill="1" applyBorder="1" applyAlignment="1">
      <alignment vertical="center"/>
    </xf>
    <xf numFmtId="176" fontId="30" fillId="0" borderId="28" xfId="1" applyNumberFormat="1" applyFont="1" applyFill="1" applyBorder="1" applyAlignment="1">
      <alignment vertical="center"/>
    </xf>
    <xf numFmtId="49" fontId="20" fillId="0" borderId="29" xfId="82" applyNumberFormat="1" applyFont="1" applyFill="1" applyBorder="1" applyAlignment="1">
      <alignment horizontal="right" vertical="center"/>
    </xf>
    <xf numFmtId="0" fontId="20" fillId="0" borderId="30" xfId="82" applyFont="1" applyFill="1" applyBorder="1" applyAlignment="1">
      <alignment vertical="center" wrapText="1"/>
    </xf>
    <xf numFmtId="0" fontId="20" fillId="0" borderId="30" xfId="82" applyFont="1" applyFill="1" applyBorder="1" applyAlignment="1">
      <alignment horizontal="right" vertical="center"/>
    </xf>
    <xf numFmtId="2" fontId="20" fillId="0" borderId="30" xfId="82" applyNumberFormat="1" applyFont="1" applyFill="1" applyBorder="1" applyAlignment="1">
      <alignment horizontal="right" vertical="center"/>
    </xf>
    <xf numFmtId="4" fontId="20" fillId="0" borderId="30" xfId="82" applyNumberFormat="1" applyFont="1" applyFill="1" applyBorder="1" applyAlignment="1">
      <alignment horizontal="right" vertical="center"/>
    </xf>
    <xf numFmtId="0" fontId="20" fillId="0" borderId="42" xfId="82" applyFont="1" applyFill="1" applyBorder="1" applyAlignment="1">
      <alignment horizontal="center" vertical="center"/>
    </xf>
    <xf numFmtId="0" fontId="20" fillId="0" borderId="6" xfId="82" applyFont="1" applyFill="1" applyBorder="1" applyAlignment="1">
      <alignment vertical="center"/>
    </xf>
    <xf numFmtId="0" fontId="20" fillId="0" borderId="30" xfId="82" applyFont="1" applyFill="1" applyBorder="1" applyAlignment="1">
      <alignment vertical="center"/>
    </xf>
    <xf numFmtId="180" fontId="6" fillId="0" borderId="0" xfId="82" applyNumberFormat="1" applyFont="1" applyFill="1" applyAlignment="1">
      <alignment vertical="center"/>
    </xf>
    <xf numFmtId="49" fontId="30" fillId="0" borderId="0" xfId="82" applyNumberFormat="1" applyFont="1" applyFill="1" applyBorder="1" applyAlignment="1">
      <alignment horizontal="center" vertical="center"/>
    </xf>
    <xf numFmtId="2" fontId="30" fillId="0" borderId="31" xfId="82" applyNumberFormat="1" applyFont="1" applyFill="1" applyBorder="1" applyAlignment="1">
      <alignment vertical="center"/>
    </xf>
    <xf numFmtId="0" fontId="20" fillId="0" borderId="43" xfId="82" applyFont="1" applyFill="1" applyBorder="1" applyAlignment="1">
      <alignment horizontal="center" vertical="center"/>
    </xf>
    <xf numFmtId="1" fontId="20" fillId="0" borderId="30" xfId="82" quotePrefix="1" applyNumberFormat="1" applyFont="1" applyFill="1" applyBorder="1" applyAlignment="1">
      <alignment horizontal="right" vertical="center"/>
    </xf>
    <xf numFmtId="176" fontId="30" fillId="0" borderId="41" xfId="1" applyNumberFormat="1" applyFont="1" applyFill="1" applyBorder="1" applyAlignment="1">
      <alignment vertical="center"/>
    </xf>
    <xf numFmtId="1" fontId="20" fillId="0" borderId="6" xfId="82" applyNumberFormat="1" applyFont="1" applyFill="1" applyBorder="1" applyAlignment="1">
      <alignment horizontal="right" vertical="center"/>
    </xf>
    <xf numFmtId="2" fontId="20" fillId="0" borderId="6" xfId="82" applyNumberFormat="1" applyFont="1" applyFill="1" applyBorder="1" applyAlignment="1">
      <alignment horizontal="right" vertical="center" wrapText="1"/>
    </xf>
    <xf numFmtId="0" fontId="20" fillId="0" borderId="6" xfId="82" quotePrefix="1" applyNumberFormat="1" applyFont="1" applyFill="1" applyBorder="1" applyAlignment="1">
      <alignment horizontal="right" vertical="center"/>
    </xf>
    <xf numFmtId="49" fontId="20" fillId="0" borderId="6" xfId="82" applyNumberFormat="1" applyFont="1" applyFill="1" applyBorder="1" applyAlignment="1">
      <alignment horizontal="right" vertical="center"/>
    </xf>
    <xf numFmtId="176" fontId="30" fillId="0" borderId="6" xfId="1" applyNumberFormat="1" applyFont="1" applyFill="1" applyBorder="1" applyAlignment="1">
      <alignment vertical="center"/>
    </xf>
    <xf numFmtId="1" fontId="20" fillId="0" borderId="30" xfId="82" applyNumberFormat="1" applyFont="1" applyFill="1" applyBorder="1" applyAlignment="1">
      <alignment horizontal="right" vertical="center"/>
    </xf>
    <xf numFmtId="49" fontId="20" fillId="0" borderId="30" xfId="82" applyNumberFormat="1" applyFont="1" applyFill="1" applyBorder="1" applyAlignment="1">
      <alignment horizontal="right" vertical="center"/>
    </xf>
    <xf numFmtId="2" fontId="20" fillId="0" borderId="30" xfId="82" applyNumberFormat="1" applyFont="1" applyFill="1" applyBorder="1" applyAlignment="1">
      <alignment horizontal="right" vertical="center" wrapText="1"/>
    </xf>
    <xf numFmtId="2" fontId="20" fillId="0" borderId="6" xfId="82" applyNumberFormat="1" applyFont="1" applyFill="1" applyBorder="1" applyAlignment="1">
      <alignment vertical="center"/>
    </xf>
    <xf numFmtId="2" fontId="20" fillId="0" borderId="0" xfId="1" applyNumberFormat="1" applyFont="1" applyFill="1" applyBorder="1" applyAlignment="1">
      <alignment vertical="center"/>
    </xf>
    <xf numFmtId="2" fontId="30" fillId="0" borderId="30" xfId="82" applyNumberFormat="1" applyFont="1" applyFill="1" applyBorder="1" applyAlignment="1">
      <alignment vertical="center"/>
    </xf>
    <xf numFmtId="4" fontId="30" fillId="0" borderId="30" xfId="82" applyNumberFormat="1" applyFont="1" applyFill="1" applyBorder="1" applyAlignment="1">
      <alignment vertical="center"/>
    </xf>
    <xf numFmtId="2" fontId="30" fillId="0" borderId="41" xfId="82" applyNumberFormat="1" applyFont="1" applyFill="1" applyBorder="1" applyAlignment="1">
      <alignment vertical="center"/>
    </xf>
    <xf numFmtId="176" fontId="30" fillId="0" borderId="28" xfId="82" applyNumberFormat="1" applyFont="1" applyFill="1" applyBorder="1" applyAlignment="1">
      <alignment vertical="center"/>
    </xf>
    <xf numFmtId="176" fontId="30" fillId="0" borderId="45" xfId="1" applyNumberFormat="1" applyFont="1" applyFill="1" applyBorder="1" applyAlignment="1">
      <alignment vertical="center"/>
    </xf>
    <xf numFmtId="0" fontId="20" fillId="0" borderId="49" xfId="82" applyFont="1" applyFill="1" applyBorder="1" applyAlignment="1">
      <alignment horizontal="center" vertical="center"/>
    </xf>
    <xf numFmtId="176" fontId="30" fillId="0" borderId="30" xfId="1" applyNumberFormat="1" applyFont="1" applyFill="1" applyBorder="1" applyAlignment="1">
      <alignment vertical="center"/>
    </xf>
    <xf numFmtId="0" fontId="6" fillId="0" borderId="0" xfId="82" applyFill="1"/>
    <xf numFmtId="0" fontId="20" fillId="0" borderId="6" xfId="82" applyNumberFormat="1" applyFont="1" applyFill="1" applyBorder="1" applyAlignment="1">
      <alignment horizontal="right" vertical="center"/>
    </xf>
    <xf numFmtId="49" fontId="20" fillId="0" borderId="6" xfId="82" applyNumberFormat="1" applyFont="1" applyFill="1" applyBorder="1" applyAlignment="1">
      <alignment horizontal="right" vertical="center" wrapText="1"/>
    </xf>
    <xf numFmtId="0" fontId="6" fillId="0" borderId="0" xfId="82" applyFont="1" applyFill="1"/>
    <xf numFmtId="0" fontId="20" fillId="0" borderId="43" xfId="82" applyFont="1" applyFill="1" applyBorder="1" applyAlignment="1">
      <alignment horizontal="center"/>
    </xf>
    <xf numFmtId="0" fontId="20" fillId="0" borderId="32" xfId="82" applyNumberFormat="1" applyFont="1" applyFill="1" applyBorder="1" applyAlignment="1">
      <alignment horizontal="right" vertical="center"/>
    </xf>
    <xf numFmtId="0" fontId="20" fillId="0" borderId="6" xfId="82" applyFont="1" applyFill="1" applyBorder="1" applyAlignment="1" applyProtection="1">
      <alignment horizontal="right" vertical="center"/>
      <protection hidden="1"/>
    </xf>
    <xf numFmtId="2" fontId="20" fillId="0" borderId="6" xfId="82" applyNumberFormat="1" applyFont="1" applyFill="1" applyBorder="1" applyAlignment="1" applyProtection="1">
      <alignment horizontal="right" vertical="center"/>
      <protection hidden="1"/>
    </xf>
    <xf numFmtId="168" fontId="20" fillId="0" borderId="6" xfId="82" applyNumberFormat="1" applyFont="1" applyFill="1" applyBorder="1" applyAlignment="1">
      <alignment vertical="center" wrapText="1"/>
    </xf>
    <xf numFmtId="49" fontId="20" fillId="0" borderId="91" xfId="82" applyNumberFormat="1" applyFont="1" applyFill="1" applyBorder="1" applyAlignment="1">
      <alignment horizontal="right" vertical="center"/>
    </xf>
    <xf numFmtId="1" fontId="20" fillId="0" borderId="6" xfId="82" applyNumberFormat="1" applyFont="1" applyFill="1" applyBorder="1" applyAlignment="1" applyProtection="1">
      <alignment horizontal="right" vertical="center"/>
      <protection hidden="1"/>
    </xf>
    <xf numFmtId="4" fontId="20" fillId="0" borderId="6" xfId="82" applyNumberFormat="1" applyFont="1" applyFill="1" applyBorder="1" applyAlignment="1">
      <alignment vertical="center" wrapText="1"/>
    </xf>
    <xf numFmtId="0" fontId="20" fillId="0" borderId="48" xfId="82" applyFont="1" applyFill="1" applyBorder="1" applyAlignment="1">
      <alignment horizontal="center" vertical="center"/>
    </xf>
    <xf numFmtId="49" fontId="42" fillId="0" borderId="29" xfId="82" applyNumberFormat="1" applyFont="1" applyFill="1" applyBorder="1" applyAlignment="1">
      <alignment horizontal="center" vertical="center"/>
    </xf>
    <xf numFmtId="49" fontId="42" fillId="0" borderId="32" xfId="82" applyNumberFormat="1" applyFont="1" applyFill="1" applyBorder="1" applyAlignment="1">
      <alignment horizontal="center" vertical="center"/>
    </xf>
    <xf numFmtId="49" fontId="42" fillId="0" borderId="33" xfId="82" applyNumberFormat="1" applyFont="1" applyFill="1" applyBorder="1" applyAlignment="1">
      <alignment horizontal="center" vertical="center"/>
    </xf>
    <xf numFmtId="10" fontId="30" fillId="28" borderId="34" xfId="2" applyNumberFormat="1" applyFont="1" applyFill="1" applyBorder="1" applyAlignment="1">
      <alignment horizontal="right" vertical="center"/>
    </xf>
    <xf numFmtId="4" fontId="30" fillId="8" borderId="30" xfId="82" applyNumberFormat="1" applyFont="1" applyFill="1" applyBorder="1" applyAlignment="1">
      <alignment horizontal="right" vertical="center"/>
    </xf>
    <xf numFmtId="0" fontId="20" fillId="0" borderId="30" xfId="82" applyFont="1" applyFill="1" applyBorder="1" applyAlignment="1" applyProtection="1">
      <alignment horizontal="right" vertical="center"/>
      <protection hidden="1"/>
    </xf>
    <xf numFmtId="2" fontId="20" fillId="0" borderId="30" xfId="82" applyNumberFormat="1" applyFont="1" applyFill="1" applyBorder="1" applyAlignment="1" applyProtection="1">
      <alignment horizontal="right" vertical="center"/>
      <protection hidden="1"/>
    </xf>
    <xf numFmtId="2" fontId="20" fillId="0" borderId="30" xfId="1" applyNumberFormat="1" applyFont="1" applyFill="1" applyBorder="1" applyAlignment="1">
      <alignment horizontal="right" vertical="center" wrapText="1"/>
    </xf>
    <xf numFmtId="2" fontId="20" fillId="0" borderId="30" xfId="82" applyNumberFormat="1" applyFont="1" applyFill="1" applyBorder="1" applyAlignment="1">
      <alignment vertical="center"/>
    </xf>
    <xf numFmtId="176" fontId="30" fillId="0" borderId="41" xfId="82" applyNumberFormat="1" applyFont="1" applyFill="1" applyBorder="1" applyAlignment="1">
      <alignment vertical="center"/>
    </xf>
    <xf numFmtId="0" fontId="20" fillId="0" borderId="43" xfId="82" applyFont="1" applyFill="1" applyBorder="1" applyAlignment="1">
      <alignment horizontal="center" vertical="center"/>
    </xf>
    <xf numFmtId="2" fontId="20" fillId="0" borderId="0" xfId="82" applyNumberFormat="1" applyFont="1" applyFill="1" applyBorder="1" applyAlignment="1" applyProtection="1">
      <alignment vertical="center"/>
      <protection hidden="1"/>
    </xf>
    <xf numFmtId="4" fontId="20" fillId="0" borderId="29" xfId="1" applyNumberFormat="1" applyFont="1" applyFill="1" applyBorder="1" applyAlignment="1">
      <alignment vertical="center"/>
    </xf>
    <xf numFmtId="4" fontId="20" fillId="0" borderId="32" xfId="1" applyNumberFormat="1" applyFont="1" applyFill="1" applyBorder="1" applyAlignment="1">
      <alignment vertical="center"/>
    </xf>
    <xf numFmtId="2" fontId="30" fillId="0" borderId="32" xfId="82" applyNumberFormat="1" applyFont="1" applyFill="1" applyBorder="1" applyAlignment="1">
      <alignment vertical="center"/>
    </xf>
    <xf numFmtId="10" fontId="30" fillId="0" borderId="33" xfId="2" applyNumberFormat="1" applyFont="1" applyFill="1" applyBorder="1" applyAlignment="1">
      <alignment horizontal="right" vertical="center"/>
    </xf>
    <xf numFmtId="2" fontId="30" fillId="0" borderId="53" xfId="82" applyNumberFormat="1" applyFont="1" applyFill="1" applyBorder="1" applyAlignment="1">
      <alignment vertical="center"/>
    </xf>
    <xf numFmtId="2" fontId="20" fillId="0" borderId="32" xfId="82" applyNumberFormat="1" applyFont="1" applyFill="1" applyBorder="1" applyAlignment="1">
      <alignment vertical="center"/>
    </xf>
    <xf numFmtId="10" fontId="20" fillId="0" borderId="33" xfId="2" applyNumberFormat="1" applyFont="1" applyFill="1" applyBorder="1" applyAlignment="1">
      <alignment horizontal="right" vertical="center"/>
    </xf>
    <xf numFmtId="176" fontId="30" fillId="0" borderId="31" xfId="1" applyNumberFormat="1" applyFont="1" applyFill="1" applyBorder="1" applyAlignment="1">
      <alignment vertical="center"/>
    </xf>
    <xf numFmtId="10" fontId="30" fillId="0" borderId="35" xfId="2" applyNumberFormat="1" applyFont="1" applyFill="1" applyBorder="1" applyAlignment="1">
      <alignment horizontal="right" vertical="center"/>
    </xf>
    <xf numFmtId="4" fontId="30" fillId="0" borderId="31" xfId="1" applyNumberFormat="1" applyFont="1" applyFill="1" applyBorder="1" applyAlignment="1">
      <alignment vertical="center"/>
    </xf>
    <xf numFmtId="4" fontId="30" fillId="0" borderId="45" xfId="1" applyNumberFormat="1" applyFont="1" applyFill="1" applyBorder="1" applyAlignment="1">
      <alignment vertical="center"/>
    </xf>
    <xf numFmtId="180" fontId="20" fillId="0" borderId="0" xfId="1" applyNumberFormat="1" applyFont="1" applyFill="1" applyBorder="1" applyAlignment="1">
      <alignment vertical="center"/>
    </xf>
    <xf numFmtId="4" fontId="6" fillId="0" borderId="0" xfId="82" applyNumberFormat="1" applyFill="1"/>
    <xf numFmtId="4" fontId="6" fillId="0" borderId="0" xfId="82" applyNumberFormat="1" applyFont="1" applyFill="1" applyAlignment="1">
      <alignment vertical="center"/>
    </xf>
    <xf numFmtId="10" fontId="20" fillId="0" borderId="34" xfId="2" applyNumberFormat="1" applyFont="1" applyFill="1" applyBorder="1" applyAlignment="1">
      <alignment vertical="center"/>
    </xf>
    <xf numFmtId="10" fontId="6" fillId="0" borderId="0" xfId="2" applyNumberFormat="1" applyFont="1" applyFill="1" applyAlignment="1">
      <alignment vertical="center"/>
    </xf>
    <xf numFmtId="0" fontId="20" fillId="0" borderId="43" xfId="82" applyFont="1" applyFill="1" applyBorder="1" applyAlignment="1">
      <alignment horizontal="center" vertical="center"/>
    </xf>
    <xf numFmtId="0" fontId="20" fillId="0" borderId="43" xfId="82" applyFont="1" applyFill="1" applyBorder="1" applyAlignment="1">
      <alignment horizontal="center" vertical="center"/>
    </xf>
    <xf numFmtId="2" fontId="30" fillId="0" borderId="97" xfId="82" applyNumberFormat="1" applyFont="1" applyFill="1" applyBorder="1" applyAlignment="1">
      <alignment vertical="center"/>
    </xf>
    <xf numFmtId="0" fontId="30" fillId="0" borderId="6" xfId="82" applyFont="1" applyFill="1" applyBorder="1" applyAlignment="1">
      <alignment horizontal="center" vertical="center"/>
    </xf>
    <xf numFmtId="0" fontId="30" fillId="0" borderId="34" xfId="82" applyFont="1" applyFill="1" applyBorder="1" applyAlignment="1">
      <alignment horizontal="center" vertical="center"/>
    </xf>
    <xf numFmtId="0" fontId="30" fillId="0" borderId="30" xfId="82" applyFont="1" applyFill="1" applyBorder="1" applyAlignment="1">
      <alignment horizontal="center" vertical="center"/>
    </xf>
    <xf numFmtId="0" fontId="20" fillId="0" borderId="49" xfId="82" applyFont="1" applyFill="1" applyBorder="1" applyAlignment="1">
      <alignment horizontal="center" vertical="center"/>
    </xf>
    <xf numFmtId="49" fontId="20" fillId="0" borderId="98" xfId="82" applyNumberFormat="1" applyFont="1" applyFill="1" applyBorder="1" applyAlignment="1">
      <alignment horizontal="right" vertical="center"/>
    </xf>
    <xf numFmtId="0" fontId="20" fillId="0" borderId="84" xfId="82" applyFont="1" applyFill="1" applyBorder="1" applyAlignment="1">
      <alignment horizontal="right" vertical="center"/>
    </xf>
    <xf numFmtId="0" fontId="20" fillId="0" borderId="84" xfId="82" applyFont="1" applyFill="1" applyBorder="1" applyAlignment="1">
      <alignment vertical="center"/>
    </xf>
    <xf numFmtId="1" fontId="20" fillId="0" borderId="84" xfId="82" applyNumberFormat="1" applyFont="1" applyFill="1" applyBorder="1" applyAlignment="1">
      <alignment horizontal="right" vertical="center"/>
    </xf>
    <xf numFmtId="0" fontId="20" fillId="0" borderId="84" xfId="82" applyFont="1" applyFill="1" applyBorder="1" applyAlignment="1">
      <alignment vertical="center" wrapText="1"/>
    </xf>
    <xf numFmtId="2" fontId="20" fillId="0" borderId="84" xfId="82" applyNumberFormat="1" applyFont="1" applyFill="1" applyBorder="1" applyAlignment="1">
      <alignment horizontal="right" vertical="center"/>
    </xf>
    <xf numFmtId="4" fontId="20" fillId="0" borderId="84" xfId="1" applyNumberFormat="1" applyFont="1" applyFill="1" applyBorder="1" applyAlignment="1">
      <alignment horizontal="right" vertical="center"/>
    </xf>
    <xf numFmtId="4" fontId="20" fillId="0" borderId="84" xfId="82" applyNumberFormat="1" applyFont="1" applyFill="1" applyBorder="1" applyAlignment="1">
      <alignment horizontal="right" vertical="center"/>
    </xf>
    <xf numFmtId="4" fontId="30" fillId="0" borderId="84" xfId="1" applyNumberFormat="1" applyFont="1" applyFill="1" applyBorder="1" applyAlignment="1">
      <alignment vertical="center"/>
    </xf>
    <xf numFmtId="2" fontId="30" fillId="0" borderId="84" xfId="82" applyNumberFormat="1" applyFont="1" applyFill="1" applyBorder="1" applyAlignment="1">
      <alignment vertical="center"/>
    </xf>
    <xf numFmtId="176" fontId="30" fillId="0" borderId="99" xfId="1" applyNumberFormat="1" applyFont="1" applyFill="1" applyBorder="1" applyAlignment="1">
      <alignment vertical="center"/>
    </xf>
    <xf numFmtId="176" fontId="30" fillId="0" borderId="99" xfId="82" applyNumberFormat="1" applyFont="1" applyFill="1" applyBorder="1" applyAlignment="1">
      <alignment vertical="center"/>
    </xf>
    <xf numFmtId="4" fontId="20" fillId="0" borderId="98" xfId="1" applyNumberFormat="1" applyFont="1" applyFill="1" applyBorder="1" applyAlignment="1">
      <alignment vertical="center"/>
    </xf>
    <xf numFmtId="4" fontId="20" fillId="0" borderId="84" xfId="1" applyNumberFormat="1" applyFont="1" applyFill="1" applyBorder="1" applyAlignment="1">
      <alignment vertical="center"/>
    </xf>
    <xf numFmtId="176" fontId="30" fillId="0" borderId="100" xfId="1" applyNumberFormat="1" applyFont="1" applyFill="1" applyBorder="1" applyAlignment="1">
      <alignment vertical="center"/>
    </xf>
    <xf numFmtId="0" fontId="20" fillId="0" borderId="101" xfId="82" applyFont="1" applyFill="1" applyBorder="1" applyAlignment="1">
      <alignment horizontal="center" vertical="center"/>
    </xf>
    <xf numFmtId="0" fontId="20" fillId="0" borderId="84" xfId="82" applyFont="1" applyFill="1" applyBorder="1" applyAlignment="1" applyProtection="1">
      <alignment horizontal="right" vertical="center"/>
      <protection hidden="1"/>
    </xf>
    <xf numFmtId="2" fontId="20" fillId="0" borderId="84" xfId="82" applyNumberFormat="1" applyFont="1" applyFill="1" applyBorder="1" applyAlignment="1" applyProtection="1">
      <alignment horizontal="right" vertical="center"/>
      <protection hidden="1"/>
    </xf>
    <xf numFmtId="2" fontId="30" fillId="0" borderId="99" xfId="82" applyNumberFormat="1" applyFont="1" applyFill="1" applyBorder="1" applyAlignment="1">
      <alignment vertical="center"/>
    </xf>
    <xf numFmtId="2" fontId="30" fillId="0" borderId="58" xfId="82" applyNumberFormat="1" applyFont="1" applyFill="1" applyBorder="1" applyAlignment="1">
      <alignment vertical="center"/>
    </xf>
    <xf numFmtId="10" fontId="30" fillId="0" borderId="60" xfId="2" applyNumberFormat="1" applyFont="1" applyFill="1" applyBorder="1" applyAlignment="1">
      <alignment horizontal="right" vertical="center"/>
    </xf>
    <xf numFmtId="0" fontId="20" fillId="0" borderId="30" xfId="82" applyFont="1" applyFill="1" applyBorder="1" applyAlignment="1">
      <alignment horizontal="left" vertical="center"/>
    </xf>
    <xf numFmtId="0" fontId="20" fillId="0" borderId="6" xfId="82" applyFont="1" applyFill="1" applyBorder="1" applyAlignment="1">
      <alignment horizontal="left" vertical="center"/>
    </xf>
    <xf numFmtId="4" fontId="20" fillId="0" borderId="6" xfId="1" applyNumberFormat="1" applyFont="1" applyFill="1" applyBorder="1" applyAlignment="1">
      <alignment horizontal="left" vertical="center"/>
    </xf>
    <xf numFmtId="0" fontId="20" fillId="0" borderId="6" xfId="82" applyFont="1" applyFill="1" applyBorder="1" applyAlignment="1">
      <alignment horizontal="left" vertical="center" wrapText="1"/>
    </xf>
    <xf numFmtId="4" fontId="30" fillId="24" borderId="42" xfId="82" applyNumberFormat="1" applyFont="1" applyFill="1" applyBorder="1" applyAlignment="1">
      <alignment horizontal="center" vertical="center"/>
    </xf>
    <xf numFmtId="4" fontId="30" fillId="24" borderId="44" xfId="82" applyNumberFormat="1" applyFont="1" applyFill="1" applyBorder="1" applyAlignment="1">
      <alignment horizontal="center" vertical="center"/>
    </xf>
    <xf numFmtId="49" fontId="20" fillId="0" borderId="34" xfId="82" applyNumberFormat="1" applyFont="1" applyFill="1" applyBorder="1" applyAlignment="1">
      <alignment horizontal="left" vertical="center"/>
    </xf>
    <xf numFmtId="49" fontId="20" fillId="0" borderId="35" xfId="82" applyNumberFormat="1" applyFont="1" applyFill="1" applyBorder="1" applyAlignment="1">
      <alignment horizontal="left" vertical="center"/>
    </xf>
    <xf numFmtId="49" fontId="20" fillId="0" borderId="6" xfId="82" applyNumberFormat="1" applyFont="1" applyFill="1" applyBorder="1" applyAlignment="1">
      <alignment horizontal="left" vertical="center"/>
    </xf>
    <xf numFmtId="49" fontId="20" fillId="0" borderId="45" xfId="82" applyNumberFormat="1" applyFont="1" applyFill="1" applyBorder="1" applyAlignment="1">
      <alignment horizontal="left" vertical="center"/>
    </xf>
    <xf numFmtId="4" fontId="30" fillId="24" borderId="94" xfId="82" applyNumberFormat="1" applyFont="1" applyFill="1" applyBorder="1" applyAlignment="1">
      <alignment horizontal="center" vertical="center"/>
    </xf>
    <xf numFmtId="4" fontId="30" fillId="24" borderId="57" xfId="82" applyNumberFormat="1" applyFont="1" applyFill="1" applyBorder="1" applyAlignment="1">
      <alignment horizontal="center" vertical="center"/>
    </xf>
    <xf numFmtId="0" fontId="30" fillId="0" borderId="32" xfId="82" applyFont="1" applyFill="1" applyBorder="1" applyAlignment="1">
      <alignment horizontal="center" vertical="center"/>
    </xf>
    <xf numFmtId="0" fontId="30" fillId="0" borderId="6" xfId="82" applyFont="1" applyFill="1" applyBorder="1" applyAlignment="1">
      <alignment horizontal="center" vertical="center"/>
    </xf>
    <xf numFmtId="49" fontId="6" fillId="0" borderId="57" xfId="82" applyNumberFormat="1" applyFont="1" applyFill="1" applyBorder="1" applyAlignment="1">
      <alignment horizontal="right" vertical="center"/>
    </xf>
    <xf numFmtId="0" fontId="6" fillId="0" borderId="52" xfId="82" applyFont="1" applyFill="1" applyBorder="1" applyAlignment="1">
      <alignment vertical="center"/>
    </xf>
    <xf numFmtId="0" fontId="30" fillId="0" borderId="0" xfId="82" applyFont="1" applyFill="1" applyBorder="1" applyAlignment="1">
      <alignment horizontal="left" vertical="center"/>
    </xf>
    <xf numFmtId="0" fontId="30" fillId="0" borderId="33" xfId="82" applyFont="1" applyFill="1" applyBorder="1" applyAlignment="1">
      <alignment horizontal="center" vertical="center"/>
    </xf>
    <xf numFmtId="0" fontId="30" fillId="0" borderId="34" xfId="82" applyFont="1" applyFill="1" applyBorder="1" applyAlignment="1">
      <alignment horizontal="center" vertical="center"/>
    </xf>
    <xf numFmtId="2" fontId="30" fillId="0" borderId="0" xfId="82" applyNumberFormat="1" applyFont="1" applyFill="1" applyBorder="1" applyAlignment="1">
      <alignment horizontal="left" vertical="center"/>
    </xf>
    <xf numFmtId="0" fontId="30" fillId="0" borderId="29" xfId="82" applyFont="1" applyFill="1" applyBorder="1" applyAlignment="1">
      <alignment horizontal="center" vertical="center"/>
    </xf>
    <xf numFmtId="0" fontId="30" fillId="0" borderId="30" xfId="82" applyFont="1" applyFill="1" applyBorder="1" applyAlignment="1">
      <alignment horizontal="center" vertical="center"/>
    </xf>
    <xf numFmtId="49" fontId="20" fillId="0" borderId="30" xfId="82" applyNumberFormat="1" applyFont="1" applyFill="1" applyBorder="1" applyAlignment="1">
      <alignment horizontal="left" vertical="center"/>
    </xf>
    <xf numFmtId="49" fontId="20" fillId="0" borderId="31" xfId="82" applyNumberFormat="1" applyFont="1" applyFill="1" applyBorder="1" applyAlignment="1">
      <alignment horizontal="left" vertical="center"/>
    </xf>
    <xf numFmtId="0" fontId="6" fillId="0" borderId="33" xfId="82" applyFont="1" applyFill="1" applyBorder="1" applyAlignment="1">
      <alignment horizontal="right" vertical="center"/>
    </xf>
    <xf numFmtId="0" fontId="6" fillId="0" borderId="34" xfId="82" applyFont="1" applyFill="1" applyBorder="1" applyAlignment="1">
      <alignment vertical="center"/>
    </xf>
    <xf numFmtId="0" fontId="20" fillId="0" borderId="43" xfId="82" applyFont="1" applyFill="1" applyBorder="1" applyAlignment="1">
      <alignment horizontal="center" vertical="center"/>
    </xf>
    <xf numFmtId="0" fontId="20" fillId="0" borderId="44" xfId="82" applyFont="1" applyFill="1" applyBorder="1" applyAlignment="1">
      <alignment horizontal="center" vertical="center"/>
    </xf>
    <xf numFmtId="0" fontId="30" fillId="0" borderId="0" xfId="82" applyFont="1" applyFill="1" applyAlignment="1">
      <alignment horizontal="center" vertical="center"/>
    </xf>
    <xf numFmtId="0" fontId="30" fillId="0" borderId="0" xfId="82" applyFont="1" applyFill="1" applyBorder="1" applyAlignment="1">
      <alignment horizontal="center" vertical="center"/>
    </xf>
    <xf numFmtId="167" fontId="30" fillId="0" borderId="0" xfId="1" applyFont="1" applyFill="1" applyBorder="1" applyAlignment="1">
      <alignment horizontal="center" vertical="center"/>
    </xf>
    <xf numFmtId="2" fontId="30" fillId="0" borderId="20" xfId="82" applyNumberFormat="1" applyFont="1" applyFill="1" applyBorder="1" applyAlignment="1">
      <alignment horizontal="center" vertical="center" wrapText="1"/>
    </xf>
    <xf numFmtId="2" fontId="30" fillId="0" borderId="18" xfId="82" applyNumberFormat="1" applyFont="1" applyFill="1" applyBorder="1" applyAlignment="1">
      <alignment horizontal="center" vertical="center" wrapText="1"/>
    </xf>
    <xf numFmtId="0" fontId="30" fillId="0" borderId="19" xfId="82" applyFont="1" applyFill="1" applyBorder="1" applyAlignment="1">
      <alignment horizontal="center" vertical="center"/>
    </xf>
    <xf numFmtId="0" fontId="30" fillId="0" borderId="21" xfId="82" applyFont="1" applyFill="1" applyBorder="1" applyAlignment="1">
      <alignment horizontal="center" vertical="center"/>
    </xf>
    <xf numFmtId="0" fontId="30" fillId="0" borderId="10" xfId="82" applyFont="1" applyFill="1" applyBorder="1" applyAlignment="1">
      <alignment horizontal="center" vertical="center"/>
    </xf>
    <xf numFmtId="0" fontId="30" fillId="0" borderId="20" xfId="82" applyFont="1" applyFill="1" applyBorder="1" applyAlignment="1">
      <alignment horizontal="center" vertical="center"/>
    </xf>
    <xf numFmtId="0" fontId="30" fillId="0" borderId="18" xfId="82" applyFont="1" applyFill="1" applyBorder="1" applyAlignment="1">
      <alignment horizontal="center" vertical="center"/>
    </xf>
    <xf numFmtId="0" fontId="30" fillId="0" borderId="39" xfId="82" applyFont="1" applyFill="1" applyBorder="1" applyAlignment="1">
      <alignment horizontal="center" vertical="center" wrapText="1"/>
    </xf>
    <xf numFmtId="0" fontId="30" fillId="0" borderId="40" xfId="82" applyFont="1" applyFill="1" applyBorder="1" applyAlignment="1">
      <alignment horizontal="center" vertical="center" wrapText="1"/>
    </xf>
    <xf numFmtId="167" fontId="30" fillId="0" borderId="20" xfId="1" applyFont="1" applyFill="1" applyBorder="1" applyAlignment="1">
      <alignment horizontal="center" vertical="center" wrapText="1"/>
    </xf>
    <xf numFmtId="167" fontId="30" fillId="0" borderId="18" xfId="1" applyFont="1" applyFill="1" applyBorder="1" applyAlignment="1">
      <alignment horizontal="center" vertical="center" wrapText="1"/>
    </xf>
    <xf numFmtId="0" fontId="30" fillId="0" borderId="0" xfId="82" applyNumberFormat="1" applyFont="1" applyFill="1" applyBorder="1" applyAlignment="1">
      <alignment horizontal="left" vertical="center"/>
    </xf>
    <xf numFmtId="0" fontId="30" fillId="0" borderId="25" xfId="82" applyFont="1" applyFill="1" applyBorder="1" applyAlignment="1">
      <alignment horizontal="center" vertical="center" wrapText="1"/>
    </xf>
    <xf numFmtId="0" fontId="30" fillId="0" borderId="27" xfId="82" applyFont="1" applyFill="1" applyBorder="1" applyAlignment="1">
      <alignment horizontal="center" vertical="center" wrapText="1"/>
    </xf>
    <xf numFmtId="0" fontId="20" fillId="0" borderId="49" xfId="82" applyFont="1" applyFill="1" applyBorder="1" applyAlignment="1">
      <alignment horizontal="center" vertical="center"/>
    </xf>
    <xf numFmtId="0" fontId="20" fillId="0" borderId="93" xfId="82" applyFont="1" applyFill="1" applyBorder="1" applyAlignment="1">
      <alignment horizontal="center" vertical="center"/>
    </xf>
    <xf numFmtId="0" fontId="20" fillId="0" borderId="47" xfId="82" applyFont="1" applyFill="1" applyBorder="1" applyAlignment="1">
      <alignment horizontal="center" vertical="center"/>
    </xf>
    <xf numFmtId="0" fontId="20" fillId="0" borderId="46" xfId="82" applyFont="1" applyFill="1" applyBorder="1" applyAlignment="1">
      <alignment horizontal="center" vertical="center"/>
    </xf>
    <xf numFmtId="0" fontId="30" fillId="0" borderId="1" xfId="82" applyFont="1" applyFill="1" applyBorder="1" applyAlignment="1">
      <alignment horizontal="center" vertical="center"/>
    </xf>
    <xf numFmtId="0" fontId="30" fillId="0" borderId="26" xfId="82" applyFont="1" applyFill="1" applyBorder="1" applyAlignment="1">
      <alignment horizontal="center" vertical="center"/>
    </xf>
    <xf numFmtId="0" fontId="30" fillId="0" borderId="20" xfId="82" applyFont="1" applyFill="1" applyBorder="1" applyAlignment="1">
      <alignment horizontal="center" vertical="center" wrapText="1"/>
    </xf>
    <xf numFmtId="0" fontId="30" fillId="0" borderId="18" xfId="82" applyFont="1" applyFill="1" applyBorder="1" applyAlignment="1">
      <alignment horizontal="center" vertical="center" wrapText="1"/>
    </xf>
    <xf numFmtId="49" fontId="30" fillId="0" borderId="13" xfId="82" applyNumberFormat="1" applyFont="1" applyFill="1" applyBorder="1" applyAlignment="1">
      <alignment horizontal="center" vertical="center"/>
    </xf>
    <xf numFmtId="49" fontId="30" fillId="0" borderId="15" xfId="82" applyNumberFormat="1" applyFont="1" applyFill="1" applyBorder="1" applyAlignment="1">
      <alignment horizontal="center" vertical="center"/>
    </xf>
    <xf numFmtId="0" fontId="30" fillId="0" borderId="13" xfId="82" applyFont="1" applyFill="1" applyBorder="1" applyAlignment="1">
      <alignment horizontal="center" vertical="center" wrapText="1"/>
    </xf>
    <xf numFmtId="0" fontId="30" fillId="0" borderId="15" xfId="82" applyFont="1" applyFill="1" applyBorder="1" applyAlignment="1">
      <alignment horizontal="center" vertical="center" wrapText="1"/>
    </xf>
    <xf numFmtId="2" fontId="20" fillId="0" borderId="95" xfId="82" applyNumberFormat="1" applyFont="1" applyFill="1" applyBorder="1" applyAlignment="1">
      <alignment horizontal="center" vertical="center"/>
    </xf>
    <xf numFmtId="2" fontId="20" fillId="0" borderId="96" xfId="82" applyNumberFormat="1" applyFont="1" applyFill="1" applyBorder="1" applyAlignment="1">
      <alignment horizontal="center" vertical="center"/>
    </xf>
    <xf numFmtId="0" fontId="20" fillId="0" borderId="50" xfId="82" applyFont="1" applyFill="1" applyBorder="1" applyAlignment="1">
      <alignment horizontal="center" vertical="center"/>
    </xf>
    <xf numFmtId="0" fontId="20" fillId="0" borderId="51" xfId="82" applyFont="1" applyFill="1" applyBorder="1" applyAlignment="1">
      <alignment horizontal="center" vertical="center"/>
    </xf>
    <xf numFmtId="0" fontId="16" fillId="0" borderId="55" xfId="0" applyFont="1" applyFill="1" applyBorder="1" applyAlignment="1" applyProtection="1">
      <alignment horizontal="center" vertical="center"/>
      <protection locked="0"/>
    </xf>
    <xf numFmtId="0" fontId="16" fillId="0" borderId="56" xfId="0" applyFont="1" applyFill="1" applyBorder="1" applyAlignment="1" applyProtection="1">
      <alignment horizontal="center" vertical="center"/>
      <protection locked="0"/>
    </xf>
    <xf numFmtId="4" fontId="30" fillId="13" borderId="38" xfId="0" applyNumberFormat="1" applyFont="1" applyFill="1" applyBorder="1" applyAlignment="1" applyProtection="1">
      <alignment horizontal="center" vertical="center"/>
    </xf>
    <xf numFmtId="4" fontId="30" fillId="13" borderId="40" xfId="0" applyNumberFormat="1" applyFont="1" applyFill="1" applyBorder="1" applyAlignment="1" applyProtection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31" fillId="4" borderId="21" xfId="0" applyFont="1" applyFill="1" applyBorder="1" applyAlignment="1">
      <alignment horizontal="center" vertical="center"/>
    </xf>
    <xf numFmtId="0" fontId="31" fillId="4" borderId="10" xfId="0" applyFont="1" applyFill="1" applyBorder="1" applyAlignment="1">
      <alignment horizontal="center" vertical="center"/>
    </xf>
    <xf numFmtId="0" fontId="25" fillId="0" borderId="3" xfId="0" applyFont="1" applyFill="1" applyBorder="1" applyAlignment="1">
      <alignment horizontal="center" vertical="center"/>
    </xf>
    <xf numFmtId="0" fontId="25" fillId="0" borderId="19" xfId="0" applyFont="1" applyFill="1" applyBorder="1" applyAlignment="1">
      <alignment horizontal="center" vertical="center"/>
    </xf>
    <xf numFmtId="0" fontId="25" fillId="0" borderId="4" xfId="0" applyFont="1" applyFill="1" applyBorder="1" applyAlignment="1">
      <alignment horizontal="center" vertical="center"/>
    </xf>
    <xf numFmtId="0" fontId="31" fillId="4" borderId="19" xfId="0" applyFont="1" applyFill="1" applyBorder="1" applyAlignment="1">
      <alignment horizontal="center" vertical="center"/>
    </xf>
    <xf numFmtId="0" fontId="31" fillId="4" borderId="22" xfId="0" applyFont="1" applyFill="1" applyBorder="1" applyAlignment="1">
      <alignment horizontal="center" vertical="center"/>
    </xf>
    <xf numFmtId="0" fontId="25" fillId="0" borderId="23" xfId="0" applyFont="1" applyFill="1" applyBorder="1" applyAlignment="1">
      <alignment horizontal="center" vertical="center"/>
    </xf>
    <xf numFmtId="0" fontId="25" fillId="0" borderId="24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13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5" fillId="0" borderId="3" xfId="0" quotePrefix="1" applyFont="1" applyFill="1" applyBorder="1" applyAlignment="1">
      <alignment horizontal="center" vertical="center"/>
    </xf>
    <xf numFmtId="0" fontId="40" fillId="0" borderId="13" xfId="0" applyFont="1" applyFill="1" applyBorder="1" applyAlignment="1">
      <alignment horizontal="center" vertical="center"/>
    </xf>
    <xf numFmtId="0" fontId="40" fillId="0" borderId="15" xfId="0" applyFont="1" applyFill="1" applyBorder="1" applyAlignment="1">
      <alignment horizontal="center" vertical="center"/>
    </xf>
    <xf numFmtId="0" fontId="44" fillId="14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49" fillId="3" borderId="65" xfId="0" applyFont="1" applyFill="1" applyBorder="1" applyAlignment="1">
      <alignment horizontal="center" vertical="center"/>
    </xf>
    <xf numFmtId="0" fontId="49" fillId="3" borderId="71" xfId="0" applyFont="1" applyFill="1" applyBorder="1" applyAlignment="1">
      <alignment horizontal="center" vertical="center"/>
    </xf>
    <xf numFmtId="0" fontId="49" fillId="3" borderId="66" xfId="0" applyFont="1" applyFill="1" applyBorder="1" applyAlignment="1">
      <alignment horizontal="center" vertical="center" wrapText="1"/>
    </xf>
    <xf numFmtId="0" fontId="46" fillId="3" borderId="72" xfId="0" applyFont="1" applyFill="1" applyBorder="1" applyAlignment="1">
      <alignment horizontal="center" vertical="center" wrapText="1"/>
    </xf>
    <xf numFmtId="0" fontId="52" fillId="23" borderId="6" xfId="0" applyFont="1" applyFill="1" applyBorder="1" applyAlignment="1">
      <alignment horizontal="center"/>
    </xf>
    <xf numFmtId="0" fontId="30" fillId="0" borderId="13" xfId="0" applyFont="1" applyFill="1" applyBorder="1" applyAlignment="1">
      <alignment horizontal="center" vertical="center" wrapText="1"/>
    </xf>
    <xf numFmtId="0" fontId="30" fillId="0" borderId="15" xfId="0" applyFont="1" applyFill="1" applyBorder="1" applyAlignment="1">
      <alignment horizontal="center" vertical="center" wrapText="1"/>
    </xf>
    <xf numFmtId="49" fontId="30" fillId="0" borderId="13" xfId="0" applyNumberFormat="1" applyFont="1" applyFill="1" applyBorder="1" applyAlignment="1">
      <alignment horizontal="center" vertical="center"/>
    </xf>
    <xf numFmtId="49" fontId="30" fillId="0" borderId="15" xfId="0" applyNumberFormat="1" applyFont="1" applyFill="1" applyBorder="1" applyAlignment="1">
      <alignment horizontal="center" vertical="center"/>
    </xf>
    <xf numFmtId="0" fontId="30" fillId="0" borderId="20" xfId="0" applyFont="1" applyFill="1" applyBorder="1" applyAlignment="1">
      <alignment horizontal="center" vertical="center" wrapText="1"/>
    </xf>
    <xf numFmtId="0" fontId="30" fillId="0" borderId="18" xfId="0" applyFont="1" applyFill="1" applyBorder="1" applyAlignment="1">
      <alignment horizontal="center" vertical="center" wrapText="1"/>
    </xf>
    <xf numFmtId="0" fontId="30" fillId="0" borderId="20" xfId="0" applyFont="1" applyFill="1" applyBorder="1" applyAlignment="1">
      <alignment horizontal="center" vertical="center"/>
    </xf>
    <xf numFmtId="0" fontId="30" fillId="0" borderId="18" xfId="0" applyFont="1" applyFill="1" applyBorder="1" applyAlignment="1">
      <alignment horizontal="center" vertical="center"/>
    </xf>
    <xf numFmtId="0" fontId="30" fillId="0" borderId="25" xfId="0" applyFont="1" applyFill="1" applyBorder="1" applyAlignment="1">
      <alignment horizontal="center" vertical="center" wrapText="1"/>
    </xf>
    <xf numFmtId="0" fontId="30" fillId="0" borderId="27" xfId="0" applyFont="1" applyFill="1" applyBorder="1" applyAlignment="1">
      <alignment horizontal="center" vertical="center" wrapText="1"/>
    </xf>
    <xf numFmtId="0" fontId="30" fillId="0" borderId="32" xfId="0" applyFont="1" applyFill="1" applyBorder="1" applyAlignment="1">
      <alignment horizontal="center" vertical="center"/>
    </xf>
    <xf numFmtId="0" fontId="30" fillId="0" borderId="6" xfId="0" applyFont="1" applyFill="1" applyBorder="1" applyAlignment="1">
      <alignment horizontal="center" vertical="center"/>
    </xf>
    <xf numFmtId="0" fontId="30" fillId="0" borderId="33" xfId="0" applyFont="1" applyFill="1" applyBorder="1" applyAlignment="1">
      <alignment horizontal="center" vertical="center"/>
    </xf>
    <xf numFmtId="0" fontId="30" fillId="0" borderId="34" xfId="0" applyFont="1" applyFill="1" applyBorder="1" applyAlignment="1">
      <alignment horizontal="center" vertical="center"/>
    </xf>
    <xf numFmtId="0" fontId="20" fillId="0" borderId="47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left" vertical="center"/>
    </xf>
    <xf numFmtId="2" fontId="30" fillId="0" borderId="20" xfId="0" applyNumberFormat="1" applyFont="1" applyFill="1" applyBorder="1" applyAlignment="1">
      <alignment horizontal="center" vertical="center" wrapText="1"/>
    </xf>
    <xf numFmtId="2" fontId="30" fillId="0" borderId="18" xfId="0" applyNumberFormat="1" applyFont="1" applyFill="1" applyBorder="1" applyAlignment="1">
      <alignment horizontal="center" vertical="center" wrapText="1"/>
    </xf>
    <xf numFmtId="0" fontId="30" fillId="0" borderId="39" xfId="0" applyFont="1" applyFill="1" applyBorder="1" applyAlignment="1">
      <alignment horizontal="center" vertical="center" wrapText="1"/>
    </xf>
    <xf numFmtId="0" fontId="30" fillId="0" borderId="40" xfId="0" applyFont="1" applyFill="1" applyBorder="1" applyAlignment="1">
      <alignment horizontal="center" vertical="center" wrapText="1"/>
    </xf>
    <xf numFmtId="0" fontId="30" fillId="0" borderId="19" xfId="0" applyFont="1" applyFill="1" applyBorder="1" applyAlignment="1">
      <alignment horizontal="center" vertical="center"/>
    </xf>
    <xf numFmtId="0" fontId="30" fillId="0" borderId="21" xfId="0" applyFont="1" applyFill="1" applyBorder="1" applyAlignment="1">
      <alignment horizontal="center" vertical="center"/>
    </xf>
    <xf numFmtId="0" fontId="30" fillId="0" borderId="10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30" fillId="0" borderId="26" xfId="0" applyFont="1" applyFill="1" applyBorder="1" applyAlignment="1">
      <alignment horizontal="center" vertical="center"/>
    </xf>
    <xf numFmtId="167" fontId="30" fillId="11" borderId="20" xfId="1" applyFont="1" applyFill="1" applyBorder="1" applyAlignment="1">
      <alignment horizontal="center" vertical="center" wrapText="1"/>
    </xf>
    <xf numFmtId="167" fontId="30" fillId="11" borderId="18" xfId="1" applyFont="1" applyFill="1" applyBorder="1" applyAlignment="1">
      <alignment horizontal="center" vertical="center" wrapText="1"/>
    </xf>
    <xf numFmtId="0" fontId="20" fillId="0" borderId="50" xfId="0" applyFont="1" applyFill="1" applyBorder="1" applyAlignment="1">
      <alignment horizontal="center" vertical="center"/>
    </xf>
    <xf numFmtId="0" fontId="20" fillId="0" borderId="51" xfId="0" applyFont="1" applyFill="1" applyBorder="1" applyAlignment="1">
      <alignment horizontal="center" vertical="center"/>
    </xf>
    <xf numFmtId="0" fontId="20" fillId="0" borderId="45" xfId="0" applyFont="1" applyFill="1" applyBorder="1" applyAlignment="1">
      <alignment horizontal="center" vertical="center"/>
    </xf>
    <xf numFmtId="0" fontId="20" fillId="0" borderId="35" xfId="0" applyFont="1" applyFill="1" applyBorder="1" applyAlignment="1">
      <alignment horizontal="center" vertical="center"/>
    </xf>
    <xf numFmtId="2" fontId="30" fillId="0" borderId="0" xfId="0" applyNumberFormat="1" applyFont="1" applyFill="1" applyBorder="1" applyAlignment="1">
      <alignment horizontal="left" vertical="center"/>
    </xf>
    <xf numFmtId="0" fontId="20" fillId="0" borderId="43" xfId="0" applyFont="1" applyFill="1" applyBorder="1" applyAlignment="1">
      <alignment horizontal="center" vertical="center"/>
    </xf>
    <xf numFmtId="0" fontId="20" fillId="0" borderId="44" xfId="0" applyFont="1" applyFill="1" applyBorder="1" applyAlignment="1">
      <alignment horizontal="center" vertical="center"/>
    </xf>
    <xf numFmtId="0" fontId="30" fillId="0" borderId="0" xfId="0" applyNumberFormat="1" applyFont="1" applyFill="1" applyBorder="1" applyAlignment="1">
      <alignment horizontal="left" vertical="center"/>
    </xf>
    <xf numFmtId="0" fontId="20" fillId="0" borderId="6" xfId="0" applyFont="1" applyFill="1" applyBorder="1" applyAlignment="1">
      <alignment horizontal="center" vertical="center"/>
    </xf>
    <xf numFmtId="0" fontId="6" fillId="0" borderId="33" xfId="0" applyFont="1" applyFill="1" applyBorder="1" applyAlignment="1">
      <alignment horizontal="right" vertical="center"/>
    </xf>
    <xf numFmtId="0" fontId="6" fillId="0" borderId="34" xfId="0" applyFont="1" applyFill="1" applyBorder="1" applyAlignment="1">
      <alignment vertical="center"/>
    </xf>
    <xf numFmtId="49" fontId="20" fillId="0" borderId="59" xfId="0" applyNumberFormat="1" applyFont="1" applyFill="1" applyBorder="1" applyAlignment="1">
      <alignment horizontal="left" vertical="center"/>
    </xf>
    <xf numFmtId="49" fontId="20" fillId="0" borderId="30" xfId="0" applyNumberFormat="1" applyFont="1" applyFill="1" applyBorder="1" applyAlignment="1">
      <alignment horizontal="left" vertical="center"/>
    </xf>
    <xf numFmtId="49" fontId="20" fillId="0" borderId="31" xfId="0" applyNumberFormat="1" applyFont="1" applyFill="1" applyBorder="1" applyAlignment="1">
      <alignment horizontal="left" vertical="center"/>
    </xf>
    <xf numFmtId="49" fontId="20" fillId="0" borderId="58" xfId="0" applyNumberFormat="1" applyFont="1" applyFill="1" applyBorder="1" applyAlignment="1">
      <alignment horizontal="left" vertical="center"/>
    </xf>
    <xf numFmtId="49" fontId="20" fillId="0" borderId="6" xfId="0" applyNumberFormat="1" applyFont="1" applyFill="1" applyBorder="1" applyAlignment="1">
      <alignment horizontal="left" vertical="center"/>
    </xf>
    <xf numFmtId="49" fontId="20" fillId="0" borderId="45" xfId="0" applyNumberFormat="1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left" vertical="center"/>
    </xf>
    <xf numFmtId="49" fontId="20" fillId="0" borderId="34" xfId="0" applyNumberFormat="1" applyFont="1" applyFill="1" applyBorder="1" applyAlignment="1">
      <alignment horizontal="left" vertical="center"/>
    </xf>
    <xf numFmtId="49" fontId="20" fillId="0" borderId="35" xfId="0" applyNumberFormat="1" applyFont="1" applyFill="1" applyBorder="1" applyAlignment="1">
      <alignment horizontal="left" vertical="center"/>
    </xf>
    <xf numFmtId="49" fontId="6" fillId="0" borderId="57" xfId="0" applyNumberFormat="1" applyFont="1" applyFill="1" applyBorder="1" applyAlignment="1">
      <alignment horizontal="right" vertical="center"/>
    </xf>
    <xf numFmtId="0" fontId="6" fillId="0" borderId="52" xfId="0" applyFont="1" applyFill="1" applyBorder="1" applyAlignment="1">
      <alignment vertical="center"/>
    </xf>
    <xf numFmtId="0" fontId="30" fillId="0" borderId="29" xfId="0" applyFont="1" applyFill="1" applyBorder="1" applyAlignment="1">
      <alignment horizontal="center" vertical="center"/>
    </xf>
    <xf numFmtId="0" fontId="30" fillId="0" borderId="30" xfId="0" applyFont="1" applyFill="1" applyBorder="1" applyAlignment="1">
      <alignment horizontal="center" vertical="center"/>
    </xf>
    <xf numFmtId="4" fontId="30" fillId="0" borderId="54" xfId="0" applyNumberFormat="1" applyFont="1" applyFill="1" applyBorder="1" applyAlignment="1">
      <alignment horizontal="center" vertical="center"/>
    </xf>
    <xf numFmtId="4" fontId="30" fillId="0" borderId="46" xfId="0" applyNumberFormat="1" applyFont="1" applyFill="1" applyBorder="1" applyAlignment="1">
      <alignment horizontal="center" vertical="center"/>
    </xf>
    <xf numFmtId="0" fontId="30" fillId="0" borderId="20" xfId="0" applyNumberFormat="1" applyFont="1" applyFill="1" applyBorder="1" applyAlignment="1">
      <alignment horizontal="center" vertical="center" wrapText="1"/>
    </xf>
    <xf numFmtId="0" fontId="30" fillId="0" borderId="18" xfId="0" applyNumberFormat="1" applyFont="1" applyFill="1" applyBorder="1" applyAlignment="1">
      <alignment horizontal="center" vertical="center" wrapText="1"/>
    </xf>
    <xf numFmtId="0" fontId="49" fillId="3" borderId="65" xfId="82" applyFont="1" applyFill="1" applyBorder="1" applyAlignment="1">
      <alignment horizontal="center" vertical="center"/>
    </xf>
    <xf numFmtId="0" fontId="49" fillId="3" borderId="71" xfId="82" applyFont="1" applyFill="1" applyBorder="1" applyAlignment="1">
      <alignment horizontal="center" vertical="center"/>
    </xf>
    <xf numFmtId="0" fontId="49" fillId="3" borderId="66" xfId="82" applyFont="1" applyFill="1" applyBorder="1" applyAlignment="1">
      <alignment horizontal="center" vertical="center" wrapText="1"/>
    </xf>
    <xf numFmtId="0" fontId="46" fillId="3" borderId="72" xfId="82" applyFont="1" applyFill="1" applyBorder="1" applyAlignment="1">
      <alignment horizontal="center" vertical="center" wrapText="1"/>
    </xf>
    <xf numFmtId="0" fontId="44" fillId="14" borderId="0" xfId="82" applyFont="1" applyFill="1" applyAlignment="1">
      <alignment horizontal="center" vertical="center"/>
    </xf>
    <xf numFmtId="0" fontId="9" fillId="3" borderId="0" xfId="82" applyFont="1" applyFill="1" applyAlignment="1">
      <alignment horizontal="center"/>
    </xf>
    <xf numFmtId="0" fontId="46" fillId="15" borderId="61" xfId="82" applyFont="1" applyFill="1" applyBorder="1" applyAlignment="1">
      <alignment horizontal="left"/>
    </xf>
    <xf numFmtId="0" fontId="46" fillId="15" borderId="62" xfId="82" applyFont="1" applyFill="1" applyBorder="1" applyAlignment="1">
      <alignment horizontal="left"/>
    </xf>
    <xf numFmtId="0" fontId="46" fillId="15" borderId="0" xfId="82" applyFont="1" applyFill="1" applyBorder="1" applyAlignment="1">
      <alignment horizontal="left"/>
    </xf>
    <xf numFmtId="0" fontId="44" fillId="14" borderId="0" xfId="15" applyFont="1" applyFill="1" applyAlignment="1">
      <alignment horizontal="center" vertical="center"/>
    </xf>
    <xf numFmtId="0" fontId="9" fillId="3" borderId="0" xfId="15" applyFont="1" applyFill="1" applyAlignment="1">
      <alignment horizontal="center"/>
    </xf>
    <xf numFmtId="0" fontId="49" fillId="3" borderId="65" xfId="15" applyFont="1" applyFill="1" applyBorder="1" applyAlignment="1">
      <alignment horizontal="center" vertical="center"/>
    </xf>
    <xf numFmtId="0" fontId="49" fillId="3" borderId="71" xfId="15" applyFont="1" applyFill="1" applyBorder="1" applyAlignment="1">
      <alignment horizontal="center" vertical="center"/>
    </xf>
    <xf numFmtId="0" fontId="49" fillId="3" borderId="66" xfId="15" applyFont="1" applyFill="1" applyBorder="1" applyAlignment="1">
      <alignment horizontal="center" vertical="center" wrapText="1"/>
    </xf>
    <xf numFmtId="0" fontId="46" fillId="3" borderId="72" xfId="15" applyFont="1" applyFill="1" applyBorder="1" applyAlignment="1">
      <alignment horizontal="center" vertical="center" wrapText="1"/>
    </xf>
  </cellXfs>
  <cellStyles count="84">
    <cellStyle name="Comma0" xfId="4"/>
    <cellStyle name="Currency0" xfId="5"/>
    <cellStyle name="Date" xfId="6"/>
    <cellStyle name="Euro" xfId="7"/>
    <cellStyle name="Euro 2" xfId="23"/>
    <cellStyle name="Euro 3" xfId="32"/>
    <cellStyle name="Euro 4" xfId="33"/>
    <cellStyle name="Euro 5" xfId="34"/>
    <cellStyle name="Fixed" xfId="8"/>
    <cellStyle name="Heading 1 2" xfId="9"/>
    <cellStyle name="Heading 2 2" xfId="10"/>
    <cellStyle name="Millares" xfId="1" builtinId="3"/>
    <cellStyle name="Millares 2" xfId="11"/>
    <cellStyle name="Millares 2 2" xfId="35"/>
    <cellStyle name="Millares 2 2 2" xfId="36"/>
    <cellStyle name="Millares 3" xfId="12"/>
    <cellStyle name="Millares 3 2" xfId="24"/>
    <cellStyle name="Millares 4" xfId="39"/>
    <cellStyle name="Millares 4 2" xfId="40"/>
    <cellStyle name="Millares 4 2 2" xfId="47"/>
    <cellStyle name="Millares 4 2 2 2" xfId="58"/>
    <cellStyle name="Millares 4 2 2 2 2" xfId="78"/>
    <cellStyle name="Millares 4 2 2 3" xfId="68"/>
    <cellStyle name="Millares 4 2 3" xfId="53"/>
    <cellStyle name="Millares 4 2 3 2" xfId="73"/>
    <cellStyle name="Millares 4 2 4" xfId="63"/>
    <cellStyle name="Moneda 2" xfId="13"/>
    <cellStyle name="Moneda 2 2" xfId="14"/>
    <cellStyle name="Moneda 2 2 2" xfId="44"/>
    <cellStyle name="Moneda 2 2 2 2" xfId="56"/>
    <cellStyle name="Moneda 2 2 2 2 2" xfId="76"/>
    <cellStyle name="Moneda 2 2 2 3" xfId="66"/>
    <cellStyle name="Moneda 2 2 3" xfId="51"/>
    <cellStyle name="Moneda 2 2 3 2" xfId="71"/>
    <cellStyle name="Moneda 2 2 4" xfId="61"/>
    <cellStyle name="Moneda 2 3" xfId="43"/>
    <cellStyle name="Moneda 2 3 2" xfId="55"/>
    <cellStyle name="Moneda 2 3 2 2" xfId="75"/>
    <cellStyle name="Moneda 2 3 3" xfId="65"/>
    <cellStyle name="Moneda 2 4" xfId="50"/>
    <cellStyle name="Moneda 2 4 2" xfId="70"/>
    <cellStyle name="Moneda 2 5" xfId="60"/>
    <cellStyle name="Normal" xfId="0" builtinId="0"/>
    <cellStyle name="Normal 11" xfId="82"/>
    <cellStyle name="Normal 12" xfId="15"/>
    <cellStyle name="Normal 2" xfId="16"/>
    <cellStyle name="Normal 2 2" xfId="25"/>
    <cellStyle name="Normal 2 3" xfId="26"/>
    <cellStyle name="Normal 3" xfId="17"/>
    <cellStyle name="Normal 3 2" xfId="27"/>
    <cellStyle name="Normal 3 2 2" xfId="45"/>
    <cellStyle name="Normal 3 2 2 2" xfId="57"/>
    <cellStyle name="Normal 3 2 2 2 2" xfId="77"/>
    <cellStyle name="Normal 3 2 2 3" xfId="67"/>
    <cellStyle name="Normal 3 2 3" xfId="52"/>
    <cellStyle name="Normal 3 2 3 2" xfId="72"/>
    <cellStyle name="Normal 3 2 4" xfId="62"/>
    <cellStyle name="Normal 3 3" xfId="41"/>
    <cellStyle name="Normal 3 3 2" xfId="48"/>
    <cellStyle name="Normal 3 3 2 2" xfId="59"/>
    <cellStyle name="Normal 3 3 2 2 2" xfId="79"/>
    <cellStyle name="Normal 3 3 2 3" xfId="69"/>
    <cellStyle name="Normal 3 3 3" xfId="54"/>
    <cellStyle name="Normal 3 3 3 2" xfId="74"/>
    <cellStyle name="Normal 3 3 4" xfId="64"/>
    <cellStyle name="Normal 4" xfId="3"/>
    <cellStyle name="Normal 5" xfId="18"/>
    <cellStyle name="Normal 6" xfId="19"/>
    <cellStyle name="Normal 7" xfId="20"/>
    <cellStyle name="Normal 8" xfId="21"/>
    <cellStyle name="Normal 9" xfId="83"/>
    <cellStyle name="Percent 2" xfId="37"/>
    <cellStyle name="Percent 2 2" xfId="46"/>
    <cellStyle name="Percent 3" xfId="42"/>
    <cellStyle name="Percent 3 2" xfId="49"/>
    <cellStyle name="Porcentaje" xfId="2" builtinId="5"/>
    <cellStyle name="Porcentaje 2" xfId="80"/>
    <cellStyle name="Porcentaje 2 2" xfId="81"/>
    <cellStyle name="Porcentual 2" xfId="22"/>
    <cellStyle name="Porcentual 2 2" xfId="28"/>
    <cellStyle name="Porcentual 3" xfId="29"/>
    <cellStyle name="Porcentual 3 2" xfId="30"/>
    <cellStyle name="Porcentual 4" xfId="31"/>
    <cellStyle name="Porcentual 4 2" xfId="38"/>
  </cellStyles>
  <dxfs count="306">
    <dxf>
      <fill>
        <patternFill>
          <bgColor indexed="5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5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rgb="FFFF6600"/>
        </patternFill>
      </fill>
    </dxf>
    <dxf>
      <fill>
        <patternFill>
          <bgColor rgb="FFCCFFCC"/>
        </patternFill>
      </fill>
    </dxf>
    <dxf>
      <fill>
        <patternFill>
          <bgColor rgb="FFFF9900"/>
        </patternFill>
      </fill>
    </dxf>
    <dxf>
      <fill>
        <patternFill>
          <bgColor rgb="FFFFFF99"/>
        </patternFill>
      </fill>
    </dxf>
    <dxf>
      <fill>
        <patternFill>
          <bgColor rgb="FF99CC00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indexed="52"/>
        </patternFill>
      </fill>
    </dxf>
    <dxf>
      <fill>
        <patternFill>
          <bgColor indexed="43"/>
        </patternFill>
      </fill>
    </dxf>
    <dxf>
      <fill>
        <patternFill>
          <bgColor indexed="50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</dxfs>
  <tableStyles count="0" defaultTableStyle="TableStyleMedium9" defaultPivotStyle="PivotStyleLight16"/>
  <colors>
    <mruColors>
      <color rgb="FFDC10A2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50" b="1" i="0" u="none" strike="noStrike" baseline="0">
                <a:solidFill>
                  <a:srgbClr val="000000"/>
                </a:solidFill>
                <a:latin typeface="BankGothic Lt BT"/>
                <a:ea typeface="BankGothic Lt BT"/>
                <a:cs typeface="BankGothic Lt BT"/>
              </a:defRPr>
            </a:pPr>
            <a:r>
              <a:rPr lang="en-US" sz="1250"/>
              <a:t>Estado de la Red Vial Pavimentada
I SEMESTRE 2016</a:t>
            </a:r>
          </a:p>
        </c:rich>
      </c:tx>
      <c:layout>
        <c:manualLayout>
          <c:xMode val="edge"/>
          <c:yMode val="edge"/>
          <c:x val="0.20539302250140101"/>
          <c:y val="0.16961222822353803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1415410355060524"/>
          <c:y val="0.40771349862258954"/>
          <c:w val="0.57415453624343427"/>
          <c:h val="0.33884297520661316"/>
        </c:manualLayout>
      </c:layout>
      <c:pie3DChart>
        <c:varyColors val="1"/>
        <c:ser>
          <c:idx val="0"/>
          <c:order val="0"/>
          <c:explosion val="25"/>
          <c:dPt>
            <c:idx val="0"/>
            <c:bubble3D val="0"/>
            <c:spPr>
              <a:solidFill>
                <a:srgbClr val="00B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482-4899-82D0-3CBEE7E7AFFD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482-4899-82D0-3CBEE7E7AFFD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482-4899-82D0-3CBEE7E7AFFD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E482-4899-82D0-3CBEE7E7AFFD}"/>
              </c:ext>
            </c:extLst>
          </c:dPt>
          <c:dPt>
            <c:idx val="4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E482-4899-82D0-3CBEE7E7AFFD}"/>
              </c:ext>
            </c:extLst>
          </c:dPt>
          <c:dLbls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1"/>
            <c:showVal val="0"/>
            <c:showCatName val="0"/>
            <c:showSerName val="0"/>
            <c:showPercent val="1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Resumen!$D$37:$H$37</c:f>
              <c:numCache>
                <c:formatCode>0.00%</c:formatCode>
                <c:ptCount val="5"/>
                <c:pt idx="0">
                  <c:v>0.16052693797870143</c:v>
                </c:pt>
                <c:pt idx="1">
                  <c:v>0.37045088211912031</c:v>
                </c:pt>
                <c:pt idx="2">
                  <c:v>0.31145850126831692</c:v>
                </c:pt>
                <c:pt idx="3">
                  <c:v>0.14973892307270231</c:v>
                </c:pt>
                <c:pt idx="4">
                  <c:v>7.8247555611589536E-3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E482-4899-82D0-3CBEE7E7AFFD}"/>
            </c:ext>
          </c:extLst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122" r="0.75000000000000122" t="1" header="0" footer="0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50" b="1" i="0" u="none" strike="noStrike" baseline="0">
                <a:solidFill>
                  <a:srgbClr val="000000"/>
                </a:solidFill>
                <a:latin typeface="BankGothic Lt BT"/>
                <a:ea typeface="BankGothic Lt BT"/>
                <a:cs typeface="BankGothic Lt BT"/>
              </a:defRPr>
            </a:pPr>
            <a:r>
              <a:rPr lang="en-US" sz="1250"/>
              <a:t>Estado de la Red Vial No Pavimentada
I SEMESTRE 2016</a:t>
            </a:r>
          </a:p>
        </c:rich>
      </c:tx>
      <c:layout>
        <c:manualLayout>
          <c:xMode val="edge"/>
          <c:yMode val="edge"/>
          <c:x val="0.16266295308490347"/>
          <c:y val="0.15353539143676381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514123619410114"/>
          <c:y val="0.39509536784741262"/>
          <c:w val="0.63091819324397513"/>
          <c:h val="0.37874659400545035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  <a:effectLst>
              <a:innerShdw blurRad="63500" dist="50800" dir="10800000">
                <a:prstClr val="black">
                  <a:alpha val="50000"/>
                </a:prstClr>
              </a:innerShdw>
            </a:effectLst>
          </c:spPr>
          <c:explosion val="25"/>
          <c:dPt>
            <c:idx val="0"/>
            <c:bubble3D val="0"/>
            <c:spPr>
              <a:solidFill>
                <a:srgbClr val="00B050"/>
              </a:solidFill>
              <a:ln w="12700">
                <a:solidFill>
                  <a:srgbClr val="000000"/>
                </a:solidFill>
                <a:prstDash val="solid"/>
              </a:ln>
              <a:effectLst>
                <a:innerShdw blurRad="63500" dist="50800" dir="10800000">
                  <a:prstClr val="black">
                    <a:alpha val="50000"/>
                  </a:prstClr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048-4792-8322-26BB3DF6ED20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  <a:effectLst>
                <a:innerShdw blurRad="63500" dist="50800" dir="10800000">
                  <a:prstClr val="black">
                    <a:alpha val="50000"/>
                  </a:prstClr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048-4792-8322-26BB3DF6ED2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  <a:effectLst>
                <a:innerShdw blurRad="63500" dist="50800" dir="10800000">
                  <a:prstClr val="black">
                    <a:alpha val="50000"/>
                  </a:prstClr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048-4792-8322-26BB3DF6ED20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  <a:effectLst>
                <a:innerShdw blurRad="63500" dist="50800" dir="10800000">
                  <a:prstClr val="black">
                    <a:alpha val="50000"/>
                  </a:prstClr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4048-4792-8322-26BB3DF6ED20}"/>
              </c:ext>
            </c:extLst>
          </c:dPt>
          <c:dPt>
            <c:idx val="4"/>
            <c:bubble3D val="0"/>
            <c:spPr>
              <a:solidFill>
                <a:srgbClr val="C00000"/>
              </a:solidFill>
              <a:ln w="12700">
                <a:solidFill>
                  <a:srgbClr val="000000"/>
                </a:solidFill>
                <a:prstDash val="solid"/>
              </a:ln>
              <a:effectLst>
                <a:innerShdw blurRad="63500" dist="50800" dir="10800000">
                  <a:prstClr val="black">
                    <a:alpha val="50000"/>
                  </a:prstClr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4048-4792-8322-26BB3DF6ED20}"/>
              </c:ext>
            </c:extLst>
          </c:dPt>
          <c:dLbls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1"/>
            <c:showVal val="0"/>
            <c:showCatName val="0"/>
            <c:showSerName val="0"/>
            <c:showPercent val="1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Resumen!$I$37:$M$37</c:f>
              <c:numCache>
                <c:formatCode>0.00%</c:formatCode>
                <c:ptCount val="5"/>
                <c:pt idx="0">
                  <c:v>3.5467959721864714E-2</c:v>
                </c:pt>
                <c:pt idx="1">
                  <c:v>5.9428489604020321E-2</c:v>
                </c:pt>
                <c:pt idx="2">
                  <c:v>0.35009870086478317</c:v>
                </c:pt>
                <c:pt idx="3">
                  <c:v>0.50389945126410407</c:v>
                </c:pt>
                <c:pt idx="4">
                  <c:v>5.1105398545227672E-2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4048-4792-8322-26BB3DF6ED2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122" r="0.75000000000000122" t="1" header="0" footer="0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384175</xdr:colOff>
      <xdr:row>41</xdr:row>
      <xdr:rowOff>114300</xdr:rowOff>
    </xdr:from>
    <xdr:to>
      <xdr:col>7</xdr:col>
      <xdr:colOff>419100</xdr:colOff>
      <xdr:row>63</xdr:row>
      <xdr:rowOff>0</xdr:rowOff>
    </xdr:to>
    <xdr:graphicFrame macro="">
      <xdr:nvGraphicFramePr>
        <xdr:cNvPr id="215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266701</xdr:colOff>
      <xdr:row>41</xdr:row>
      <xdr:rowOff>88900</xdr:rowOff>
    </xdr:from>
    <xdr:to>
      <xdr:col>15</xdr:col>
      <xdr:colOff>101600</xdr:colOff>
      <xdr:row>62</xdr:row>
      <xdr:rowOff>139699</xdr:rowOff>
    </xdr:to>
    <xdr:graphicFrame macro="">
      <xdr:nvGraphicFramePr>
        <xdr:cNvPr id="216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307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0.18126</cdr:x>
      <cdr:y>0.69997</cdr:y>
    </cdr:from>
    <cdr:to>
      <cdr:x>0.43109</cdr:x>
      <cdr:y>0.78237</cdr:y>
    </cdr:to>
    <cdr:sp macro="" textlink="">
      <cdr:nvSpPr>
        <cdr:cNvPr id="307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293" y="2420201"/>
          <a:ext cx="1058936" cy="284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307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6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2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0.18126</cdr:x>
      <cdr:y>0.69997</cdr:y>
    </cdr:from>
    <cdr:to>
      <cdr:x>0.43109</cdr:x>
      <cdr:y>0.78237</cdr:y>
    </cdr:to>
    <cdr:sp macro="" textlink="">
      <cdr:nvSpPr>
        <cdr:cNvPr id="3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293" y="2420201"/>
          <a:ext cx="1058936" cy="284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4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8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0.18126</cdr:x>
      <cdr:y>0.69997</cdr:y>
    </cdr:from>
    <cdr:to>
      <cdr:x>0.43109</cdr:x>
      <cdr:y>0.78237</cdr:y>
    </cdr:to>
    <cdr:sp macro="" textlink="">
      <cdr:nvSpPr>
        <cdr:cNvPr id="1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293" y="2420201"/>
          <a:ext cx="1058936" cy="284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1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12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1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14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0.18126</cdr:x>
      <cdr:y>0.69997</cdr:y>
    </cdr:from>
    <cdr:to>
      <cdr:x>0.43109</cdr:x>
      <cdr:y>0.78237</cdr:y>
    </cdr:to>
    <cdr:sp macro="" textlink="">
      <cdr:nvSpPr>
        <cdr:cNvPr id="15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293" y="2420201"/>
          <a:ext cx="1058936" cy="284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16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1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18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1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0.18126</cdr:x>
      <cdr:y>0.69997</cdr:y>
    </cdr:from>
    <cdr:to>
      <cdr:x>0.43109</cdr:x>
      <cdr:y>0.78237</cdr:y>
    </cdr:to>
    <cdr:sp macro="" textlink="">
      <cdr:nvSpPr>
        <cdr:cNvPr id="2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293" y="2420201"/>
          <a:ext cx="1058936" cy="284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2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22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2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24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0.18126</cdr:x>
      <cdr:y>0.69997</cdr:y>
    </cdr:from>
    <cdr:to>
      <cdr:x>0.43109</cdr:x>
      <cdr:y>0.78237</cdr:y>
    </cdr:to>
    <cdr:sp macro="" textlink="">
      <cdr:nvSpPr>
        <cdr:cNvPr id="25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293" y="2420201"/>
          <a:ext cx="1058936" cy="284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26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2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28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2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0.18126</cdr:x>
      <cdr:y>0.69997</cdr:y>
    </cdr:from>
    <cdr:to>
      <cdr:x>0.43109</cdr:x>
      <cdr:y>0.78237</cdr:y>
    </cdr:to>
    <cdr:sp macro="" textlink="">
      <cdr:nvSpPr>
        <cdr:cNvPr id="3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293" y="2420201"/>
          <a:ext cx="1058936" cy="284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3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3072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307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3074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0.18126</cdr:x>
      <cdr:y>0.69997</cdr:y>
    </cdr:from>
    <cdr:to>
      <cdr:x>0.43109</cdr:x>
      <cdr:y>0.78237</cdr:y>
    </cdr:to>
    <cdr:sp macro="" textlink="">
      <cdr:nvSpPr>
        <cdr:cNvPr id="3078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293" y="2420201"/>
          <a:ext cx="1058936" cy="284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3079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3080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308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3082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0.18126</cdr:x>
      <cdr:y>0.69997</cdr:y>
    </cdr:from>
    <cdr:to>
      <cdr:x>0.43109</cdr:x>
      <cdr:y>0.78237</cdr:y>
    </cdr:to>
    <cdr:sp macro="" textlink="">
      <cdr:nvSpPr>
        <cdr:cNvPr id="3083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293" y="2420201"/>
          <a:ext cx="1058936" cy="284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3084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308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3086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308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0.18126</cdr:x>
      <cdr:y>0.69997</cdr:y>
    </cdr:from>
    <cdr:to>
      <cdr:x>0.43109</cdr:x>
      <cdr:y>0.78237</cdr:y>
    </cdr:to>
    <cdr:sp macro="" textlink="">
      <cdr:nvSpPr>
        <cdr:cNvPr id="3088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293" y="2420201"/>
          <a:ext cx="1058936" cy="284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3089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3090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309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3092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0.18126</cdr:x>
      <cdr:y>0.69997</cdr:y>
    </cdr:from>
    <cdr:to>
      <cdr:x>0.43109</cdr:x>
      <cdr:y>0.78237</cdr:y>
    </cdr:to>
    <cdr:sp macro="" textlink="">
      <cdr:nvSpPr>
        <cdr:cNvPr id="3093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293" y="2420201"/>
          <a:ext cx="1058936" cy="284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3094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309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3096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309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3099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3100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310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3102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3104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310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3106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310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3109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3110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311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3112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3114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311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3116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3119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3120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312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0.12347</cdr:x>
      <cdr:y>0.39356</cdr:y>
    </cdr:from>
    <cdr:to>
      <cdr:x>0.29173</cdr:x>
      <cdr:y>0.48044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9978" y="1373251"/>
          <a:ext cx="885746" cy="3031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2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0.7775</cdr:x>
      <cdr:y>0.49815</cdr:y>
    </cdr:from>
    <cdr:to>
      <cdr:x>0.89706</cdr:x>
      <cdr:y>0.56133</cdr:y>
    </cdr:to>
    <cdr:sp macro="" textlink="">
      <cdr:nvSpPr>
        <cdr:cNvPr id="5123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97564" y="1752439"/>
          <a:ext cx="783880" cy="2222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2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0.64679</cdr:x>
      <cdr:y>0.33388</cdr:y>
    </cdr:from>
    <cdr:to>
      <cdr:x>0.74082</cdr:x>
      <cdr:y>0.39587</cdr:y>
    </cdr:to>
    <cdr:sp macro="" textlink="">
      <cdr:nvSpPr>
        <cdr:cNvPr id="5124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40618" y="1174559"/>
          <a:ext cx="616496" cy="2180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25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0.28951</cdr:x>
      <cdr:y>0.30209</cdr:y>
    </cdr:from>
    <cdr:to>
      <cdr:x>0.45296</cdr:x>
      <cdr:y>0.36033</cdr:y>
    </cdr:to>
    <cdr:sp macro="" textlink="">
      <cdr:nvSpPr>
        <cdr:cNvPr id="6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24000" y="10541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0.44062</cdr:x>
      <cdr:y>0.26717</cdr:y>
    </cdr:from>
    <cdr:to>
      <cdr:x>0.56717</cdr:x>
      <cdr:y>0.32808</cdr:y>
    </cdr:to>
    <cdr:sp macro="" textlink="">
      <cdr:nvSpPr>
        <cdr:cNvPr id="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17558" y="929689"/>
          <a:ext cx="636905" cy="211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6" name="Oval 7"/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7" name="Oval 8"/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8" name="Oval 9"/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9" name="Oval 10"/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0" name="Oval 11"/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1" name="Oval 12"/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2" name="Oval 13"/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3" name="Oval 14"/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4" name="Oval 15"/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5" name="Oval 16"/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6" name="Oval 17"/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7" name="Oval 18"/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8" name="Oval 19"/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9" name="Oval 20"/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20" name="Oval 21"/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21" name="Oval 22"/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22" name="Oval 23"/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27" name="Oval 30"/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28" name="Oval 31"/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29" name="Oval 32"/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30" name="Oval 33"/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31" name="Oval 34"/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32" name="Oval 35"/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33" name="Oval 36"/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34" name="Oval 37"/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35" name="Oval 38"/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36" name="Oval 39"/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37" name="Oval 40"/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38" name="Oval 41"/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39" name="Oval 42"/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40" name="Oval 43"/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41" name="Oval 44"/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42" name="Oval 45"/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43" name="Oval 46"/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10</xdr:row>
      <xdr:rowOff>38100</xdr:rowOff>
    </xdr:from>
    <xdr:to>
      <xdr:col>6</xdr:col>
      <xdr:colOff>0</xdr:colOff>
      <xdr:row>10</xdr:row>
      <xdr:rowOff>123825</xdr:rowOff>
    </xdr:to>
    <xdr:sp macro="" textlink="">
      <xdr:nvSpPr>
        <xdr:cNvPr id="2" name="Oval 1"/>
        <xdr:cNvSpPr>
          <a:spLocks noChangeArrowheads="1"/>
        </xdr:cNvSpPr>
      </xdr:nvSpPr>
      <xdr:spPr bwMode="auto">
        <a:xfrm>
          <a:off x="4181475" y="1971675"/>
          <a:ext cx="0" cy="85725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11</xdr:row>
      <xdr:rowOff>28575</xdr:rowOff>
    </xdr:from>
    <xdr:to>
      <xdr:col>6</xdr:col>
      <xdr:colOff>0</xdr:colOff>
      <xdr:row>11</xdr:row>
      <xdr:rowOff>114300</xdr:rowOff>
    </xdr:to>
    <xdr:sp macro="" textlink="">
      <xdr:nvSpPr>
        <xdr:cNvPr id="3" name="Oval 2"/>
        <xdr:cNvSpPr>
          <a:spLocks noChangeArrowheads="1"/>
        </xdr:cNvSpPr>
      </xdr:nvSpPr>
      <xdr:spPr bwMode="auto">
        <a:xfrm>
          <a:off x="4181475" y="2124075"/>
          <a:ext cx="0" cy="85725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12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4" name="Oval 3"/>
        <xdr:cNvSpPr>
          <a:spLocks noChangeArrowheads="1"/>
        </xdr:cNvSpPr>
      </xdr:nvSpPr>
      <xdr:spPr bwMode="auto">
        <a:xfrm>
          <a:off x="4181475" y="225742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12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5" name="Oval 4"/>
        <xdr:cNvSpPr>
          <a:spLocks noChangeArrowheads="1"/>
        </xdr:cNvSpPr>
      </xdr:nvSpPr>
      <xdr:spPr bwMode="auto">
        <a:xfrm>
          <a:off x="4181475" y="225742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12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6" name="Oval 5"/>
        <xdr:cNvSpPr>
          <a:spLocks noChangeArrowheads="1"/>
        </xdr:cNvSpPr>
      </xdr:nvSpPr>
      <xdr:spPr bwMode="auto">
        <a:xfrm>
          <a:off x="4181475" y="225742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12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7" name="Oval 6"/>
        <xdr:cNvSpPr>
          <a:spLocks noChangeArrowheads="1"/>
        </xdr:cNvSpPr>
      </xdr:nvSpPr>
      <xdr:spPr bwMode="auto">
        <a:xfrm>
          <a:off x="4181475" y="225742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25</xdr:row>
      <xdr:rowOff>0</xdr:rowOff>
    </xdr:from>
    <xdr:to>
      <xdr:col>6</xdr:col>
      <xdr:colOff>0</xdr:colOff>
      <xdr:row>25</xdr:row>
      <xdr:rowOff>0</xdr:rowOff>
    </xdr:to>
    <xdr:sp macro="" textlink="">
      <xdr:nvSpPr>
        <xdr:cNvPr id="8" name="Oval 7"/>
        <xdr:cNvSpPr>
          <a:spLocks noChangeArrowheads="1"/>
        </xdr:cNvSpPr>
      </xdr:nvSpPr>
      <xdr:spPr bwMode="auto">
        <a:xfrm>
          <a:off x="4181475" y="4362450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25</xdr:row>
      <xdr:rowOff>0</xdr:rowOff>
    </xdr:from>
    <xdr:to>
      <xdr:col>6</xdr:col>
      <xdr:colOff>0</xdr:colOff>
      <xdr:row>25</xdr:row>
      <xdr:rowOff>0</xdr:rowOff>
    </xdr:to>
    <xdr:sp macro="" textlink="">
      <xdr:nvSpPr>
        <xdr:cNvPr id="9" name="Oval 8"/>
        <xdr:cNvSpPr>
          <a:spLocks noChangeArrowheads="1"/>
        </xdr:cNvSpPr>
      </xdr:nvSpPr>
      <xdr:spPr bwMode="auto">
        <a:xfrm>
          <a:off x="4181475" y="4362450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25</xdr:row>
      <xdr:rowOff>0</xdr:rowOff>
    </xdr:from>
    <xdr:to>
      <xdr:col>6</xdr:col>
      <xdr:colOff>0</xdr:colOff>
      <xdr:row>25</xdr:row>
      <xdr:rowOff>0</xdr:rowOff>
    </xdr:to>
    <xdr:sp macro="" textlink="">
      <xdr:nvSpPr>
        <xdr:cNvPr id="10" name="Oval 9"/>
        <xdr:cNvSpPr>
          <a:spLocks noChangeArrowheads="1"/>
        </xdr:cNvSpPr>
      </xdr:nvSpPr>
      <xdr:spPr bwMode="auto">
        <a:xfrm>
          <a:off x="4181475" y="4362450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25</xdr:row>
      <xdr:rowOff>0</xdr:rowOff>
    </xdr:from>
    <xdr:to>
      <xdr:col>6</xdr:col>
      <xdr:colOff>0</xdr:colOff>
      <xdr:row>25</xdr:row>
      <xdr:rowOff>0</xdr:rowOff>
    </xdr:to>
    <xdr:sp macro="" textlink="">
      <xdr:nvSpPr>
        <xdr:cNvPr id="11" name="Oval 10"/>
        <xdr:cNvSpPr>
          <a:spLocks noChangeArrowheads="1"/>
        </xdr:cNvSpPr>
      </xdr:nvSpPr>
      <xdr:spPr bwMode="auto">
        <a:xfrm>
          <a:off x="4181475" y="4362450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25</xdr:row>
      <xdr:rowOff>28575</xdr:rowOff>
    </xdr:from>
    <xdr:to>
      <xdr:col>6</xdr:col>
      <xdr:colOff>0</xdr:colOff>
      <xdr:row>25</xdr:row>
      <xdr:rowOff>114300</xdr:rowOff>
    </xdr:to>
    <xdr:sp macro="" textlink="">
      <xdr:nvSpPr>
        <xdr:cNvPr id="12" name="Oval 11"/>
        <xdr:cNvSpPr>
          <a:spLocks noChangeArrowheads="1"/>
        </xdr:cNvSpPr>
      </xdr:nvSpPr>
      <xdr:spPr bwMode="auto">
        <a:xfrm>
          <a:off x="4181475" y="4391025"/>
          <a:ext cx="0" cy="85725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27</xdr:row>
      <xdr:rowOff>28575</xdr:rowOff>
    </xdr:from>
    <xdr:to>
      <xdr:col>6</xdr:col>
      <xdr:colOff>0</xdr:colOff>
      <xdr:row>27</xdr:row>
      <xdr:rowOff>114300</xdr:rowOff>
    </xdr:to>
    <xdr:sp macro="" textlink="">
      <xdr:nvSpPr>
        <xdr:cNvPr id="13" name="Oval 12"/>
        <xdr:cNvSpPr>
          <a:spLocks noChangeArrowheads="1"/>
        </xdr:cNvSpPr>
      </xdr:nvSpPr>
      <xdr:spPr bwMode="auto">
        <a:xfrm>
          <a:off x="4181475" y="4714875"/>
          <a:ext cx="0" cy="85725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29</xdr:row>
      <xdr:rowOff>28575</xdr:rowOff>
    </xdr:from>
    <xdr:to>
      <xdr:col>6</xdr:col>
      <xdr:colOff>0</xdr:colOff>
      <xdr:row>29</xdr:row>
      <xdr:rowOff>114300</xdr:rowOff>
    </xdr:to>
    <xdr:sp macro="" textlink="">
      <xdr:nvSpPr>
        <xdr:cNvPr id="14" name="Oval 13"/>
        <xdr:cNvSpPr>
          <a:spLocks noChangeArrowheads="1"/>
        </xdr:cNvSpPr>
      </xdr:nvSpPr>
      <xdr:spPr bwMode="auto">
        <a:xfrm>
          <a:off x="4181475" y="5038725"/>
          <a:ext cx="0" cy="85725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31</xdr:row>
      <xdr:rowOff>28575</xdr:rowOff>
    </xdr:from>
    <xdr:to>
      <xdr:col>6</xdr:col>
      <xdr:colOff>0</xdr:colOff>
      <xdr:row>31</xdr:row>
      <xdr:rowOff>114300</xdr:rowOff>
    </xdr:to>
    <xdr:sp macro="" textlink="">
      <xdr:nvSpPr>
        <xdr:cNvPr id="15" name="Oval 14"/>
        <xdr:cNvSpPr>
          <a:spLocks noChangeArrowheads="1"/>
        </xdr:cNvSpPr>
      </xdr:nvSpPr>
      <xdr:spPr bwMode="auto">
        <a:xfrm>
          <a:off x="4181475" y="5362575"/>
          <a:ext cx="0" cy="85725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25</xdr:row>
      <xdr:rowOff>0</xdr:rowOff>
    </xdr:from>
    <xdr:to>
      <xdr:col>6</xdr:col>
      <xdr:colOff>0</xdr:colOff>
      <xdr:row>25</xdr:row>
      <xdr:rowOff>0</xdr:rowOff>
    </xdr:to>
    <xdr:sp macro="" textlink="">
      <xdr:nvSpPr>
        <xdr:cNvPr id="16" name="Oval 15"/>
        <xdr:cNvSpPr>
          <a:spLocks noChangeArrowheads="1"/>
        </xdr:cNvSpPr>
      </xdr:nvSpPr>
      <xdr:spPr bwMode="auto">
        <a:xfrm>
          <a:off x="4181475" y="4362450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32</xdr:row>
      <xdr:rowOff>38100</xdr:rowOff>
    </xdr:from>
    <xdr:to>
      <xdr:col>6</xdr:col>
      <xdr:colOff>0</xdr:colOff>
      <xdr:row>32</xdr:row>
      <xdr:rowOff>123825</xdr:rowOff>
    </xdr:to>
    <xdr:sp macro="" textlink="">
      <xdr:nvSpPr>
        <xdr:cNvPr id="17" name="Oval 16"/>
        <xdr:cNvSpPr>
          <a:spLocks noChangeArrowheads="1"/>
        </xdr:cNvSpPr>
      </xdr:nvSpPr>
      <xdr:spPr bwMode="auto">
        <a:xfrm>
          <a:off x="4181475" y="5534025"/>
          <a:ext cx="0" cy="85725"/>
        </a:xfrm>
        <a:prstGeom prst="ellipse">
          <a:avLst/>
        </a:pr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25</xdr:row>
      <xdr:rowOff>0</xdr:rowOff>
    </xdr:from>
    <xdr:to>
      <xdr:col>6</xdr:col>
      <xdr:colOff>0</xdr:colOff>
      <xdr:row>25</xdr:row>
      <xdr:rowOff>0</xdr:rowOff>
    </xdr:to>
    <xdr:sp macro="" textlink="">
      <xdr:nvSpPr>
        <xdr:cNvPr id="18" name="Oval 17"/>
        <xdr:cNvSpPr>
          <a:spLocks noChangeArrowheads="1"/>
        </xdr:cNvSpPr>
      </xdr:nvSpPr>
      <xdr:spPr bwMode="auto">
        <a:xfrm>
          <a:off x="4181475" y="4362450"/>
          <a:ext cx="0" cy="0"/>
        </a:xfrm>
        <a:prstGeom prst="ellipse">
          <a:avLst/>
        </a:pr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25</xdr:row>
      <xdr:rowOff>0</xdr:rowOff>
    </xdr:from>
    <xdr:to>
      <xdr:col>6</xdr:col>
      <xdr:colOff>0</xdr:colOff>
      <xdr:row>25</xdr:row>
      <xdr:rowOff>0</xdr:rowOff>
    </xdr:to>
    <xdr:sp macro="" textlink="">
      <xdr:nvSpPr>
        <xdr:cNvPr id="19" name="Oval 18"/>
        <xdr:cNvSpPr>
          <a:spLocks noChangeArrowheads="1"/>
        </xdr:cNvSpPr>
      </xdr:nvSpPr>
      <xdr:spPr bwMode="auto">
        <a:xfrm>
          <a:off x="4181475" y="4362450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25</xdr:row>
      <xdr:rowOff>0</xdr:rowOff>
    </xdr:from>
    <xdr:to>
      <xdr:col>6</xdr:col>
      <xdr:colOff>0</xdr:colOff>
      <xdr:row>25</xdr:row>
      <xdr:rowOff>0</xdr:rowOff>
    </xdr:to>
    <xdr:sp macro="" textlink="">
      <xdr:nvSpPr>
        <xdr:cNvPr id="20" name="Oval 19"/>
        <xdr:cNvSpPr>
          <a:spLocks noChangeArrowheads="1"/>
        </xdr:cNvSpPr>
      </xdr:nvSpPr>
      <xdr:spPr bwMode="auto">
        <a:xfrm>
          <a:off x="4181475" y="4362450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26</xdr:row>
      <xdr:rowOff>28575</xdr:rowOff>
    </xdr:from>
    <xdr:to>
      <xdr:col>6</xdr:col>
      <xdr:colOff>0</xdr:colOff>
      <xdr:row>26</xdr:row>
      <xdr:rowOff>114300</xdr:rowOff>
    </xdr:to>
    <xdr:sp macro="" textlink="">
      <xdr:nvSpPr>
        <xdr:cNvPr id="21" name="Oval 20"/>
        <xdr:cNvSpPr>
          <a:spLocks noChangeArrowheads="1"/>
        </xdr:cNvSpPr>
      </xdr:nvSpPr>
      <xdr:spPr bwMode="auto">
        <a:xfrm>
          <a:off x="4181475" y="4552950"/>
          <a:ext cx="0" cy="85725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28</xdr:row>
      <xdr:rowOff>38100</xdr:rowOff>
    </xdr:from>
    <xdr:to>
      <xdr:col>6</xdr:col>
      <xdr:colOff>0</xdr:colOff>
      <xdr:row>28</xdr:row>
      <xdr:rowOff>123825</xdr:rowOff>
    </xdr:to>
    <xdr:sp macro="" textlink="">
      <xdr:nvSpPr>
        <xdr:cNvPr id="22" name="Oval 21"/>
        <xdr:cNvSpPr>
          <a:spLocks noChangeArrowheads="1"/>
        </xdr:cNvSpPr>
      </xdr:nvSpPr>
      <xdr:spPr bwMode="auto">
        <a:xfrm>
          <a:off x="4181475" y="4886325"/>
          <a:ext cx="0" cy="85725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30</xdr:row>
      <xdr:rowOff>28575</xdr:rowOff>
    </xdr:from>
    <xdr:to>
      <xdr:col>6</xdr:col>
      <xdr:colOff>0</xdr:colOff>
      <xdr:row>30</xdr:row>
      <xdr:rowOff>114300</xdr:rowOff>
    </xdr:to>
    <xdr:sp macro="" textlink="">
      <xdr:nvSpPr>
        <xdr:cNvPr id="23" name="Oval 22"/>
        <xdr:cNvSpPr>
          <a:spLocks noChangeArrowheads="1"/>
        </xdr:cNvSpPr>
      </xdr:nvSpPr>
      <xdr:spPr bwMode="auto">
        <a:xfrm>
          <a:off x="4181475" y="5200650"/>
          <a:ext cx="0" cy="85725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33</xdr:row>
      <xdr:rowOff>28575</xdr:rowOff>
    </xdr:from>
    <xdr:to>
      <xdr:col>6</xdr:col>
      <xdr:colOff>0</xdr:colOff>
      <xdr:row>33</xdr:row>
      <xdr:rowOff>114300</xdr:rowOff>
    </xdr:to>
    <xdr:sp macro="" textlink="">
      <xdr:nvSpPr>
        <xdr:cNvPr id="24" name="Oval 23"/>
        <xdr:cNvSpPr>
          <a:spLocks noChangeArrowheads="1"/>
        </xdr:cNvSpPr>
      </xdr:nvSpPr>
      <xdr:spPr bwMode="auto">
        <a:xfrm>
          <a:off x="4181475" y="5686425"/>
          <a:ext cx="0" cy="85725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981075</xdr:colOff>
      <xdr:row>77</xdr:row>
      <xdr:rowOff>0</xdr:rowOff>
    </xdr:from>
    <xdr:to>
      <xdr:col>2</xdr:col>
      <xdr:colOff>0</xdr:colOff>
      <xdr:row>78</xdr:row>
      <xdr:rowOff>0</xdr:rowOff>
    </xdr:to>
    <xdr:sp macro="" textlink="">
      <xdr:nvSpPr>
        <xdr:cNvPr id="48" name="Rectangle 1"/>
        <xdr:cNvSpPr>
          <a:spLocks noChangeArrowheads="1"/>
        </xdr:cNvSpPr>
      </xdr:nvSpPr>
      <xdr:spPr bwMode="auto">
        <a:xfrm>
          <a:off x="1009650" y="12687300"/>
          <a:ext cx="0" cy="161925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981075</xdr:colOff>
      <xdr:row>78</xdr:row>
      <xdr:rowOff>0</xdr:rowOff>
    </xdr:from>
    <xdr:to>
      <xdr:col>2</xdr:col>
      <xdr:colOff>0</xdr:colOff>
      <xdr:row>79</xdr:row>
      <xdr:rowOff>0</xdr:rowOff>
    </xdr:to>
    <xdr:sp macro="" textlink="">
      <xdr:nvSpPr>
        <xdr:cNvPr id="49" name="Rectangle 2"/>
        <xdr:cNvSpPr>
          <a:spLocks noChangeArrowheads="1"/>
        </xdr:cNvSpPr>
      </xdr:nvSpPr>
      <xdr:spPr bwMode="auto">
        <a:xfrm>
          <a:off x="1009650" y="12849225"/>
          <a:ext cx="0" cy="16192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981075</xdr:colOff>
      <xdr:row>79</xdr:row>
      <xdr:rowOff>0</xdr:rowOff>
    </xdr:from>
    <xdr:to>
      <xdr:col>2</xdr:col>
      <xdr:colOff>0</xdr:colOff>
      <xdr:row>80</xdr:row>
      <xdr:rowOff>0</xdr:rowOff>
    </xdr:to>
    <xdr:sp macro="" textlink="">
      <xdr:nvSpPr>
        <xdr:cNvPr id="50" name="Rectangle 3"/>
        <xdr:cNvSpPr>
          <a:spLocks noChangeArrowheads="1"/>
        </xdr:cNvSpPr>
      </xdr:nvSpPr>
      <xdr:spPr bwMode="auto">
        <a:xfrm>
          <a:off x="1009650" y="13011150"/>
          <a:ext cx="0" cy="161925"/>
        </a:xfrm>
        <a:prstGeom prst="rect">
          <a:avLst/>
        </a:prstGeom>
        <a:solidFill>
          <a:srgbClr val="CC9CCC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981075</xdr:colOff>
      <xdr:row>76</xdr:row>
      <xdr:rowOff>0</xdr:rowOff>
    </xdr:from>
    <xdr:to>
      <xdr:col>2</xdr:col>
      <xdr:colOff>0</xdr:colOff>
      <xdr:row>77</xdr:row>
      <xdr:rowOff>0</xdr:rowOff>
    </xdr:to>
    <xdr:sp macro="" textlink="">
      <xdr:nvSpPr>
        <xdr:cNvPr id="51" name="Rectangle 4"/>
        <xdr:cNvSpPr>
          <a:spLocks noChangeArrowheads="1"/>
        </xdr:cNvSpPr>
      </xdr:nvSpPr>
      <xdr:spPr bwMode="auto">
        <a:xfrm>
          <a:off x="1009650" y="12525375"/>
          <a:ext cx="0" cy="161925"/>
        </a:xfrm>
        <a:prstGeom prst="rect">
          <a:avLst/>
        </a:prstGeom>
        <a:solidFill>
          <a:srgbClr val="A6CAF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981075</xdr:colOff>
      <xdr:row>80</xdr:row>
      <xdr:rowOff>0</xdr:rowOff>
    </xdr:from>
    <xdr:to>
      <xdr:col>2</xdr:col>
      <xdr:colOff>0</xdr:colOff>
      <xdr:row>81</xdr:row>
      <xdr:rowOff>0</xdr:rowOff>
    </xdr:to>
    <xdr:sp macro="" textlink="">
      <xdr:nvSpPr>
        <xdr:cNvPr id="52" name="Rectangle 5"/>
        <xdr:cNvSpPr>
          <a:spLocks noChangeArrowheads="1"/>
        </xdr:cNvSpPr>
      </xdr:nvSpPr>
      <xdr:spPr bwMode="auto">
        <a:xfrm>
          <a:off x="1009650" y="13173075"/>
          <a:ext cx="0" cy="161925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12</xdr:row>
      <xdr:rowOff>28575</xdr:rowOff>
    </xdr:from>
    <xdr:to>
      <xdr:col>6</xdr:col>
      <xdr:colOff>0</xdr:colOff>
      <xdr:row>12</xdr:row>
      <xdr:rowOff>114300</xdr:rowOff>
    </xdr:to>
    <xdr:sp macro="" textlink="">
      <xdr:nvSpPr>
        <xdr:cNvPr id="53" name="Oval 2"/>
        <xdr:cNvSpPr>
          <a:spLocks noChangeArrowheads="1"/>
        </xdr:cNvSpPr>
      </xdr:nvSpPr>
      <xdr:spPr bwMode="auto">
        <a:xfrm>
          <a:off x="4181475" y="2286000"/>
          <a:ext cx="0" cy="85725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13</xdr:row>
      <xdr:rowOff>0</xdr:rowOff>
    </xdr:from>
    <xdr:to>
      <xdr:col>6</xdr:col>
      <xdr:colOff>0</xdr:colOff>
      <xdr:row>13</xdr:row>
      <xdr:rowOff>0</xdr:rowOff>
    </xdr:to>
    <xdr:sp macro="" textlink="">
      <xdr:nvSpPr>
        <xdr:cNvPr id="54" name="Oval 3"/>
        <xdr:cNvSpPr>
          <a:spLocks noChangeArrowheads="1"/>
        </xdr:cNvSpPr>
      </xdr:nvSpPr>
      <xdr:spPr bwMode="auto">
        <a:xfrm>
          <a:off x="4181475" y="2419350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13</xdr:row>
      <xdr:rowOff>0</xdr:rowOff>
    </xdr:from>
    <xdr:to>
      <xdr:col>6</xdr:col>
      <xdr:colOff>0</xdr:colOff>
      <xdr:row>13</xdr:row>
      <xdr:rowOff>0</xdr:rowOff>
    </xdr:to>
    <xdr:sp macro="" textlink="">
      <xdr:nvSpPr>
        <xdr:cNvPr id="55" name="Oval 4"/>
        <xdr:cNvSpPr>
          <a:spLocks noChangeArrowheads="1"/>
        </xdr:cNvSpPr>
      </xdr:nvSpPr>
      <xdr:spPr bwMode="auto">
        <a:xfrm>
          <a:off x="4181475" y="2419350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13</xdr:row>
      <xdr:rowOff>0</xdr:rowOff>
    </xdr:from>
    <xdr:to>
      <xdr:col>6</xdr:col>
      <xdr:colOff>0</xdr:colOff>
      <xdr:row>13</xdr:row>
      <xdr:rowOff>0</xdr:rowOff>
    </xdr:to>
    <xdr:sp macro="" textlink="">
      <xdr:nvSpPr>
        <xdr:cNvPr id="56" name="Oval 5"/>
        <xdr:cNvSpPr>
          <a:spLocks noChangeArrowheads="1"/>
        </xdr:cNvSpPr>
      </xdr:nvSpPr>
      <xdr:spPr bwMode="auto">
        <a:xfrm>
          <a:off x="4181475" y="2419350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13</xdr:row>
      <xdr:rowOff>0</xdr:rowOff>
    </xdr:from>
    <xdr:to>
      <xdr:col>6</xdr:col>
      <xdr:colOff>0</xdr:colOff>
      <xdr:row>13</xdr:row>
      <xdr:rowOff>0</xdr:rowOff>
    </xdr:to>
    <xdr:sp macro="" textlink="">
      <xdr:nvSpPr>
        <xdr:cNvPr id="57" name="Oval 6"/>
        <xdr:cNvSpPr>
          <a:spLocks noChangeArrowheads="1"/>
        </xdr:cNvSpPr>
      </xdr:nvSpPr>
      <xdr:spPr bwMode="auto">
        <a:xfrm>
          <a:off x="4181475" y="2419350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13</xdr:row>
      <xdr:rowOff>28575</xdr:rowOff>
    </xdr:from>
    <xdr:to>
      <xdr:col>6</xdr:col>
      <xdr:colOff>0</xdr:colOff>
      <xdr:row>13</xdr:row>
      <xdr:rowOff>114300</xdr:rowOff>
    </xdr:to>
    <xdr:sp macro="" textlink="">
      <xdr:nvSpPr>
        <xdr:cNvPr id="58" name="Oval 2"/>
        <xdr:cNvSpPr>
          <a:spLocks noChangeArrowheads="1"/>
        </xdr:cNvSpPr>
      </xdr:nvSpPr>
      <xdr:spPr bwMode="auto">
        <a:xfrm>
          <a:off x="4181475" y="2447925"/>
          <a:ext cx="0" cy="85725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14</xdr:row>
      <xdr:rowOff>0</xdr:rowOff>
    </xdr:from>
    <xdr:to>
      <xdr:col>6</xdr:col>
      <xdr:colOff>0</xdr:colOff>
      <xdr:row>14</xdr:row>
      <xdr:rowOff>0</xdr:rowOff>
    </xdr:to>
    <xdr:sp macro="" textlink="">
      <xdr:nvSpPr>
        <xdr:cNvPr id="59" name="Oval 3"/>
        <xdr:cNvSpPr>
          <a:spLocks noChangeArrowheads="1"/>
        </xdr:cNvSpPr>
      </xdr:nvSpPr>
      <xdr:spPr bwMode="auto">
        <a:xfrm>
          <a:off x="4181475" y="25812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14</xdr:row>
      <xdr:rowOff>0</xdr:rowOff>
    </xdr:from>
    <xdr:to>
      <xdr:col>6</xdr:col>
      <xdr:colOff>0</xdr:colOff>
      <xdr:row>14</xdr:row>
      <xdr:rowOff>0</xdr:rowOff>
    </xdr:to>
    <xdr:sp macro="" textlink="">
      <xdr:nvSpPr>
        <xdr:cNvPr id="60" name="Oval 4"/>
        <xdr:cNvSpPr>
          <a:spLocks noChangeArrowheads="1"/>
        </xdr:cNvSpPr>
      </xdr:nvSpPr>
      <xdr:spPr bwMode="auto">
        <a:xfrm>
          <a:off x="4181475" y="25812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14</xdr:row>
      <xdr:rowOff>0</xdr:rowOff>
    </xdr:from>
    <xdr:to>
      <xdr:col>6</xdr:col>
      <xdr:colOff>0</xdr:colOff>
      <xdr:row>14</xdr:row>
      <xdr:rowOff>0</xdr:rowOff>
    </xdr:to>
    <xdr:sp macro="" textlink="">
      <xdr:nvSpPr>
        <xdr:cNvPr id="61" name="Oval 5"/>
        <xdr:cNvSpPr>
          <a:spLocks noChangeArrowheads="1"/>
        </xdr:cNvSpPr>
      </xdr:nvSpPr>
      <xdr:spPr bwMode="auto">
        <a:xfrm>
          <a:off x="4181475" y="25812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14</xdr:row>
      <xdr:rowOff>0</xdr:rowOff>
    </xdr:from>
    <xdr:to>
      <xdr:col>6</xdr:col>
      <xdr:colOff>0</xdr:colOff>
      <xdr:row>14</xdr:row>
      <xdr:rowOff>0</xdr:rowOff>
    </xdr:to>
    <xdr:sp macro="" textlink="">
      <xdr:nvSpPr>
        <xdr:cNvPr id="62" name="Oval 6"/>
        <xdr:cNvSpPr>
          <a:spLocks noChangeArrowheads="1"/>
        </xdr:cNvSpPr>
      </xdr:nvSpPr>
      <xdr:spPr bwMode="auto">
        <a:xfrm>
          <a:off x="4181475" y="25812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UISBEDOYA-PC\Consorcio%20Interc&#243;rdoba%202013\INFORMES%20ESPECIFICOS\CRITERIO%20TECNICO\A&#241;o%202013\1.%20ENERO%20-%20JUNIO%202013\74CR02%20Estado%20de%20la%20Red%20con%20Criterio%20T&#233;cnico%20Ene.%20Jun.%20201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ado Resumen"/>
      <sheetName val="TORTA"/>
      <sheetName val="Vía Pavimentada"/>
      <sheetName val="Vía NO Pavimentada "/>
      <sheetName val="DAÑOS CALZADA PAVI"/>
      <sheetName val="DAÑOS CALZADA AFIRMADO"/>
      <sheetName val="INVENT.ALC-CUNETAS 74CR02"/>
      <sheetName val="PUENTES Y PONTONES"/>
      <sheetName val="SEÑAL VERTICAL 74CR02"/>
      <sheetName val="SEÑAL HORIZONTAL 74CR02"/>
      <sheetName val="TALUD INESTABLE"/>
      <sheetName val="Tabla"/>
      <sheetName val="PR0"/>
      <sheetName val="PR1"/>
      <sheetName val="PR2"/>
      <sheetName val="PR3"/>
      <sheetName val="PR4"/>
      <sheetName val="PR5"/>
      <sheetName val="PR6"/>
      <sheetName val="PR7"/>
      <sheetName val="PR8"/>
      <sheetName val="PR9"/>
      <sheetName val="PR10"/>
      <sheetName val="PR11"/>
      <sheetName val="PR12"/>
      <sheetName val="PR13"/>
      <sheetName val="PR14"/>
      <sheetName val="PR15"/>
      <sheetName val="PR16"/>
      <sheetName val="PR17"/>
      <sheetName val="PR18"/>
      <sheetName val="PR19"/>
      <sheetName val="PR20"/>
      <sheetName val="PR21"/>
      <sheetName val="PR22"/>
      <sheetName val="PR23"/>
      <sheetName val="PR24"/>
      <sheetName val="PR25"/>
      <sheetName val="PR26"/>
      <sheetName val="PR27"/>
      <sheetName val="PR28"/>
      <sheetName val="PR29"/>
      <sheetName val="PR30"/>
      <sheetName val="PR31"/>
      <sheetName val="PR32"/>
      <sheetName val="PR33"/>
      <sheetName val="PR34"/>
      <sheetName val="PR35"/>
      <sheetName val="PR36"/>
      <sheetName val="PR37"/>
      <sheetName val="PR38"/>
      <sheetName val="PR39"/>
      <sheetName val="PR40"/>
      <sheetName val="PR41"/>
      <sheetName val="PR42"/>
      <sheetName val="PR43"/>
      <sheetName val="PR44"/>
      <sheetName val="PR45"/>
      <sheetName val="PR46"/>
      <sheetName val="PR47"/>
      <sheetName val="PR48"/>
      <sheetName val="PR49"/>
      <sheetName val="PR50"/>
      <sheetName val="PR51"/>
      <sheetName val="PR51+744"/>
      <sheetName val="PR52"/>
      <sheetName val="PR53"/>
      <sheetName val="PR53+0250"/>
      <sheetName val="PR54"/>
    </sheetNames>
    <sheetDataSet>
      <sheetData sheetId="0"/>
      <sheetData sheetId="1"/>
      <sheetData sheetId="2"/>
      <sheetData sheetId="3"/>
      <sheetData sheetId="4"/>
      <sheetData sheetId="5">
        <row r="4">
          <cell r="A4" t="str">
            <v>ADMINISTRADOR DE MANTENIMIENTO VIAL  GRUPO 2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7"/>
  <sheetViews>
    <sheetView view="pageBreakPreview" topLeftCell="A162" zoomScale="55" zoomScaleNormal="85" zoomScaleSheetLayoutView="55" workbookViewId="0">
      <selection activeCell="Q156" sqref="Q156"/>
    </sheetView>
  </sheetViews>
  <sheetFormatPr baseColWidth="10" defaultColWidth="11.5703125" defaultRowHeight="15" outlineLevelRow="1"/>
  <cols>
    <col min="1" max="1" width="11.42578125" style="544" customWidth="1"/>
    <col min="2" max="2" width="13.5703125" style="540" customWidth="1"/>
    <col min="3" max="3" width="44.5703125" style="540" customWidth="1"/>
    <col min="4" max="5" width="11.5703125" style="540" bestFit="1" customWidth="1"/>
    <col min="6" max="6" width="50.42578125" style="540" customWidth="1"/>
    <col min="7" max="7" width="11" style="540" customWidth="1"/>
    <col min="8" max="16" width="12.7109375" style="540" customWidth="1"/>
    <col min="17" max="17" width="16.5703125" style="540" customWidth="1"/>
    <col min="18" max="18" width="14.7109375" style="540" customWidth="1"/>
    <col min="19" max="19" width="17.85546875" style="540" customWidth="1"/>
    <col min="20" max="25" width="14.7109375" style="543" customWidth="1"/>
    <col min="26" max="26" width="11.5703125" style="542" hidden="1" customWidth="1"/>
    <col min="27" max="27" width="60.28515625" style="540" customWidth="1"/>
    <col min="28" max="16384" width="11.5703125" style="540"/>
  </cols>
  <sheetData>
    <row r="1" spans="1:28" ht="15.75">
      <c r="A1" s="774" t="s">
        <v>784</v>
      </c>
      <c r="B1" s="774"/>
      <c r="C1" s="774"/>
      <c r="D1" s="774"/>
      <c r="E1" s="774"/>
      <c r="F1" s="774"/>
      <c r="G1" s="774"/>
      <c r="H1" s="774"/>
      <c r="I1" s="774"/>
      <c r="J1" s="774"/>
      <c r="K1" s="774"/>
      <c r="L1" s="774"/>
      <c r="M1" s="774"/>
      <c r="N1" s="774"/>
      <c r="O1" s="774"/>
      <c r="P1" s="774"/>
      <c r="Q1" s="774"/>
      <c r="R1" s="774"/>
      <c r="S1" s="774"/>
      <c r="T1" s="774"/>
      <c r="U1" s="774"/>
      <c r="V1" s="774"/>
      <c r="W1" s="774"/>
      <c r="X1" s="774"/>
      <c r="Y1" s="774"/>
      <c r="Z1" s="774"/>
    </row>
    <row r="2" spans="1:28" ht="15.75">
      <c r="A2" s="775" t="s">
        <v>1410</v>
      </c>
      <c r="B2" s="775"/>
      <c r="C2" s="775"/>
      <c r="D2" s="775"/>
      <c r="E2" s="775"/>
      <c r="F2" s="775"/>
      <c r="G2" s="775"/>
      <c r="H2" s="775"/>
      <c r="I2" s="775"/>
      <c r="J2" s="775"/>
      <c r="K2" s="775"/>
      <c r="L2" s="775"/>
      <c r="M2" s="775"/>
      <c r="N2" s="775"/>
      <c r="O2" s="775"/>
      <c r="P2" s="775"/>
      <c r="Q2" s="775"/>
      <c r="R2" s="775"/>
      <c r="S2" s="775"/>
      <c r="T2" s="775"/>
      <c r="U2" s="775"/>
      <c r="V2" s="775"/>
      <c r="W2" s="775"/>
      <c r="X2" s="775"/>
      <c r="Y2" s="775"/>
      <c r="Z2" s="775"/>
    </row>
    <row r="3" spans="1:28" ht="15.75">
      <c r="A3" s="776" t="s">
        <v>612</v>
      </c>
      <c r="B3" s="776"/>
      <c r="C3" s="776"/>
      <c r="D3" s="776"/>
      <c r="E3" s="776"/>
      <c r="F3" s="776"/>
      <c r="G3" s="776"/>
      <c r="H3" s="776"/>
      <c r="I3" s="776"/>
      <c r="J3" s="776"/>
      <c r="K3" s="776"/>
      <c r="L3" s="776"/>
      <c r="M3" s="776"/>
      <c r="N3" s="776"/>
      <c r="O3" s="776"/>
      <c r="P3" s="776"/>
      <c r="Q3" s="776"/>
      <c r="R3" s="776"/>
      <c r="S3" s="776"/>
      <c r="T3" s="776"/>
      <c r="U3" s="776"/>
      <c r="V3" s="776"/>
      <c r="W3" s="776"/>
      <c r="X3" s="776"/>
      <c r="Y3" s="776"/>
      <c r="Z3" s="776"/>
    </row>
    <row r="4" spans="1:28" ht="15.75" thickBot="1">
      <c r="A4" s="51"/>
      <c r="B4" s="541"/>
      <c r="C4" s="541"/>
      <c r="D4" s="541"/>
      <c r="E4" s="541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195"/>
      <c r="U4" s="195"/>
      <c r="V4" s="195"/>
      <c r="W4" s="195"/>
      <c r="X4" s="195"/>
      <c r="Y4" s="195"/>
    </row>
    <row r="5" spans="1:28" ht="16.5" customHeight="1" thickTop="1">
      <c r="A5" s="799" t="s">
        <v>777</v>
      </c>
      <c r="B5" s="797" t="s">
        <v>843</v>
      </c>
      <c r="C5" s="782" t="s">
        <v>842</v>
      </c>
      <c r="D5" s="789" t="s">
        <v>359</v>
      </c>
      <c r="E5" s="801" t="s">
        <v>360</v>
      </c>
      <c r="F5" s="782" t="s">
        <v>778</v>
      </c>
      <c r="G5" s="779" t="s">
        <v>646</v>
      </c>
      <c r="H5" s="780"/>
      <c r="I5" s="780"/>
      <c r="J5" s="780"/>
      <c r="K5" s="781"/>
      <c r="L5" s="795" t="s">
        <v>647</v>
      </c>
      <c r="M5" s="795"/>
      <c r="N5" s="795"/>
      <c r="O5" s="795"/>
      <c r="P5" s="796"/>
      <c r="Q5" s="786" t="s">
        <v>3</v>
      </c>
      <c r="R5" s="786" t="s">
        <v>4</v>
      </c>
      <c r="S5" s="786" t="s">
        <v>845</v>
      </c>
      <c r="T5" s="777" t="s">
        <v>5</v>
      </c>
      <c r="U5" s="777" t="s">
        <v>849</v>
      </c>
      <c r="V5" s="777" t="s">
        <v>1387</v>
      </c>
      <c r="W5" s="777" t="s">
        <v>1388</v>
      </c>
      <c r="X5" s="777" t="s">
        <v>1389</v>
      </c>
      <c r="Y5" s="777" t="s">
        <v>1406</v>
      </c>
      <c r="Z5" s="784" t="s">
        <v>844</v>
      </c>
    </row>
    <row r="6" spans="1:28" ht="32.25" thickBot="1">
      <c r="A6" s="800"/>
      <c r="B6" s="798"/>
      <c r="C6" s="783"/>
      <c r="D6" s="790"/>
      <c r="E6" s="802"/>
      <c r="F6" s="783"/>
      <c r="G6" s="579" t="s">
        <v>726</v>
      </c>
      <c r="H6" s="580" t="s">
        <v>0</v>
      </c>
      <c r="I6" s="581" t="s">
        <v>1</v>
      </c>
      <c r="J6" s="580" t="s">
        <v>2</v>
      </c>
      <c r="K6" s="579" t="s">
        <v>727</v>
      </c>
      <c r="L6" s="579" t="s">
        <v>726</v>
      </c>
      <c r="M6" s="580" t="s">
        <v>0</v>
      </c>
      <c r="N6" s="581" t="s">
        <v>1</v>
      </c>
      <c r="O6" s="580" t="s">
        <v>2</v>
      </c>
      <c r="P6" s="579" t="s">
        <v>727</v>
      </c>
      <c r="Q6" s="787"/>
      <c r="R6" s="787"/>
      <c r="S6" s="787"/>
      <c r="T6" s="778"/>
      <c r="U6" s="778"/>
      <c r="V6" s="778"/>
      <c r="W6" s="778"/>
      <c r="X6" s="778"/>
      <c r="Y6" s="778"/>
      <c r="Z6" s="785"/>
    </row>
    <row r="7" spans="1:28" ht="16.5" thickTop="1">
      <c r="A7" s="577"/>
      <c r="B7" s="563"/>
      <c r="C7" s="563"/>
      <c r="D7" s="563"/>
      <c r="E7" s="563"/>
      <c r="F7" s="563"/>
      <c r="G7" s="550"/>
      <c r="H7" s="563"/>
      <c r="I7" s="546"/>
      <c r="J7" s="563"/>
      <c r="K7" s="550"/>
      <c r="L7" s="550"/>
      <c r="M7" s="563"/>
      <c r="N7" s="546"/>
      <c r="O7" s="563"/>
      <c r="P7" s="550"/>
      <c r="Q7" s="4"/>
      <c r="R7" s="4"/>
      <c r="S7" s="4"/>
      <c r="T7" s="196"/>
      <c r="U7" s="546"/>
      <c r="V7" s="574"/>
      <c r="W7" s="574"/>
      <c r="X7" s="574"/>
      <c r="Y7" s="546"/>
    </row>
    <row r="8" spans="1:28" ht="16.5" thickBot="1">
      <c r="A8" s="762" t="s">
        <v>6</v>
      </c>
      <c r="B8" s="762"/>
      <c r="C8" s="563"/>
      <c r="D8" s="563"/>
      <c r="E8" s="563"/>
      <c r="F8" s="563"/>
      <c r="G8" s="550"/>
      <c r="H8" s="563"/>
      <c r="I8" s="546"/>
      <c r="J8" s="563"/>
      <c r="K8" s="550"/>
      <c r="L8" s="550"/>
      <c r="M8" s="563"/>
      <c r="N8" s="546"/>
      <c r="O8" s="563"/>
      <c r="P8" s="550"/>
      <c r="Q8" s="4"/>
      <c r="R8" s="4"/>
      <c r="S8" s="4"/>
      <c r="T8" s="196"/>
      <c r="U8" s="546"/>
      <c r="V8" s="574"/>
      <c r="W8" s="574"/>
      <c r="X8" s="574"/>
      <c r="Y8" s="546"/>
      <c r="Z8" s="565"/>
    </row>
    <row r="9" spans="1:28" ht="15.75" outlineLevel="1">
      <c r="A9" s="646">
        <v>25</v>
      </c>
      <c r="B9" s="658">
        <v>2509</v>
      </c>
      <c r="C9" s="653" t="s">
        <v>729</v>
      </c>
      <c r="D9" s="648" t="s">
        <v>197</v>
      </c>
      <c r="E9" s="648" t="s">
        <v>765</v>
      </c>
      <c r="F9" s="647" t="s">
        <v>1386</v>
      </c>
      <c r="G9" s="649">
        <v>14.67</v>
      </c>
      <c r="H9" s="221">
        <v>19.27</v>
      </c>
      <c r="I9" s="221">
        <v>2.1</v>
      </c>
      <c r="J9" s="221">
        <v>0</v>
      </c>
      <c r="K9" s="221">
        <v>0</v>
      </c>
      <c r="L9" s="221">
        <v>0</v>
      </c>
      <c r="M9" s="650">
        <v>0</v>
      </c>
      <c r="N9" s="650">
        <v>0</v>
      </c>
      <c r="O9" s="650">
        <v>0</v>
      </c>
      <c r="P9" s="650">
        <v>0</v>
      </c>
      <c r="Q9" s="279">
        <f t="shared" ref="Q9:Q14" si="0">SUM(G9:K9)</f>
        <v>36.04</v>
      </c>
      <c r="R9" s="279">
        <f t="shared" ref="R9:R21" si="1">SUM(L9:P9)</f>
        <v>0</v>
      </c>
      <c r="S9" s="279"/>
      <c r="T9" s="659">
        <f t="shared" ref="T9:T21" si="2">SUM(Q9:S9)</f>
        <v>36.04</v>
      </c>
      <c r="U9" s="699">
        <v>36.04</v>
      </c>
      <c r="V9" s="702">
        <v>0.3</v>
      </c>
      <c r="W9" s="223">
        <v>17.45</v>
      </c>
      <c r="X9" s="223">
        <v>18.29</v>
      </c>
      <c r="Y9" s="711">
        <f>V9+X9</f>
        <v>18.59</v>
      </c>
      <c r="Z9" s="651">
        <v>3</v>
      </c>
      <c r="AA9" s="6"/>
      <c r="AB9" s="715"/>
    </row>
    <row r="10" spans="1:28" ht="15.75" outlineLevel="1">
      <c r="A10" s="559">
        <v>25</v>
      </c>
      <c r="B10" s="660">
        <v>2510</v>
      </c>
      <c r="C10" s="652" t="s">
        <v>728</v>
      </c>
      <c r="D10" s="555" t="s">
        <v>839</v>
      </c>
      <c r="E10" s="555" t="s">
        <v>1277</v>
      </c>
      <c r="F10" s="558" t="s">
        <v>840</v>
      </c>
      <c r="G10" s="661">
        <v>0</v>
      </c>
      <c r="H10" s="209">
        <v>14.808</v>
      </c>
      <c r="I10" s="158">
        <v>19.785</v>
      </c>
      <c r="J10" s="236">
        <v>1.0640000000000001</v>
      </c>
      <c r="K10" s="236">
        <v>0</v>
      </c>
      <c r="L10" s="236">
        <v>0</v>
      </c>
      <c r="M10" s="556">
        <v>0</v>
      </c>
      <c r="N10" s="556">
        <v>0</v>
      </c>
      <c r="O10" s="556">
        <v>0</v>
      </c>
      <c r="P10" s="556">
        <v>0</v>
      </c>
      <c r="Q10" s="30">
        <f t="shared" si="0"/>
        <v>35.657000000000004</v>
      </c>
      <c r="R10" s="30">
        <f t="shared" si="1"/>
        <v>0</v>
      </c>
      <c r="S10" s="30"/>
      <c r="T10" s="645">
        <f t="shared" si="2"/>
        <v>35.657000000000004</v>
      </c>
      <c r="U10" s="673">
        <v>35.656999999999996</v>
      </c>
      <c r="V10" s="703">
        <v>35.656999999999996</v>
      </c>
      <c r="W10" s="237">
        <v>0</v>
      </c>
      <c r="X10" s="237">
        <v>0</v>
      </c>
      <c r="Y10" s="712">
        <f>V10+X10</f>
        <v>35.656999999999996</v>
      </c>
      <c r="Z10" s="657">
        <v>6</v>
      </c>
      <c r="AA10" s="6"/>
    </row>
    <row r="11" spans="1:28" ht="15.75" outlineLevel="1">
      <c r="A11" s="559">
        <v>25</v>
      </c>
      <c r="B11" s="660">
        <v>2511</v>
      </c>
      <c r="C11" s="652" t="s">
        <v>640</v>
      </c>
      <c r="D11" s="555" t="s">
        <v>7</v>
      </c>
      <c r="E11" s="555" t="s">
        <v>876</v>
      </c>
      <c r="F11" s="558" t="s">
        <v>640</v>
      </c>
      <c r="G11" s="557">
        <v>6.984</v>
      </c>
      <c r="H11" s="236">
        <v>23.815000000000001</v>
      </c>
      <c r="I11" s="236">
        <v>66.921999999999997</v>
      </c>
      <c r="J11" s="236">
        <v>26.678999999999998</v>
      </c>
      <c r="K11" s="236">
        <v>0</v>
      </c>
      <c r="L11" s="236">
        <v>0</v>
      </c>
      <c r="M11" s="556">
        <v>0</v>
      </c>
      <c r="N11" s="556">
        <v>0</v>
      </c>
      <c r="O11" s="556">
        <v>0</v>
      </c>
      <c r="P11" s="556">
        <v>0</v>
      </c>
      <c r="Q11" s="30">
        <f>SUM(G11:K11)</f>
        <v>124.4</v>
      </c>
      <c r="R11" s="30">
        <f t="shared" si="1"/>
        <v>0</v>
      </c>
      <c r="S11" s="30"/>
      <c r="T11" s="645">
        <f t="shared" si="2"/>
        <v>124.4</v>
      </c>
      <c r="U11" s="673">
        <v>124.4</v>
      </c>
      <c r="V11" s="703">
        <v>124.4</v>
      </c>
      <c r="W11" s="237">
        <v>0</v>
      </c>
      <c r="X11" s="237">
        <v>0</v>
      </c>
      <c r="Y11" s="712">
        <f t="shared" ref="Y11:Y21" si="3">V11+X11</f>
        <v>124.4</v>
      </c>
      <c r="Z11" s="657">
        <v>6</v>
      </c>
      <c r="AA11" s="6"/>
    </row>
    <row r="12" spans="1:28" ht="15.75" outlineLevel="1">
      <c r="A12" s="559">
        <v>25</v>
      </c>
      <c r="B12" s="662">
        <v>2512</v>
      </c>
      <c r="C12" s="652" t="s">
        <v>8</v>
      </c>
      <c r="D12" s="555" t="s">
        <v>7</v>
      </c>
      <c r="E12" s="555" t="s">
        <v>9</v>
      </c>
      <c r="F12" s="558" t="s">
        <v>8</v>
      </c>
      <c r="G12" s="557">
        <v>0</v>
      </c>
      <c r="H12" s="236">
        <v>41.357999999999997</v>
      </c>
      <c r="I12" s="236">
        <v>21.844000000000001</v>
      </c>
      <c r="J12" s="236">
        <v>0</v>
      </c>
      <c r="K12" s="236">
        <v>0</v>
      </c>
      <c r="L12" s="236">
        <v>0</v>
      </c>
      <c r="M12" s="556">
        <v>0</v>
      </c>
      <c r="N12" s="556">
        <v>0</v>
      </c>
      <c r="O12" s="556">
        <v>0</v>
      </c>
      <c r="P12" s="556">
        <v>0</v>
      </c>
      <c r="Q12" s="30">
        <f>SUM(G12:K12)</f>
        <v>63.201999999999998</v>
      </c>
      <c r="R12" s="30">
        <f t="shared" si="1"/>
        <v>0</v>
      </c>
      <c r="S12" s="30"/>
      <c r="T12" s="645">
        <f t="shared" si="2"/>
        <v>63.201999999999998</v>
      </c>
      <c r="U12" s="673">
        <v>63.201999999999998</v>
      </c>
      <c r="V12" s="703">
        <v>63.201999999999998</v>
      </c>
      <c r="W12" s="237">
        <v>0</v>
      </c>
      <c r="X12" s="237">
        <v>0</v>
      </c>
      <c r="Y12" s="712">
        <f t="shared" si="3"/>
        <v>63.201999999999998</v>
      </c>
      <c r="Z12" s="657">
        <v>6</v>
      </c>
      <c r="AA12" s="713"/>
    </row>
    <row r="13" spans="1:28" ht="29.25" customHeight="1" outlineLevel="1">
      <c r="A13" s="559">
        <v>56</v>
      </c>
      <c r="B13" s="555">
        <v>5601</v>
      </c>
      <c r="C13" s="558" t="s">
        <v>630</v>
      </c>
      <c r="D13" s="555" t="s">
        <v>153</v>
      </c>
      <c r="E13" s="555" t="s">
        <v>457</v>
      </c>
      <c r="F13" s="558" t="s">
        <v>1390</v>
      </c>
      <c r="G13" s="557">
        <v>0</v>
      </c>
      <c r="H13" s="236">
        <v>12.246</v>
      </c>
      <c r="I13" s="236">
        <v>30.276</v>
      </c>
      <c r="J13" s="236">
        <v>12.651999999999999</v>
      </c>
      <c r="K13" s="236">
        <v>0</v>
      </c>
      <c r="L13" s="236">
        <v>0</v>
      </c>
      <c r="M13" s="556">
        <v>0</v>
      </c>
      <c r="N13" s="556">
        <v>0</v>
      </c>
      <c r="O13" s="556">
        <v>0</v>
      </c>
      <c r="P13" s="556">
        <v>0</v>
      </c>
      <c r="Q13" s="30">
        <f>SUM(G13:K13)</f>
        <v>55.173999999999999</v>
      </c>
      <c r="R13" s="30">
        <f t="shared" si="1"/>
        <v>0</v>
      </c>
      <c r="S13" s="30"/>
      <c r="T13" s="645">
        <f t="shared" si="2"/>
        <v>55.173999999999999</v>
      </c>
      <c r="U13" s="673">
        <v>55.173999999999999</v>
      </c>
      <c r="V13" s="703">
        <v>52.31</v>
      </c>
      <c r="W13" s="237">
        <v>1.4339999999999999</v>
      </c>
      <c r="X13" s="237">
        <v>1.4339999999999999</v>
      </c>
      <c r="Y13" s="712">
        <f t="shared" si="3"/>
        <v>53.744</v>
      </c>
      <c r="Z13" s="657">
        <v>5</v>
      </c>
      <c r="AA13" s="6"/>
    </row>
    <row r="14" spans="1:28" ht="15.75" outlineLevel="1">
      <c r="A14" s="559">
        <v>60</v>
      </c>
      <c r="B14" s="555">
        <v>6003</v>
      </c>
      <c r="C14" s="652" t="s">
        <v>648</v>
      </c>
      <c r="D14" s="555" t="s">
        <v>7</v>
      </c>
      <c r="E14" s="555" t="s">
        <v>885</v>
      </c>
      <c r="F14" s="558" t="s">
        <v>886</v>
      </c>
      <c r="G14" s="557">
        <v>1.84</v>
      </c>
      <c r="H14" s="236">
        <v>4.87</v>
      </c>
      <c r="I14" s="236">
        <v>22.09</v>
      </c>
      <c r="J14" s="236">
        <v>11.12</v>
      </c>
      <c r="K14" s="236">
        <v>0</v>
      </c>
      <c r="L14" s="236">
        <v>0</v>
      </c>
      <c r="M14" s="556">
        <v>7.76</v>
      </c>
      <c r="N14" s="556">
        <v>0</v>
      </c>
      <c r="O14" s="556">
        <v>0</v>
      </c>
      <c r="P14" s="556">
        <v>0</v>
      </c>
      <c r="Q14" s="30">
        <f t="shared" si="0"/>
        <v>39.92</v>
      </c>
      <c r="R14" s="30">
        <f t="shared" si="1"/>
        <v>7.76</v>
      </c>
      <c r="S14" s="30"/>
      <c r="T14" s="645">
        <f t="shared" si="2"/>
        <v>47.68</v>
      </c>
      <c r="U14" s="673">
        <v>39.26</v>
      </c>
      <c r="V14" s="703">
        <v>47.68</v>
      </c>
      <c r="W14" s="237">
        <v>0</v>
      </c>
      <c r="X14" s="237">
        <v>0</v>
      </c>
      <c r="Y14" s="712">
        <f t="shared" si="3"/>
        <v>47.68</v>
      </c>
      <c r="Z14" s="657">
        <v>3</v>
      </c>
      <c r="AA14" s="6"/>
    </row>
    <row r="15" spans="1:28" ht="15.75" outlineLevel="1">
      <c r="A15" s="559">
        <v>60</v>
      </c>
      <c r="B15" s="555">
        <v>6003</v>
      </c>
      <c r="C15" s="652" t="s">
        <v>648</v>
      </c>
      <c r="D15" s="555" t="s">
        <v>553</v>
      </c>
      <c r="E15" s="555" t="s">
        <v>1039</v>
      </c>
      <c r="F15" s="558" t="s">
        <v>1318</v>
      </c>
      <c r="G15" s="557">
        <v>0</v>
      </c>
      <c r="H15" s="236">
        <v>0</v>
      </c>
      <c r="I15" s="236">
        <v>0.3</v>
      </c>
      <c r="J15" s="236">
        <v>0</v>
      </c>
      <c r="K15" s="236">
        <v>0</v>
      </c>
      <c r="L15" s="236">
        <v>0</v>
      </c>
      <c r="M15" s="556">
        <v>0</v>
      </c>
      <c r="N15" s="556">
        <v>0</v>
      </c>
      <c r="O15" s="556">
        <v>0</v>
      </c>
      <c r="P15" s="556">
        <v>0</v>
      </c>
      <c r="Q15" s="30">
        <f>SUM(G15:K15)</f>
        <v>0.3</v>
      </c>
      <c r="R15" s="30">
        <f t="shared" si="1"/>
        <v>0</v>
      </c>
      <c r="S15" s="30"/>
      <c r="T15" s="645">
        <f t="shared" si="2"/>
        <v>0.3</v>
      </c>
      <c r="U15" s="673">
        <v>0.3</v>
      </c>
      <c r="V15" s="703">
        <v>0.3</v>
      </c>
      <c r="W15" s="237">
        <v>0</v>
      </c>
      <c r="X15" s="237">
        <v>0</v>
      </c>
      <c r="Y15" s="712">
        <f t="shared" si="3"/>
        <v>0.3</v>
      </c>
      <c r="Z15" s="657">
        <v>3</v>
      </c>
      <c r="AA15" s="6"/>
    </row>
    <row r="16" spans="1:28" ht="15.75" outlineLevel="1">
      <c r="A16" s="559">
        <v>60</v>
      </c>
      <c r="B16" s="555">
        <v>6003</v>
      </c>
      <c r="C16" s="652" t="s">
        <v>648</v>
      </c>
      <c r="D16" s="555" t="s">
        <v>1040</v>
      </c>
      <c r="E16" s="555" t="s">
        <v>1310</v>
      </c>
      <c r="F16" s="558" t="s">
        <v>1318</v>
      </c>
      <c r="G16" s="557">
        <v>0</v>
      </c>
      <c r="H16" s="236">
        <v>0</v>
      </c>
      <c r="I16" s="236">
        <v>1.52</v>
      </c>
      <c r="J16" s="236">
        <v>1.25</v>
      </c>
      <c r="K16" s="236">
        <v>0</v>
      </c>
      <c r="L16" s="236">
        <v>0</v>
      </c>
      <c r="M16" s="556">
        <v>0</v>
      </c>
      <c r="N16" s="556">
        <v>0</v>
      </c>
      <c r="O16" s="556">
        <v>0</v>
      </c>
      <c r="P16" s="556">
        <v>0</v>
      </c>
      <c r="Q16" s="30">
        <f>SUM(G16:K16)</f>
        <v>2.77</v>
      </c>
      <c r="R16" s="30">
        <f t="shared" si="1"/>
        <v>0</v>
      </c>
      <c r="S16" s="30"/>
      <c r="T16" s="645">
        <f t="shared" si="2"/>
        <v>2.77</v>
      </c>
      <c r="U16" s="673">
        <v>2.77</v>
      </c>
      <c r="V16" s="703">
        <v>2.77</v>
      </c>
      <c r="W16" s="237">
        <v>0</v>
      </c>
      <c r="X16" s="237">
        <v>0</v>
      </c>
      <c r="Y16" s="712">
        <f t="shared" si="3"/>
        <v>2.77</v>
      </c>
      <c r="Z16" s="657">
        <v>3</v>
      </c>
      <c r="AA16" s="6"/>
    </row>
    <row r="17" spans="1:27" ht="15.75" outlineLevel="1">
      <c r="A17" s="559">
        <v>60</v>
      </c>
      <c r="B17" s="555">
        <v>6003</v>
      </c>
      <c r="C17" s="652" t="s">
        <v>648</v>
      </c>
      <c r="D17" s="555" t="s">
        <v>1311</v>
      </c>
      <c r="E17" s="555" t="s">
        <v>1038</v>
      </c>
      <c r="F17" s="558" t="s">
        <v>1439</v>
      </c>
      <c r="G17" s="557">
        <v>7.17</v>
      </c>
      <c r="H17" s="236">
        <v>1.18</v>
      </c>
      <c r="I17" s="236">
        <v>4.1100000000000003</v>
      </c>
      <c r="J17" s="236">
        <v>3.99</v>
      </c>
      <c r="K17" s="236">
        <v>0</v>
      </c>
      <c r="L17" s="236">
        <v>0</v>
      </c>
      <c r="M17" s="556">
        <v>0</v>
      </c>
      <c r="N17" s="556">
        <v>0</v>
      </c>
      <c r="O17" s="556">
        <v>0</v>
      </c>
      <c r="P17" s="556">
        <v>0</v>
      </c>
      <c r="Q17" s="30">
        <f>SUM(G17:K17)</f>
        <v>16.450000000000003</v>
      </c>
      <c r="R17" s="30">
        <f t="shared" si="1"/>
        <v>0</v>
      </c>
      <c r="S17" s="178"/>
      <c r="T17" s="645">
        <f t="shared" si="2"/>
        <v>16.450000000000003</v>
      </c>
      <c r="U17" s="673">
        <v>17.579999999999998</v>
      </c>
      <c r="V17" s="703">
        <v>10.38</v>
      </c>
      <c r="W17" s="237">
        <v>3.0649999999999999</v>
      </c>
      <c r="X17" s="236">
        <v>3.0049999999999999</v>
      </c>
      <c r="Y17" s="712">
        <f t="shared" si="3"/>
        <v>13.385000000000002</v>
      </c>
      <c r="Z17" s="657">
        <v>3</v>
      </c>
      <c r="AA17" s="6"/>
    </row>
    <row r="18" spans="1:27" ht="15.75" outlineLevel="1">
      <c r="A18" s="559">
        <v>62</v>
      </c>
      <c r="B18" s="662">
        <v>6205</v>
      </c>
      <c r="C18" s="652" t="s">
        <v>649</v>
      </c>
      <c r="D18" s="555" t="s">
        <v>15</v>
      </c>
      <c r="E18" s="555" t="s">
        <v>1359</v>
      </c>
      <c r="F18" s="558" t="s">
        <v>1440</v>
      </c>
      <c r="G18" s="557">
        <v>0</v>
      </c>
      <c r="H18" s="236">
        <v>0</v>
      </c>
      <c r="I18" s="236">
        <v>0.7</v>
      </c>
      <c r="J18" s="236">
        <v>0</v>
      </c>
      <c r="K18" s="236">
        <v>0</v>
      </c>
      <c r="L18" s="236">
        <v>0</v>
      </c>
      <c r="M18" s="556">
        <v>0</v>
      </c>
      <c r="N18" s="556">
        <v>0</v>
      </c>
      <c r="O18" s="556">
        <v>0</v>
      </c>
      <c r="P18" s="556">
        <v>0</v>
      </c>
      <c r="Q18" s="30">
        <f>SUM(G18:K18)</f>
        <v>0.7</v>
      </c>
      <c r="R18" s="30">
        <f t="shared" si="1"/>
        <v>0</v>
      </c>
      <c r="S18" s="30"/>
      <c r="T18" s="645">
        <f t="shared" si="2"/>
        <v>0.7</v>
      </c>
      <c r="U18" s="673">
        <v>0.7</v>
      </c>
      <c r="V18" s="703">
        <v>0.7</v>
      </c>
      <c r="W18" s="237">
        <v>0</v>
      </c>
      <c r="X18" s="237">
        <v>0</v>
      </c>
      <c r="Y18" s="712">
        <f t="shared" si="3"/>
        <v>0.7</v>
      </c>
      <c r="Z18" s="657">
        <v>4</v>
      </c>
      <c r="AA18" s="6"/>
    </row>
    <row r="19" spans="1:27" ht="15.75" outlineLevel="1">
      <c r="A19" s="559">
        <v>62</v>
      </c>
      <c r="B19" s="662">
        <v>6205</v>
      </c>
      <c r="C19" s="652" t="s">
        <v>649</v>
      </c>
      <c r="D19" s="555" t="s">
        <v>495</v>
      </c>
      <c r="E19" s="555" t="s">
        <v>19</v>
      </c>
      <c r="F19" s="558" t="s">
        <v>1441</v>
      </c>
      <c r="G19" s="557">
        <v>0</v>
      </c>
      <c r="H19" s="236">
        <v>0</v>
      </c>
      <c r="I19" s="236">
        <v>0</v>
      </c>
      <c r="J19" s="236">
        <v>2.16</v>
      </c>
      <c r="K19" s="236">
        <v>0</v>
      </c>
      <c r="L19" s="236">
        <v>0</v>
      </c>
      <c r="M19" s="556">
        <v>0</v>
      </c>
      <c r="N19" s="556">
        <v>0</v>
      </c>
      <c r="O19" s="556">
        <v>0</v>
      </c>
      <c r="P19" s="556">
        <v>0</v>
      </c>
      <c r="Q19" s="30">
        <f t="shared" ref="Q19:Q21" si="4">SUM(G19:K19)</f>
        <v>2.16</v>
      </c>
      <c r="R19" s="30">
        <f t="shared" si="1"/>
        <v>0</v>
      </c>
      <c r="S19" s="30"/>
      <c r="T19" s="645">
        <f t="shared" si="2"/>
        <v>2.16</v>
      </c>
      <c r="U19" s="673">
        <v>2.33</v>
      </c>
      <c r="V19" s="703">
        <v>2.16</v>
      </c>
      <c r="W19" s="237">
        <v>0</v>
      </c>
      <c r="X19" s="237">
        <v>0</v>
      </c>
      <c r="Y19" s="712">
        <f t="shared" si="3"/>
        <v>2.16</v>
      </c>
      <c r="Z19" s="657">
        <v>4</v>
      </c>
      <c r="AA19" s="6"/>
    </row>
    <row r="20" spans="1:27" ht="15.75" outlineLevel="1">
      <c r="A20" s="559">
        <v>62</v>
      </c>
      <c r="B20" s="662">
        <v>6206</v>
      </c>
      <c r="C20" s="652" t="s">
        <v>1355</v>
      </c>
      <c r="D20" s="555" t="s">
        <v>7</v>
      </c>
      <c r="E20" s="555" t="s">
        <v>169</v>
      </c>
      <c r="F20" s="558" t="s">
        <v>1442</v>
      </c>
      <c r="G20" s="557">
        <v>0</v>
      </c>
      <c r="H20" s="236">
        <v>1.0229999999999999</v>
      </c>
      <c r="I20" s="236">
        <v>0</v>
      </c>
      <c r="J20" s="236">
        <v>0</v>
      </c>
      <c r="K20" s="236">
        <v>0</v>
      </c>
      <c r="L20" s="236">
        <v>0</v>
      </c>
      <c r="M20" s="236">
        <v>0</v>
      </c>
      <c r="N20" s="236">
        <v>0</v>
      </c>
      <c r="O20" s="236">
        <v>0</v>
      </c>
      <c r="P20" s="236">
        <v>0</v>
      </c>
      <c r="Q20" s="30">
        <f t="shared" si="4"/>
        <v>1.0229999999999999</v>
      </c>
      <c r="R20" s="30">
        <f t="shared" si="1"/>
        <v>0</v>
      </c>
      <c r="S20" s="30"/>
      <c r="T20" s="645">
        <f t="shared" si="2"/>
        <v>1.0229999999999999</v>
      </c>
      <c r="U20" s="673">
        <v>1.0229999999999999</v>
      </c>
      <c r="V20" s="703">
        <v>1.0229999999999999</v>
      </c>
      <c r="W20" s="237">
        <v>0</v>
      </c>
      <c r="X20" s="237">
        <v>0</v>
      </c>
      <c r="Y20" s="712">
        <f t="shared" si="3"/>
        <v>1.0229999999999999</v>
      </c>
      <c r="Z20" s="657">
        <v>4</v>
      </c>
      <c r="AA20" s="6"/>
    </row>
    <row r="21" spans="1:27" ht="30" outlineLevel="1">
      <c r="A21" s="559">
        <v>62</v>
      </c>
      <c r="B21" s="662">
        <v>6206</v>
      </c>
      <c r="C21" s="652" t="s">
        <v>1355</v>
      </c>
      <c r="D21" s="555" t="s">
        <v>912</v>
      </c>
      <c r="E21" s="555" t="s">
        <v>1411</v>
      </c>
      <c r="F21" s="558" t="s">
        <v>1415</v>
      </c>
      <c r="G21" s="557">
        <v>0</v>
      </c>
      <c r="H21" s="236">
        <v>0</v>
      </c>
      <c r="I21" s="236">
        <v>0</v>
      </c>
      <c r="J21" s="236">
        <v>3.07</v>
      </c>
      <c r="K21" s="236">
        <v>0</v>
      </c>
      <c r="L21" s="236">
        <v>0</v>
      </c>
      <c r="M21" s="236">
        <v>0</v>
      </c>
      <c r="N21" s="236">
        <v>0</v>
      </c>
      <c r="O21" s="236">
        <v>0</v>
      </c>
      <c r="P21" s="236">
        <v>0</v>
      </c>
      <c r="Q21" s="30">
        <f t="shared" si="4"/>
        <v>3.07</v>
      </c>
      <c r="R21" s="30">
        <f t="shared" si="1"/>
        <v>0</v>
      </c>
      <c r="S21" s="30"/>
      <c r="T21" s="645">
        <f t="shared" si="2"/>
        <v>3.07</v>
      </c>
      <c r="U21" s="673">
        <v>3.48</v>
      </c>
      <c r="V21" s="703">
        <v>3.07</v>
      </c>
      <c r="W21" s="237">
        <v>0</v>
      </c>
      <c r="X21" s="237">
        <v>0</v>
      </c>
      <c r="Y21" s="712">
        <f t="shared" si="3"/>
        <v>3.07</v>
      </c>
      <c r="Z21" s="657">
        <v>4</v>
      </c>
      <c r="AA21" s="6"/>
    </row>
    <row r="22" spans="1:27" ht="15.75">
      <c r="A22" s="758" t="s">
        <v>361</v>
      </c>
      <c r="B22" s="759"/>
      <c r="C22" s="759"/>
      <c r="D22" s="759"/>
      <c r="E22" s="759"/>
      <c r="F22" s="721" t="s">
        <v>379</v>
      </c>
      <c r="G22" s="578">
        <f t="shared" ref="G22:P22" si="5">SUM(G9:G21)</f>
        <v>30.664000000000001</v>
      </c>
      <c r="H22" s="578">
        <f t="shared" si="5"/>
        <v>118.57000000000001</v>
      </c>
      <c r="I22" s="578">
        <f t="shared" si="5"/>
        <v>169.64700000000005</v>
      </c>
      <c r="J22" s="578">
        <f t="shared" si="5"/>
        <v>61.984999999999992</v>
      </c>
      <c r="K22" s="578">
        <f t="shared" si="5"/>
        <v>0</v>
      </c>
      <c r="L22" s="578">
        <f t="shared" si="5"/>
        <v>0</v>
      </c>
      <c r="M22" s="578">
        <f t="shared" si="5"/>
        <v>7.76</v>
      </c>
      <c r="N22" s="578">
        <f t="shared" si="5"/>
        <v>0</v>
      </c>
      <c r="O22" s="578">
        <f t="shared" si="5"/>
        <v>0</v>
      </c>
      <c r="P22" s="578">
        <f t="shared" si="5"/>
        <v>0</v>
      </c>
      <c r="Q22" s="554">
        <f>SUM(Q9:Q21)</f>
        <v>380.86599999999999</v>
      </c>
      <c r="R22" s="554">
        <f>SUM(R9:R21)</f>
        <v>7.76</v>
      </c>
      <c r="S22" s="554">
        <f>SUM(S9:S21)</f>
        <v>0</v>
      </c>
      <c r="T22" s="226">
        <f>SUM(Q22:S22)</f>
        <v>388.62599999999998</v>
      </c>
      <c r="U22" s="571">
        <f>SUM(U9:U21)</f>
        <v>381.91599999999994</v>
      </c>
      <c r="V22" s="704">
        <f>SUM(V9:V21)</f>
        <v>343.95200000000006</v>
      </c>
      <c r="W22" s="554">
        <f>SUM(W9:W21)</f>
        <v>21.949000000000002</v>
      </c>
      <c r="X22" s="554">
        <f>SUM(X9:X21)</f>
        <v>22.728999999999999</v>
      </c>
      <c r="Y22" s="199">
        <f>SUM(Y9:Y21)</f>
        <v>366.68099999999998</v>
      </c>
      <c r="Z22" s="793"/>
    </row>
    <row r="23" spans="1:27" ht="16.5" thickBot="1">
      <c r="A23" s="763"/>
      <c r="B23" s="764"/>
      <c r="C23" s="764"/>
      <c r="D23" s="764"/>
      <c r="E23" s="764"/>
      <c r="F23" s="722" t="s">
        <v>380</v>
      </c>
      <c r="G23" s="57">
        <f t="shared" ref="G23:S23" si="6">+G22/$T$22</f>
        <v>7.890362456449132E-2</v>
      </c>
      <c r="H23" s="57">
        <f t="shared" si="6"/>
        <v>0.30510053367505008</v>
      </c>
      <c r="I23" s="57">
        <f t="shared" si="6"/>
        <v>0.43653023729755613</v>
      </c>
      <c r="J23" s="57">
        <f t="shared" si="6"/>
        <v>0.15949782052667602</v>
      </c>
      <c r="K23" s="57">
        <f t="shared" si="6"/>
        <v>0</v>
      </c>
      <c r="L23" s="57">
        <f t="shared" si="6"/>
        <v>0</v>
      </c>
      <c r="M23" s="57">
        <f t="shared" si="6"/>
        <v>1.9967783936226603E-2</v>
      </c>
      <c r="N23" s="57">
        <f t="shared" si="6"/>
        <v>0</v>
      </c>
      <c r="O23" s="57">
        <f t="shared" si="6"/>
        <v>0</v>
      </c>
      <c r="P23" s="57">
        <f t="shared" si="6"/>
        <v>0</v>
      </c>
      <c r="Q23" s="57">
        <f t="shared" si="6"/>
        <v>0.98003221606377344</v>
      </c>
      <c r="R23" s="57">
        <f t="shared" si="6"/>
        <v>1.9967783936226603E-2</v>
      </c>
      <c r="S23" s="57">
        <f t="shared" si="6"/>
        <v>0</v>
      </c>
      <c r="T23" s="57">
        <f>T22/U22</f>
        <v>1.0175693084343156</v>
      </c>
      <c r="U23" s="706"/>
      <c r="V23" s="705">
        <f>+V22/$Y$22</f>
        <v>0.93801424126147814</v>
      </c>
      <c r="W23" s="57">
        <f t="shared" ref="W23:X23" si="7">+W22/$Y$22</f>
        <v>5.9858569165023558E-2</v>
      </c>
      <c r="X23" s="57">
        <f t="shared" si="7"/>
        <v>6.1985758738522037E-2</v>
      </c>
      <c r="Y23" s="710"/>
      <c r="Z23" s="794"/>
    </row>
    <row r="24" spans="1:27" ht="15.75">
      <c r="A24" s="577"/>
      <c r="B24" s="550"/>
      <c r="C24" s="550"/>
      <c r="D24" s="550"/>
      <c r="E24" s="550"/>
      <c r="F24" s="550"/>
      <c r="G24" s="549"/>
      <c r="H24" s="12"/>
      <c r="I24" s="12"/>
      <c r="J24" s="12"/>
      <c r="K24" s="12"/>
      <c r="L24" s="12"/>
      <c r="M24" s="548"/>
      <c r="N24" s="548"/>
      <c r="O24" s="548"/>
      <c r="P24" s="548"/>
      <c r="Q24" s="6"/>
      <c r="R24" s="6"/>
      <c r="S24" s="6"/>
      <c r="T24" s="196"/>
      <c r="U24" s="546"/>
      <c r="V24" s="574"/>
      <c r="W24" s="574"/>
      <c r="X24" s="574"/>
      <c r="Y24" s="546"/>
    </row>
    <row r="25" spans="1:27" ht="16.5" thickBot="1">
      <c r="A25" s="765" t="s">
        <v>461</v>
      </c>
      <c r="B25" s="765"/>
      <c r="C25" s="550"/>
      <c r="D25" s="550"/>
      <c r="E25" s="550"/>
      <c r="F25" s="550"/>
      <c r="G25" s="549"/>
      <c r="H25" s="12"/>
      <c r="I25" s="12"/>
      <c r="J25" s="12"/>
      <c r="K25" s="12"/>
      <c r="L25" s="12"/>
      <c r="M25" s="548"/>
      <c r="N25" s="548"/>
      <c r="O25" s="548"/>
      <c r="P25" s="548"/>
      <c r="Q25" s="6"/>
      <c r="R25" s="6"/>
      <c r="S25" s="6"/>
      <c r="T25" s="196"/>
      <c r="U25" s="546"/>
      <c r="V25" s="574"/>
      <c r="W25" s="574"/>
      <c r="X25" s="574"/>
      <c r="Y25" s="546"/>
    </row>
    <row r="26" spans="1:27" ht="15.75" outlineLevel="1">
      <c r="A26" s="646">
        <v>27</v>
      </c>
      <c r="B26" s="665">
        <v>2702</v>
      </c>
      <c r="C26" s="653" t="s">
        <v>210</v>
      </c>
      <c r="D26" s="648" t="s">
        <v>7</v>
      </c>
      <c r="E26" s="648" t="s">
        <v>751</v>
      </c>
      <c r="F26" s="653" t="s">
        <v>210</v>
      </c>
      <c r="G26" s="649">
        <v>0</v>
      </c>
      <c r="H26" s="167">
        <v>0</v>
      </c>
      <c r="I26" s="697">
        <v>0</v>
      </c>
      <c r="J26" s="697">
        <v>0</v>
      </c>
      <c r="K26" s="167">
        <v>0</v>
      </c>
      <c r="L26" s="167">
        <v>27.504999999999999</v>
      </c>
      <c r="M26" s="167">
        <v>4</v>
      </c>
      <c r="N26" s="167">
        <v>11</v>
      </c>
      <c r="O26" s="167">
        <v>22</v>
      </c>
      <c r="P26" s="167">
        <v>0</v>
      </c>
      <c r="Q26" s="279">
        <f>SUM(G26:K26)</f>
        <v>0</v>
      </c>
      <c r="R26" s="279">
        <f t="shared" ref="R26:R29" si="8">SUM(L26:P26)</f>
        <v>64.504999999999995</v>
      </c>
      <c r="S26" s="279"/>
      <c r="T26" s="676">
        <f>SUM(Q26:S26)</f>
        <v>64.504999999999995</v>
      </c>
      <c r="U26" s="699">
        <v>61.21</v>
      </c>
      <c r="V26" s="702">
        <v>64.504999999999995</v>
      </c>
      <c r="W26" s="223">
        <v>0</v>
      </c>
      <c r="X26" s="223">
        <v>0</v>
      </c>
      <c r="Y26" s="709">
        <f>V26+X26</f>
        <v>64.504999999999995</v>
      </c>
      <c r="Z26" s="689">
        <v>1</v>
      </c>
      <c r="AA26" s="6"/>
    </row>
    <row r="27" spans="1:27" ht="15.75" outlineLevel="1">
      <c r="A27" s="559">
        <v>90</v>
      </c>
      <c r="B27" s="652">
        <v>9006</v>
      </c>
      <c r="C27" s="652" t="s">
        <v>1327</v>
      </c>
      <c r="D27" s="555" t="s">
        <v>458</v>
      </c>
      <c r="E27" s="555" t="s">
        <v>22</v>
      </c>
      <c r="F27" s="558" t="s">
        <v>1279</v>
      </c>
      <c r="G27" s="557">
        <v>0</v>
      </c>
      <c r="H27" s="236">
        <v>0</v>
      </c>
      <c r="I27" s="236">
        <v>3.05</v>
      </c>
      <c r="J27" s="236">
        <v>0</v>
      </c>
      <c r="K27" s="236">
        <v>0</v>
      </c>
      <c r="L27" s="236">
        <v>0</v>
      </c>
      <c r="M27" s="556">
        <v>0</v>
      </c>
      <c r="N27" s="556">
        <v>0</v>
      </c>
      <c r="O27" s="556">
        <v>0</v>
      </c>
      <c r="P27" s="556">
        <v>0</v>
      </c>
      <c r="Q27" s="30">
        <f>SUM(G27:K27)</f>
        <v>3.05</v>
      </c>
      <c r="R27" s="30">
        <f t="shared" si="8"/>
        <v>0</v>
      </c>
      <c r="S27" s="30"/>
      <c r="T27" s="664">
        <f>SUM(Q27:S27)</f>
        <v>3.05</v>
      </c>
      <c r="U27" s="673">
        <v>3.05</v>
      </c>
      <c r="V27" s="703">
        <v>3.05</v>
      </c>
      <c r="W27" s="237">
        <v>0</v>
      </c>
      <c r="X27" s="237">
        <v>0</v>
      </c>
      <c r="Y27" s="674">
        <f>V27+X27</f>
        <v>3.05</v>
      </c>
      <c r="Z27" s="675">
        <v>1</v>
      </c>
      <c r="AA27" s="6"/>
    </row>
    <row r="28" spans="1:27" ht="15.75" outlineLevel="1">
      <c r="A28" s="559">
        <v>90</v>
      </c>
      <c r="B28" s="652">
        <v>9007</v>
      </c>
      <c r="C28" s="652" t="s">
        <v>1328</v>
      </c>
      <c r="D28" s="555" t="s">
        <v>7</v>
      </c>
      <c r="E28" s="555" t="s">
        <v>460</v>
      </c>
      <c r="F28" s="558" t="s">
        <v>652</v>
      </c>
      <c r="G28" s="557">
        <v>0</v>
      </c>
      <c r="H28" s="236">
        <v>0</v>
      </c>
      <c r="I28" s="236">
        <v>1.51</v>
      </c>
      <c r="J28" s="236">
        <v>0.91900000000000004</v>
      </c>
      <c r="K28" s="236">
        <v>0</v>
      </c>
      <c r="L28" s="236">
        <v>0</v>
      </c>
      <c r="M28" s="556">
        <v>0</v>
      </c>
      <c r="N28" s="556">
        <v>0</v>
      </c>
      <c r="O28" s="556">
        <v>0</v>
      </c>
      <c r="P28" s="556">
        <v>0</v>
      </c>
      <c r="Q28" s="30">
        <f>SUM(G28:K28)</f>
        <v>2.4290000000000003</v>
      </c>
      <c r="R28" s="30">
        <f t="shared" si="8"/>
        <v>0</v>
      </c>
      <c r="S28" s="30"/>
      <c r="T28" s="664">
        <f>SUM(Q28:S28)</f>
        <v>2.4290000000000003</v>
      </c>
      <c r="U28" s="673">
        <v>2.42</v>
      </c>
      <c r="V28" s="703">
        <v>2.4289999999999998</v>
      </c>
      <c r="W28" s="237">
        <v>0</v>
      </c>
      <c r="X28" s="237">
        <v>0</v>
      </c>
      <c r="Y28" s="674">
        <f t="shared" ref="Y28:Y29" si="9">V28+X28</f>
        <v>2.4289999999999998</v>
      </c>
      <c r="Z28" s="675">
        <v>1</v>
      </c>
      <c r="AA28" s="6"/>
    </row>
    <row r="29" spans="1:27" ht="15.75" outlineLevel="1">
      <c r="A29" s="559" t="s">
        <v>794</v>
      </c>
      <c r="B29" s="555" t="s">
        <v>24</v>
      </c>
      <c r="C29" s="652" t="s">
        <v>1278</v>
      </c>
      <c r="D29" s="555" t="s">
        <v>902</v>
      </c>
      <c r="E29" s="555" t="s">
        <v>903</v>
      </c>
      <c r="F29" s="558" t="s">
        <v>599</v>
      </c>
      <c r="G29" s="557">
        <v>0.69399999999999995</v>
      </c>
      <c r="H29" s="236">
        <v>2.234</v>
      </c>
      <c r="I29" s="236">
        <v>0</v>
      </c>
      <c r="J29" s="236">
        <v>3.5999999999999997E-2</v>
      </c>
      <c r="K29" s="236">
        <v>0</v>
      </c>
      <c r="L29" s="236">
        <v>0</v>
      </c>
      <c r="M29" s="236">
        <v>0</v>
      </c>
      <c r="N29" s="236">
        <v>0</v>
      </c>
      <c r="O29" s="236">
        <v>0</v>
      </c>
      <c r="P29" s="236">
        <v>0</v>
      </c>
      <c r="Q29" s="30">
        <f>SUM(G29:K29)</f>
        <v>2.964</v>
      </c>
      <c r="R29" s="30">
        <f t="shared" si="8"/>
        <v>0</v>
      </c>
      <c r="S29" s="30"/>
      <c r="T29" s="664">
        <f>SUM(Q29:S29)</f>
        <v>2.964</v>
      </c>
      <c r="U29" s="673">
        <v>2.74</v>
      </c>
      <c r="V29" s="703">
        <v>2.964</v>
      </c>
      <c r="W29" s="237">
        <v>0</v>
      </c>
      <c r="X29" s="237">
        <v>0</v>
      </c>
      <c r="Y29" s="674">
        <f t="shared" si="9"/>
        <v>2.964</v>
      </c>
      <c r="Z29" s="675">
        <v>1</v>
      </c>
      <c r="AA29" s="6"/>
    </row>
    <row r="30" spans="1:27" ht="15.75">
      <c r="A30" s="758" t="s">
        <v>523</v>
      </c>
      <c r="B30" s="759"/>
      <c r="C30" s="759"/>
      <c r="D30" s="759"/>
      <c r="E30" s="759"/>
      <c r="F30" s="721" t="s">
        <v>379</v>
      </c>
      <c r="G30" s="554">
        <f t="shared" ref="G30:P30" si="10">SUM(G26:G29)</f>
        <v>0.69399999999999995</v>
      </c>
      <c r="H30" s="554">
        <f t="shared" si="10"/>
        <v>2.234</v>
      </c>
      <c r="I30" s="554">
        <f t="shared" si="10"/>
        <v>4.5599999999999996</v>
      </c>
      <c r="J30" s="554">
        <f t="shared" si="10"/>
        <v>0.95500000000000007</v>
      </c>
      <c r="K30" s="554">
        <f t="shared" si="10"/>
        <v>0</v>
      </c>
      <c r="L30" s="554">
        <f t="shared" si="10"/>
        <v>27.504999999999999</v>
      </c>
      <c r="M30" s="554">
        <f t="shared" si="10"/>
        <v>4</v>
      </c>
      <c r="N30" s="554">
        <f t="shared" si="10"/>
        <v>11</v>
      </c>
      <c r="O30" s="554">
        <f t="shared" si="10"/>
        <v>22</v>
      </c>
      <c r="P30" s="554">
        <f t="shared" si="10"/>
        <v>0</v>
      </c>
      <c r="Q30" s="554">
        <f>SUM(Q26:Q29)</f>
        <v>8.4429999999999996</v>
      </c>
      <c r="R30" s="554">
        <f>SUM(R26:R29)</f>
        <v>64.504999999999995</v>
      </c>
      <c r="S30" s="554">
        <f>SUM(S26:S29)</f>
        <v>0</v>
      </c>
      <c r="T30" s="229">
        <f>SUM(Q30:S30)</f>
        <v>72.947999999999993</v>
      </c>
      <c r="U30" s="571">
        <f>SUM(U26:U29)</f>
        <v>69.42</v>
      </c>
      <c r="V30" s="704">
        <f>SUM(V26:V29)</f>
        <v>72.947999999999993</v>
      </c>
      <c r="W30" s="554">
        <f t="shared" ref="W30:X30" si="11">SUM(W26:W29)</f>
        <v>0</v>
      </c>
      <c r="X30" s="554">
        <f t="shared" si="11"/>
        <v>0</v>
      </c>
      <c r="Y30" s="199">
        <f>SUM(Y26:Y29)</f>
        <v>72.947999999999993</v>
      </c>
      <c r="Z30" s="791"/>
    </row>
    <row r="31" spans="1:27" s="564" customFormat="1" ht="16.5" thickBot="1">
      <c r="A31" s="763"/>
      <c r="B31" s="764"/>
      <c r="C31" s="764"/>
      <c r="D31" s="764"/>
      <c r="E31" s="764"/>
      <c r="F31" s="722" t="s">
        <v>380</v>
      </c>
      <c r="G31" s="57">
        <f t="shared" ref="G31:S31" si="12">+G30/$T$30</f>
        <v>9.5136261446509846E-3</v>
      </c>
      <c r="H31" s="57">
        <f t="shared" si="12"/>
        <v>3.0624554477161815E-2</v>
      </c>
      <c r="I31" s="57">
        <f t="shared" si="12"/>
        <v>6.2510281296265832E-2</v>
      </c>
      <c r="J31" s="57">
        <f t="shared" si="12"/>
        <v>1.3091517245160939E-2</v>
      </c>
      <c r="K31" s="57">
        <f t="shared" si="12"/>
        <v>0</v>
      </c>
      <c r="L31" s="57">
        <f t="shared" si="12"/>
        <v>0.37704940505565609</v>
      </c>
      <c r="M31" s="57">
        <f t="shared" si="12"/>
        <v>5.4833580084443716E-2</v>
      </c>
      <c r="N31" s="57">
        <f t="shared" si="12"/>
        <v>0.15079234523222024</v>
      </c>
      <c r="O31" s="57">
        <f t="shared" si="12"/>
        <v>0.30158469046444047</v>
      </c>
      <c r="P31" s="57">
        <f t="shared" si="12"/>
        <v>0</v>
      </c>
      <c r="Q31" s="57">
        <f t="shared" si="12"/>
        <v>0.11573997916323957</v>
      </c>
      <c r="R31" s="57">
        <f t="shared" si="12"/>
        <v>0.88426002083676047</v>
      </c>
      <c r="S31" s="57">
        <f t="shared" si="12"/>
        <v>0</v>
      </c>
      <c r="T31" s="57">
        <f xml:space="preserve"> T30/U30</f>
        <v>1.050821089023336</v>
      </c>
      <c r="U31" s="706"/>
      <c r="V31" s="705">
        <f>+V30/$Y$30</f>
        <v>1</v>
      </c>
      <c r="W31" s="57">
        <f>+W30/$Y$30</f>
        <v>0</v>
      </c>
      <c r="X31" s="57">
        <f>+X30/$Y$30</f>
        <v>0</v>
      </c>
      <c r="Y31" s="710"/>
      <c r="Z31" s="792"/>
    </row>
    <row r="32" spans="1:27" s="564" customFormat="1" ht="15.75">
      <c r="A32" s="551"/>
      <c r="B32" s="550"/>
      <c r="C32" s="550"/>
      <c r="D32" s="550"/>
      <c r="E32" s="550"/>
      <c r="F32" s="550"/>
      <c r="G32" s="549"/>
      <c r="H32" s="12"/>
      <c r="I32" s="12"/>
      <c r="J32" s="12"/>
      <c r="K32" s="12"/>
      <c r="L32" s="12"/>
      <c r="M32" s="548"/>
      <c r="N32" s="548"/>
      <c r="O32" s="548"/>
      <c r="P32" s="548"/>
      <c r="Q32" s="6"/>
      <c r="R32" s="6"/>
      <c r="S32" s="6"/>
      <c r="T32" s="196"/>
      <c r="U32" s="546"/>
      <c r="V32" s="574"/>
      <c r="W32" s="574"/>
      <c r="X32" s="574"/>
      <c r="Y32" s="546"/>
      <c r="Z32" s="565"/>
    </row>
    <row r="33" spans="1:28" ht="16.5" thickBot="1">
      <c r="A33" s="762" t="s">
        <v>463</v>
      </c>
      <c r="B33" s="762"/>
      <c r="C33" s="550"/>
      <c r="D33" s="550"/>
      <c r="E33" s="550"/>
      <c r="F33" s="550"/>
      <c r="G33" s="549"/>
      <c r="H33" s="12"/>
      <c r="I33" s="12"/>
      <c r="J33" s="12"/>
      <c r="K33" s="12"/>
      <c r="L33" s="12"/>
      <c r="M33" s="548"/>
      <c r="N33" s="548"/>
      <c r="O33" s="548"/>
      <c r="P33" s="548"/>
      <c r="Q33" s="6"/>
      <c r="R33" s="6"/>
      <c r="S33" s="6"/>
      <c r="T33" s="196"/>
      <c r="U33" s="546"/>
      <c r="V33" s="574"/>
      <c r="W33" s="574"/>
      <c r="X33" s="574"/>
      <c r="Y33" s="546"/>
    </row>
    <row r="34" spans="1:28" ht="30" outlineLevel="1">
      <c r="A34" s="646">
        <v>78</v>
      </c>
      <c r="B34" s="648">
        <v>7802</v>
      </c>
      <c r="C34" s="647" t="s">
        <v>624</v>
      </c>
      <c r="D34" s="648" t="s">
        <v>7</v>
      </c>
      <c r="E34" s="648" t="s">
        <v>29</v>
      </c>
      <c r="F34" s="647" t="s">
        <v>1391</v>
      </c>
      <c r="G34" s="649">
        <v>14.73</v>
      </c>
      <c r="H34" s="221">
        <v>42.95</v>
      </c>
      <c r="I34" s="650">
        <v>7.7</v>
      </c>
      <c r="J34" s="650">
        <v>2.98</v>
      </c>
      <c r="K34" s="650">
        <v>0</v>
      </c>
      <c r="L34" s="650">
        <v>0</v>
      </c>
      <c r="M34" s="650">
        <v>0</v>
      </c>
      <c r="N34" s="650">
        <v>0</v>
      </c>
      <c r="O34" s="650">
        <v>0</v>
      </c>
      <c r="P34" s="650">
        <v>0</v>
      </c>
      <c r="Q34" s="279">
        <f t="shared" ref="Q34" si="13">SUM(G34:K34)</f>
        <v>68.360000000000014</v>
      </c>
      <c r="R34" s="670">
        <f>SUM(L34:P34)</f>
        <v>0</v>
      </c>
      <c r="S34" s="224"/>
      <c r="T34" s="169">
        <f>SUM(Q34:S34)</f>
        <v>68.360000000000014</v>
      </c>
      <c r="U34" s="672">
        <v>68.36</v>
      </c>
      <c r="V34" s="702">
        <v>66.02</v>
      </c>
      <c r="W34" s="223">
        <v>1.17</v>
      </c>
      <c r="X34" s="223">
        <v>1.17</v>
      </c>
      <c r="Y34" s="709">
        <f>V34+X34</f>
        <v>67.19</v>
      </c>
      <c r="Z34" s="651">
        <v>1</v>
      </c>
      <c r="AA34" s="6"/>
    </row>
    <row r="35" spans="1:28" s="564" customFormat="1" ht="15.75">
      <c r="A35" s="758" t="s">
        <v>522</v>
      </c>
      <c r="B35" s="759"/>
      <c r="C35" s="759"/>
      <c r="D35" s="759"/>
      <c r="E35" s="759"/>
      <c r="F35" s="721" t="s">
        <v>379</v>
      </c>
      <c r="G35" s="554">
        <f t="shared" ref="G35:S35" si="14">SUM(G34:G34)</f>
        <v>14.73</v>
      </c>
      <c r="H35" s="554">
        <f t="shared" si="14"/>
        <v>42.95</v>
      </c>
      <c r="I35" s="554">
        <f t="shared" si="14"/>
        <v>7.7</v>
      </c>
      <c r="J35" s="554">
        <f t="shared" si="14"/>
        <v>2.98</v>
      </c>
      <c r="K35" s="554">
        <f t="shared" si="14"/>
        <v>0</v>
      </c>
      <c r="L35" s="554">
        <f t="shared" si="14"/>
        <v>0</v>
      </c>
      <c r="M35" s="554">
        <f t="shared" si="14"/>
        <v>0</v>
      </c>
      <c r="N35" s="554">
        <f t="shared" si="14"/>
        <v>0</v>
      </c>
      <c r="O35" s="554">
        <f t="shared" si="14"/>
        <v>0</v>
      </c>
      <c r="P35" s="554">
        <f t="shared" si="14"/>
        <v>0</v>
      </c>
      <c r="Q35" s="554">
        <f t="shared" si="14"/>
        <v>68.360000000000014</v>
      </c>
      <c r="R35" s="554">
        <f t="shared" si="14"/>
        <v>0</v>
      </c>
      <c r="S35" s="554">
        <f t="shared" si="14"/>
        <v>0</v>
      </c>
      <c r="T35" s="226">
        <f>SUM(Q35:S35)</f>
        <v>68.360000000000014</v>
      </c>
      <c r="U35" s="571">
        <f>SUM(U34:U34)</f>
        <v>68.36</v>
      </c>
      <c r="V35" s="704">
        <f>SUM(V34)</f>
        <v>66.02</v>
      </c>
      <c r="W35" s="554">
        <f t="shared" ref="W35:X35" si="15">SUM(W34)</f>
        <v>1.17</v>
      </c>
      <c r="X35" s="554">
        <f t="shared" si="15"/>
        <v>1.17</v>
      </c>
      <c r="Y35" s="674">
        <f>Y34</f>
        <v>67.19</v>
      </c>
      <c r="Z35" s="793"/>
    </row>
    <row r="36" spans="1:28" s="564" customFormat="1" ht="16.5" thickBot="1">
      <c r="A36" s="763"/>
      <c r="B36" s="764"/>
      <c r="C36" s="764"/>
      <c r="D36" s="764"/>
      <c r="E36" s="764"/>
      <c r="F36" s="722" t="s">
        <v>380</v>
      </c>
      <c r="G36" s="57">
        <f t="shared" ref="G36:S36" si="16">+G35/$T$35</f>
        <v>0.21547688706846105</v>
      </c>
      <c r="H36" s="57">
        <f t="shared" si="16"/>
        <v>0.62829139847864235</v>
      </c>
      <c r="I36" s="57">
        <f t="shared" si="16"/>
        <v>0.1126389701579871</v>
      </c>
      <c r="J36" s="57">
        <f t="shared" si="16"/>
        <v>4.3592744294909294E-2</v>
      </c>
      <c r="K36" s="57">
        <f t="shared" si="16"/>
        <v>0</v>
      </c>
      <c r="L36" s="57">
        <f t="shared" si="16"/>
        <v>0</v>
      </c>
      <c r="M36" s="57">
        <f t="shared" si="16"/>
        <v>0</v>
      </c>
      <c r="N36" s="57">
        <f t="shared" si="16"/>
        <v>0</v>
      </c>
      <c r="O36" s="57">
        <f t="shared" si="16"/>
        <v>0</v>
      </c>
      <c r="P36" s="57">
        <f t="shared" si="16"/>
        <v>0</v>
      </c>
      <c r="Q36" s="57">
        <f t="shared" si="16"/>
        <v>1</v>
      </c>
      <c r="R36" s="57">
        <f t="shared" si="16"/>
        <v>0</v>
      </c>
      <c r="S36" s="57">
        <f t="shared" si="16"/>
        <v>0</v>
      </c>
      <c r="T36" s="57">
        <f xml:space="preserve"> T35/U35</f>
        <v>1.0000000000000002</v>
      </c>
      <c r="U36" s="706"/>
      <c r="V36" s="705">
        <f>+V35/$Y$35</f>
        <v>0.9825866944485786</v>
      </c>
      <c r="W36" s="57">
        <f>+W35/$Y$35</f>
        <v>1.7413305551421343E-2</v>
      </c>
      <c r="X36" s="57">
        <f>+X35/$Y$35</f>
        <v>1.7413305551421343E-2</v>
      </c>
      <c r="Y36" s="710"/>
      <c r="Z36" s="794"/>
    </row>
    <row r="37" spans="1:28" ht="15.75">
      <c r="A37" s="551"/>
      <c r="B37" s="550"/>
      <c r="C37" s="550"/>
      <c r="D37" s="550"/>
      <c r="E37" s="550"/>
      <c r="F37" s="550"/>
      <c r="G37" s="549"/>
      <c r="H37" s="12"/>
      <c r="I37" s="548"/>
      <c r="J37" s="548"/>
      <c r="K37" s="548"/>
      <c r="L37" s="548"/>
      <c r="M37" s="548"/>
      <c r="N37" s="548"/>
      <c r="O37" s="548"/>
      <c r="P37" s="548"/>
      <c r="Q37" s="6"/>
      <c r="R37" s="6"/>
      <c r="S37" s="6"/>
      <c r="T37" s="196"/>
      <c r="U37" s="546"/>
      <c r="V37" s="574"/>
      <c r="W37" s="574"/>
      <c r="X37" s="574"/>
      <c r="Y37" s="546"/>
      <c r="Z37" s="565"/>
    </row>
    <row r="38" spans="1:28" ht="16.5" thickBot="1">
      <c r="A38" s="762" t="s">
        <v>464</v>
      </c>
      <c r="B38" s="762"/>
      <c r="C38" s="550"/>
      <c r="D38" s="550"/>
      <c r="E38" s="550"/>
      <c r="F38" s="550"/>
      <c r="G38" s="549"/>
      <c r="H38" s="12"/>
      <c r="I38" s="548"/>
      <c r="J38" s="548"/>
      <c r="K38" s="548"/>
      <c r="L38" s="548"/>
      <c r="M38" s="548"/>
      <c r="N38" s="548"/>
      <c r="O38" s="548"/>
      <c r="P38" s="548"/>
      <c r="Q38" s="6"/>
      <c r="R38" s="6"/>
      <c r="S38" s="6"/>
      <c r="T38" s="196"/>
      <c r="U38" s="546"/>
      <c r="V38" s="574"/>
      <c r="W38" s="574"/>
      <c r="X38" s="574"/>
      <c r="Y38" s="546"/>
    </row>
    <row r="39" spans="1:28" ht="15.75" customHeight="1" outlineLevel="1">
      <c r="A39" s="646">
        <v>45</v>
      </c>
      <c r="B39" s="648" t="s">
        <v>656</v>
      </c>
      <c r="C39" s="653" t="s">
        <v>657</v>
      </c>
      <c r="D39" s="665" t="s">
        <v>7</v>
      </c>
      <c r="E39" s="665" t="s">
        <v>23</v>
      </c>
      <c r="F39" s="647" t="s">
        <v>1419</v>
      </c>
      <c r="G39" s="649">
        <v>0</v>
      </c>
      <c r="H39" s="221">
        <v>0.28000000000000003</v>
      </c>
      <c r="I39" s="221">
        <v>1.86</v>
      </c>
      <c r="J39" s="648">
        <v>1.17</v>
      </c>
      <c r="K39" s="650">
        <v>0</v>
      </c>
      <c r="L39" s="650">
        <v>0</v>
      </c>
      <c r="M39" s="650">
        <v>0</v>
      </c>
      <c r="N39" s="650">
        <v>0</v>
      </c>
      <c r="O39" s="650">
        <v>0</v>
      </c>
      <c r="P39" s="650">
        <v>0</v>
      </c>
      <c r="Q39" s="279">
        <f t="shared" ref="Q39:Q54" si="17">SUM(G39:K39)</f>
        <v>3.31</v>
      </c>
      <c r="R39" s="670">
        <f t="shared" ref="R39:R54" si="18">SUM(L39:P39)</f>
        <v>0</v>
      </c>
      <c r="S39" s="279"/>
      <c r="T39" s="659">
        <f t="shared" ref="T39:T55" si="19">SUM(Q39:S39)</f>
        <v>3.31</v>
      </c>
      <c r="U39" s="699">
        <v>3.24</v>
      </c>
      <c r="V39" s="702">
        <v>0.98</v>
      </c>
      <c r="W39" s="223">
        <v>1.31</v>
      </c>
      <c r="X39" s="223">
        <v>1.31</v>
      </c>
      <c r="Y39" s="709">
        <f>V39+X39</f>
        <v>2.29</v>
      </c>
      <c r="Z39" s="651">
        <v>1</v>
      </c>
      <c r="AA39" s="6"/>
    </row>
    <row r="40" spans="1:28" ht="15.75" customHeight="1" outlineLevel="1">
      <c r="A40" s="725" t="s">
        <v>795</v>
      </c>
      <c r="B40" s="726" t="s">
        <v>1460</v>
      </c>
      <c r="C40" s="727" t="s">
        <v>1461</v>
      </c>
      <c r="D40" s="728" t="s">
        <v>7</v>
      </c>
      <c r="E40" s="728" t="s">
        <v>1462</v>
      </c>
      <c r="F40" s="729" t="s">
        <v>1463</v>
      </c>
      <c r="G40" s="730"/>
      <c r="H40" s="731"/>
      <c r="I40" s="731"/>
      <c r="J40" s="726"/>
      <c r="K40" s="732"/>
      <c r="L40" s="732"/>
      <c r="M40" s="732"/>
      <c r="N40" s="732"/>
      <c r="O40" s="732"/>
      <c r="P40" s="732"/>
      <c r="Q40" s="733"/>
      <c r="R40" s="734"/>
      <c r="S40" s="733"/>
      <c r="T40" s="735"/>
      <c r="U40" s="736">
        <v>6.9</v>
      </c>
      <c r="V40" s="737"/>
      <c r="W40" s="738"/>
      <c r="X40" s="738"/>
      <c r="Y40" s="739"/>
      <c r="Z40" s="740"/>
      <c r="AA40" s="6"/>
    </row>
    <row r="41" spans="1:28" ht="15.75" customHeight="1" outlineLevel="1">
      <c r="A41" s="725" t="s">
        <v>795</v>
      </c>
      <c r="B41" s="726" t="s">
        <v>1464</v>
      </c>
      <c r="C41" s="727" t="s">
        <v>1465</v>
      </c>
      <c r="D41" s="728" t="s">
        <v>7</v>
      </c>
      <c r="E41" s="728" t="s">
        <v>194</v>
      </c>
      <c r="F41" s="729" t="s">
        <v>1469</v>
      </c>
      <c r="G41" s="730"/>
      <c r="H41" s="731"/>
      <c r="I41" s="731"/>
      <c r="J41" s="726"/>
      <c r="K41" s="732"/>
      <c r="L41" s="732"/>
      <c r="M41" s="732"/>
      <c r="N41" s="732"/>
      <c r="O41" s="732"/>
      <c r="P41" s="732"/>
      <c r="Q41" s="733"/>
      <c r="R41" s="734"/>
      <c r="S41" s="733"/>
      <c r="T41" s="735"/>
      <c r="U41" s="736">
        <v>3.08</v>
      </c>
      <c r="V41" s="737"/>
      <c r="W41" s="738"/>
      <c r="X41" s="738"/>
      <c r="Y41" s="739"/>
      <c r="Z41" s="740"/>
      <c r="AA41" s="6"/>
    </row>
    <row r="42" spans="1:28" ht="15.75" customHeight="1" outlineLevel="1">
      <c r="A42" s="725" t="s">
        <v>795</v>
      </c>
      <c r="B42" s="726" t="s">
        <v>1466</v>
      </c>
      <c r="C42" s="727" t="s">
        <v>1467</v>
      </c>
      <c r="D42" s="728" t="s">
        <v>7</v>
      </c>
      <c r="E42" s="728" t="s">
        <v>1468</v>
      </c>
      <c r="F42" s="729" t="s">
        <v>1470</v>
      </c>
      <c r="G42" s="730"/>
      <c r="H42" s="731"/>
      <c r="I42" s="731"/>
      <c r="J42" s="726"/>
      <c r="K42" s="732"/>
      <c r="L42" s="732"/>
      <c r="M42" s="732"/>
      <c r="N42" s="732"/>
      <c r="O42" s="732"/>
      <c r="P42" s="732"/>
      <c r="Q42" s="733"/>
      <c r="R42" s="734"/>
      <c r="S42" s="733"/>
      <c r="T42" s="735"/>
      <c r="U42" s="736">
        <v>89.34</v>
      </c>
      <c r="V42" s="737"/>
      <c r="W42" s="738"/>
      <c r="X42" s="738"/>
      <c r="Y42" s="739"/>
      <c r="Z42" s="740"/>
      <c r="AA42" s="6"/>
    </row>
    <row r="43" spans="1:28" ht="15.75" customHeight="1" outlineLevel="1">
      <c r="A43" s="559">
        <v>55</v>
      </c>
      <c r="B43" s="555">
        <v>5503</v>
      </c>
      <c r="C43" s="652" t="s">
        <v>383</v>
      </c>
      <c r="D43" s="660" t="s">
        <v>7</v>
      </c>
      <c r="E43" s="660" t="s">
        <v>1383</v>
      </c>
      <c r="F43" s="558" t="s">
        <v>1418</v>
      </c>
      <c r="G43" s="557">
        <v>20.57</v>
      </c>
      <c r="H43" s="236">
        <v>75.567999999999998</v>
      </c>
      <c r="I43" s="236">
        <v>40.298000000000002</v>
      </c>
      <c r="J43" s="236">
        <v>4.3899999999999997</v>
      </c>
      <c r="K43" s="236">
        <v>0</v>
      </c>
      <c r="L43" s="236">
        <v>0</v>
      </c>
      <c r="M43" s="556">
        <v>0</v>
      </c>
      <c r="N43" s="556">
        <v>0</v>
      </c>
      <c r="O43" s="556">
        <v>0</v>
      </c>
      <c r="P43" s="556">
        <v>0.67</v>
      </c>
      <c r="Q43" s="30">
        <f t="shared" si="17"/>
        <v>140.82599999999999</v>
      </c>
      <c r="R43" s="554">
        <f t="shared" si="18"/>
        <v>0.67</v>
      </c>
      <c r="S43" s="30"/>
      <c r="T43" s="645">
        <f t="shared" si="19"/>
        <v>141.49599999999998</v>
      </c>
      <c r="U43" s="673">
        <v>135.46999999999997</v>
      </c>
      <c r="V43" s="703">
        <v>129.404</v>
      </c>
      <c r="W43" s="237">
        <v>6.0460000000000003</v>
      </c>
      <c r="X43" s="237">
        <v>6.0460000000000003</v>
      </c>
      <c r="Y43" s="674">
        <f>V43+X43</f>
        <v>135.44999999999999</v>
      </c>
      <c r="Z43" s="657">
        <v>5</v>
      </c>
      <c r="AA43" s="713"/>
      <c r="AB43" s="715"/>
    </row>
    <row r="44" spans="1:28" ht="30" outlineLevel="1">
      <c r="A44" s="559">
        <v>55</v>
      </c>
      <c r="B44" s="555" t="s">
        <v>307</v>
      </c>
      <c r="C44" s="652" t="s">
        <v>308</v>
      </c>
      <c r="D44" s="660" t="s">
        <v>7</v>
      </c>
      <c r="E44" s="660" t="s">
        <v>469</v>
      </c>
      <c r="F44" s="558" t="s">
        <v>602</v>
      </c>
      <c r="G44" s="557">
        <v>0</v>
      </c>
      <c r="H44" s="236">
        <v>0</v>
      </c>
      <c r="I44" s="236">
        <v>0</v>
      </c>
      <c r="J44" s="236">
        <v>0</v>
      </c>
      <c r="K44" s="236">
        <v>0</v>
      </c>
      <c r="L44" s="236">
        <v>0</v>
      </c>
      <c r="M44" s="556">
        <v>0</v>
      </c>
      <c r="N44" s="556">
        <v>3.97</v>
      </c>
      <c r="O44" s="556">
        <v>2.97</v>
      </c>
      <c r="P44" s="556">
        <v>0</v>
      </c>
      <c r="Q44" s="30">
        <f t="shared" si="17"/>
        <v>0</v>
      </c>
      <c r="R44" s="554">
        <f t="shared" si="18"/>
        <v>6.94</v>
      </c>
      <c r="S44" s="30"/>
      <c r="T44" s="645">
        <f t="shared" si="19"/>
        <v>6.94</v>
      </c>
      <c r="U44" s="673">
        <v>6.94</v>
      </c>
      <c r="V44" s="703">
        <v>6.94</v>
      </c>
      <c r="W44" s="237">
        <v>0</v>
      </c>
      <c r="X44" s="237">
        <v>0</v>
      </c>
      <c r="Y44" s="674">
        <f t="shared" ref="Y44:Y54" si="20">V44+X44</f>
        <v>6.94</v>
      </c>
      <c r="Z44" s="657">
        <v>5</v>
      </c>
      <c r="AA44" s="6"/>
    </row>
    <row r="45" spans="1:28" ht="15.75" customHeight="1" outlineLevel="1">
      <c r="A45" s="559">
        <v>60</v>
      </c>
      <c r="B45" s="555">
        <v>6006</v>
      </c>
      <c r="C45" s="652" t="s">
        <v>601</v>
      </c>
      <c r="D45" s="660" t="s">
        <v>7</v>
      </c>
      <c r="E45" s="660" t="s">
        <v>1280</v>
      </c>
      <c r="F45" s="558" t="s">
        <v>1416</v>
      </c>
      <c r="G45" s="557">
        <v>0</v>
      </c>
      <c r="H45" s="236">
        <v>6.23</v>
      </c>
      <c r="I45" s="236">
        <v>6.12</v>
      </c>
      <c r="J45" s="236">
        <v>4.32</v>
      </c>
      <c r="K45" s="236">
        <v>0</v>
      </c>
      <c r="L45" s="236">
        <v>0</v>
      </c>
      <c r="M45" s="556">
        <v>0</v>
      </c>
      <c r="N45" s="556">
        <v>0.98199999999999998</v>
      </c>
      <c r="O45" s="556">
        <v>76.900000000000006</v>
      </c>
      <c r="P45" s="556">
        <v>0</v>
      </c>
      <c r="Q45" s="30">
        <f t="shared" si="17"/>
        <v>16.670000000000002</v>
      </c>
      <c r="R45" s="554">
        <f t="shared" si="18"/>
        <v>77.882000000000005</v>
      </c>
      <c r="S45" s="30"/>
      <c r="T45" s="645">
        <f t="shared" si="19"/>
        <v>94.552000000000007</v>
      </c>
      <c r="U45" s="673">
        <v>94.552000000000007</v>
      </c>
      <c r="V45" s="703">
        <v>94.552000000000007</v>
      </c>
      <c r="W45" s="237">
        <v>0</v>
      </c>
      <c r="X45" s="237">
        <v>0</v>
      </c>
      <c r="Y45" s="674">
        <f t="shared" si="20"/>
        <v>94.552000000000007</v>
      </c>
      <c r="Z45" s="657">
        <v>1</v>
      </c>
      <c r="AA45" s="6"/>
    </row>
    <row r="46" spans="1:28" ht="15.75" customHeight="1" outlineLevel="1">
      <c r="A46" s="559">
        <v>60</v>
      </c>
      <c r="B46" s="555">
        <v>6007</v>
      </c>
      <c r="C46" s="652" t="s">
        <v>384</v>
      </c>
      <c r="D46" s="660" t="s">
        <v>7</v>
      </c>
      <c r="E46" s="660" t="s">
        <v>127</v>
      </c>
      <c r="F46" s="558" t="s">
        <v>1417</v>
      </c>
      <c r="G46" s="557">
        <v>0</v>
      </c>
      <c r="H46" s="236">
        <v>21.22</v>
      </c>
      <c r="I46" s="236">
        <v>6.95</v>
      </c>
      <c r="J46" s="236">
        <v>1.01</v>
      </c>
      <c r="K46" s="236">
        <v>0</v>
      </c>
      <c r="L46" s="236">
        <v>0</v>
      </c>
      <c r="M46" s="236">
        <v>0</v>
      </c>
      <c r="N46" s="236">
        <v>0</v>
      </c>
      <c r="O46" s="556">
        <v>2.7</v>
      </c>
      <c r="P46" s="556">
        <v>0</v>
      </c>
      <c r="Q46" s="30">
        <f t="shared" si="17"/>
        <v>29.18</v>
      </c>
      <c r="R46" s="554">
        <f t="shared" si="18"/>
        <v>2.7</v>
      </c>
      <c r="S46" s="30"/>
      <c r="T46" s="645">
        <f t="shared" si="19"/>
        <v>31.88</v>
      </c>
      <c r="U46" s="673">
        <v>31.880000000000003</v>
      </c>
      <c r="V46" s="703">
        <v>31.880000000000003</v>
      </c>
      <c r="W46" s="237">
        <v>0</v>
      </c>
      <c r="X46" s="237">
        <v>0</v>
      </c>
      <c r="Y46" s="674">
        <f t="shared" si="20"/>
        <v>31.880000000000003</v>
      </c>
      <c r="Z46" s="657">
        <v>1</v>
      </c>
      <c r="AA46" s="6"/>
    </row>
    <row r="47" spans="1:28" ht="15.75" customHeight="1" outlineLevel="1">
      <c r="A47" s="559">
        <v>60</v>
      </c>
      <c r="B47" s="555">
        <v>6007</v>
      </c>
      <c r="C47" s="652" t="s">
        <v>384</v>
      </c>
      <c r="D47" s="660" t="s">
        <v>127</v>
      </c>
      <c r="E47" s="660" t="s">
        <v>32</v>
      </c>
      <c r="F47" s="558" t="s">
        <v>823</v>
      </c>
      <c r="G47" s="557">
        <v>0</v>
      </c>
      <c r="H47" s="236">
        <v>11.78</v>
      </c>
      <c r="I47" s="236">
        <v>22.613</v>
      </c>
      <c r="J47" s="236">
        <v>19.634</v>
      </c>
      <c r="K47" s="236">
        <v>0</v>
      </c>
      <c r="L47" s="236">
        <v>0</v>
      </c>
      <c r="M47" s="556">
        <v>0</v>
      </c>
      <c r="N47" s="556">
        <v>0</v>
      </c>
      <c r="O47" s="556">
        <v>3.1760000000000002</v>
      </c>
      <c r="P47" s="556">
        <v>8.3000000000000004E-2</v>
      </c>
      <c r="Q47" s="30">
        <f>SUM(G47:K47)</f>
        <v>54.027000000000001</v>
      </c>
      <c r="R47" s="554">
        <f t="shared" si="18"/>
        <v>3.2590000000000003</v>
      </c>
      <c r="S47" s="30"/>
      <c r="T47" s="645">
        <f t="shared" si="19"/>
        <v>57.286000000000001</v>
      </c>
      <c r="U47" s="673">
        <v>57.286000000000001</v>
      </c>
      <c r="V47" s="703">
        <v>57.286000000000001</v>
      </c>
      <c r="W47" s="237">
        <v>0</v>
      </c>
      <c r="X47" s="237">
        <v>0</v>
      </c>
      <c r="Y47" s="674">
        <f t="shared" si="20"/>
        <v>57.286000000000001</v>
      </c>
      <c r="Z47" s="657">
        <v>2</v>
      </c>
      <c r="AA47" s="6"/>
    </row>
    <row r="48" spans="1:28" ht="15.75" customHeight="1" outlineLevel="1">
      <c r="A48" s="559">
        <v>60</v>
      </c>
      <c r="B48" s="555">
        <v>6008</v>
      </c>
      <c r="C48" s="652" t="s">
        <v>465</v>
      </c>
      <c r="D48" s="660" t="s">
        <v>7</v>
      </c>
      <c r="E48" s="660" t="s">
        <v>824</v>
      </c>
      <c r="F48" s="558" t="s">
        <v>825</v>
      </c>
      <c r="G48" s="557">
        <v>5.96</v>
      </c>
      <c r="H48" s="236">
        <v>5.26</v>
      </c>
      <c r="I48" s="236">
        <v>25.32</v>
      </c>
      <c r="J48" s="236">
        <v>0.98</v>
      </c>
      <c r="K48" s="236">
        <v>0</v>
      </c>
      <c r="L48" s="236">
        <v>0</v>
      </c>
      <c r="M48" s="556">
        <v>0</v>
      </c>
      <c r="N48" s="556">
        <v>0</v>
      </c>
      <c r="O48" s="556">
        <v>0</v>
      </c>
      <c r="P48" s="556">
        <v>0</v>
      </c>
      <c r="Q48" s="30">
        <f>SUM(G48:K48)</f>
        <v>37.519999999999996</v>
      </c>
      <c r="R48" s="554">
        <f t="shared" si="18"/>
        <v>0</v>
      </c>
      <c r="S48" s="30"/>
      <c r="T48" s="645">
        <f t="shared" si="19"/>
        <v>37.519999999999996</v>
      </c>
      <c r="U48" s="673">
        <v>37.520000000000003</v>
      </c>
      <c r="V48" s="703">
        <v>37.520000000000003</v>
      </c>
      <c r="W48" s="237">
        <v>0</v>
      </c>
      <c r="X48" s="237">
        <v>0</v>
      </c>
      <c r="Y48" s="674">
        <f t="shared" si="20"/>
        <v>37.520000000000003</v>
      </c>
      <c r="Z48" s="657">
        <v>2</v>
      </c>
      <c r="AA48" s="6"/>
    </row>
    <row r="49" spans="1:28" ht="15.75" customHeight="1" outlineLevel="1">
      <c r="A49" s="559">
        <v>60</v>
      </c>
      <c r="B49" s="555">
        <v>6008</v>
      </c>
      <c r="C49" s="652" t="s">
        <v>465</v>
      </c>
      <c r="D49" s="660" t="s">
        <v>824</v>
      </c>
      <c r="E49" s="660" t="s">
        <v>12</v>
      </c>
      <c r="F49" s="558" t="s">
        <v>826</v>
      </c>
      <c r="G49" s="557">
        <v>12.936</v>
      </c>
      <c r="H49" s="236">
        <v>10.869</v>
      </c>
      <c r="I49" s="236">
        <v>7.6779999999999999</v>
      </c>
      <c r="J49" s="236">
        <v>3.9910000000000001</v>
      </c>
      <c r="K49" s="236">
        <v>0</v>
      </c>
      <c r="L49" s="236">
        <v>0</v>
      </c>
      <c r="M49" s="556">
        <v>0</v>
      </c>
      <c r="N49" s="556">
        <v>0</v>
      </c>
      <c r="O49" s="556">
        <v>0</v>
      </c>
      <c r="P49" s="556">
        <v>0</v>
      </c>
      <c r="Q49" s="30">
        <f t="shared" si="17"/>
        <v>35.474000000000004</v>
      </c>
      <c r="R49" s="554">
        <f t="shared" si="18"/>
        <v>0</v>
      </c>
      <c r="S49" s="30"/>
      <c r="T49" s="645">
        <f t="shared" si="19"/>
        <v>35.474000000000004</v>
      </c>
      <c r="U49" s="673">
        <v>35.473999999999997</v>
      </c>
      <c r="V49" s="703">
        <v>35.473999999999997</v>
      </c>
      <c r="W49" s="237">
        <v>0</v>
      </c>
      <c r="X49" s="237">
        <v>0</v>
      </c>
      <c r="Y49" s="674">
        <f t="shared" si="20"/>
        <v>35.473999999999997</v>
      </c>
      <c r="Z49" s="657">
        <v>3</v>
      </c>
      <c r="AA49" s="6"/>
    </row>
    <row r="50" spans="1:28" ht="15.75" customHeight="1" outlineLevel="1">
      <c r="A50" s="559">
        <v>60</v>
      </c>
      <c r="B50" s="555">
        <v>6009</v>
      </c>
      <c r="C50" s="652" t="s">
        <v>467</v>
      </c>
      <c r="D50" s="660" t="s">
        <v>7</v>
      </c>
      <c r="E50" s="660" t="s">
        <v>33</v>
      </c>
      <c r="F50" s="558" t="s">
        <v>467</v>
      </c>
      <c r="G50" s="557">
        <v>0.28999999999999998</v>
      </c>
      <c r="H50" s="209">
        <v>20.036000000000001</v>
      </c>
      <c r="I50" s="209">
        <v>44.878</v>
      </c>
      <c r="J50" s="209">
        <v>11.605</v>
      </c>
      <c r="K50" s="209">
        <v>0</v>
      </c>
      <c r="L50" s="209">
        <v>1.99</v>
      </c>
      <c r="M50" s="557">
        <v>3.1040000000000001</v>
      </c>
      <c r="N50" s="557">
        <v>34.948</v>
      </c>
      <c r="O50" s="557">
        <v>1.081</v>
      </c>
      <c r="P50" s="557">
        <v>0</v>
      </c>
      <c r="Q50" s="30">
        <f t="shared" si="17"/>
        <v>76.809000000000012</v>
      </c>
      <c r="R50" s="554">
        <f t="shared" si="18"/>
        <v>41.123000000000005</v>
      </c>
      <c r="S50" s="30"/>
      <c r="T50" s="645">
        <f t="shared" si="19"/>
        <v>117.93200000000002</v>
      </c>
      <c r="U50" s="673">
        <v>118.12</v>
      </c>
      <c r="V50" s="703">
        <v>117.932</v>
      </c>
      <c r="W50" s="237">
        <v>0</v>
      </c>
      <c r="X50" s="237">
        <v>0</v>
      </c>
      <c r="Y50" s="674">
        <f t="shared" si="20"/>
        <v>117.932</v>
      </c>
      <c r="Z50" s="657">
        <v>3</v>
      </c>
      <c r="AA50" s="713"/>
    </row>
    <row r="51" spans="1:28" ht="15.75" customHeight="1" outlineLevel="1">
      <c r="A51" s="559">
        <v>62</v>
      </c>
      <c r="B51" s="555">
        <v>6209</v>
      </c>
      <c r="C51" s="652" t="s">
        <v>385</v>
      </c>
      <c r="D51" s="660" t="s">
        <v>7</v>
      </c>
      <c r="E51" s="660" t="s">
        <v>34</v>
      </c>
      <c r="F51" s="558" t="s">
        <v>385</v>
      </c>
      <c r="G51" s="557">
        <v>3.9039999999999999</v>
      </c>
      <c r="H51" s="236">
        <v>24.544</v>
      </c>
      <c r="I51" s="236">
        <v>31.555</v>
      </c>
      <c r="J51" s="236">
        <v>2.9350000000000001</v>
      </c>
      <c r="K51" s="236">
        <v>0</v>
      </c>
      <c r="L51" s="236">
        <v>0</v>
      </c>
      <c r="M51" s="556">
        <v>0</v>
      </c>
      <c r="N51" s="556">
        <v>0</v>
      </c>
      <c r="O51" s="556">
        <v>0</v>
      </c>
      <c r="P51" s="556">
        <v>0</v>
      </c>
      <c r="Q51" s="30">
        <f>SUM(G51:K51)</f>
        <v>62.938000000000002</v>
      </c>
      <c r="R51" s="554">
        <f t="shared" si="18"/>
        <v>0</v>
      </c>
      <c r="S51" s="30"/>
      <c r="T51" s="645">
        <f t="shared" si="19"/>
        <v>62.938000000000002</v>
      </c>
      <c r="U51" s="673">
        <v>62.938000000000002</v>
      </c>
      <c r="V51" s="703">
        <v>62.938000000000002</v>
      </c>
      <c r="W51" s="237">
        <v>0</v>
      </c>
      <c r="X51" s="237">
        <v>0</v>
      </c>
      <c r="Y51" s="674">
        <f t="shared" si="20"/>
        <v>62.938000000000002</v>
      </c>
      <c r="Z51" s="657">
        <v>2</v>
      </c>
      <c r="AA51" s="6"/>
    </row>
    <row r="52" spans="1:28" ht="15.75" customHeight="1" outlineLevel="1">
      <c r="A52" s="559">
        <v>62</v>
      </c>
      <c r="B52" s="555">
        <v>6211</v>
      </c>
      <c r="C52" s="652" t="s">
        <v>470</v>
      </c>
      <c r="D52" s="660" t="s">
        <v>7</v>
      </c>
      <c r="E52" s="660" t="s">
        <v>18</v>
      </c>
      <c r="F52" s="558" t="s">
        <v>386</v>
      </c>
      <c r="G52" s="557">
        <v>1.98</v>
      </c>
      <c r="H52" s="236">
        <v>3.96</v>
      </c>
      <c r="I52" s="236">
        <v>8.89</v>
      </c>
      <c r="J52" s="236">
        <v>1</v>
      </c>
      <c r="K52" s="236">
        <v>0</v>
      </c>
      <c r="L52" s="236">
        <v>0</v>
      </c>
      <c r="M52" s="556">
        <v>0</v>
      </c>
      <c r="N52" s="556">
        <v>0</v>
      </c>
      <c r="O52" s="556">
        <v>0</v>
      </c>
      <c r="P52" s="556">
        <v>0</v>
      </c>
      <c r="Q52" s="30">
        <f t="shared" si="17"/>
        <v>15.83</v>
      </c>
      <c r="R52" s="554">
        <f t="shared" si="18"/>
        <v>0</v>
      </c>
      <c r="S52" s="30"/>
      <c r="T52" s="645">
        <f t="shared" si="19"/>
        <v>15.83</v>
      </c>
      <c r="U52" s="673">
        <v>15.83</v>
      </c>
      <c r="V52" s="703">
        <v>15.83</v>
      </c>
      <c r="W52" s="237">
        <v>0</v>
      </c>
      <c r="X52" s="237">
        <v>0</v>
      </c>
      <c r="Y52" s="674">
        <f t="shared" si="20"/>
        <v>15.83</v>
      </c>
      <c r="Z52" s="657">
        <v>5</v>
      </c>
      <c r="AA52" s="6"/>
    </row>
    <row r="53" spans="1:28" ht="30" outlineLevel="1">
      <c r="A53" s="559">
        <v>62</v>
      </c>
      <c r="B53" s="555" t="s">
        <v>35</v>
      </c>
      <c r="C53" s="558" t="s">
        <v>600</v>
      </c>
      <c r="D53" s="660" t="s">
        <v>878</v>
      </c>
      <c r="E53" s="660" t="s">
        <v>471</v>
      </c>
      <c r="F53" s="558" t="s">
        <v>1420</v>
      </c>
      <c r="G53" s="557">
        <v>0</v>
      </c>
      <c r="H53" s="236">
        <v>0</v>
      </c>
      <c r="I53" s="161">
        <v>0</v>
      </c>
      <c r="J53" s="236">
        <v>4.76</v>
      </c>
      <c r="K53" s="236">
        <v>0</v>
      </c>
      <c r="L53" s="236">
        <v>0</v>
      </c>
      <c r="M53" s="556">
        <v>0</v>
      </c>
      <c r="N53" s="556">
        <v>0</v>
      </c>
      <c r="O53" s="556">
        <v>0</v>
      </c>
      <c r="P53" s="556">
        <v>0</v>
      </c>
      <c r="Q53" s="30">
        <f t="shared" si="17"/>
        <v>4.76</v>
      </c>
      <c r="R53" s="554">
        <f t="shared" si="18"/>
        <v>0</v>
      </c>
      <c r="S53" s="30"/>
      <c r="T53" s="645">
        <f t="shared" si="19"/>
        <v>4.76</v>
      </c>
      <c r="U53" s="673">
        <v>2.38</v>
      </c>
      <c r="V53" s="703">
        <v>0</v>
      </c>
      <c r="W53" s="237">
        <v>2.38</v>
      </c>
      <c r="X53" s="237">
        <v>2.38</v>
      </c>
      <c r="Y53" s="674">
        <f t="shared" si="20"/>
        <v>2.38</v>
      </c>
      <c r="Z53" s="657">
        <v>5</v>
      </c>
      <c r="AA53" s="713"/>
      <c r="AB53" s="715"/>
    </row>
    <row r="54" spans="1:28" ht="15.75" customHeight="1" outlineLevel="1">
      <c r="A54" s="559">
        <v>64</v>
      </c>
      <c r="B54" s="555">
        <v>6404</v>
      </c>
      <c r="C54" s="652" t="s">
        <v>466</v>
      </c>
      <c r="D54" s="660" t="s">
        <v>7</v>
      </c>
      <c r="E54" s="660" t="s">
        <v>468</v>
      </c>
      <c r="F54" s="558" t="s">
        <v>466</v>
      </c>
      <c r="G54" s="557">
        <v>0</v>
      </c>
      <c r="H54" s="236">
        <v>1.69</v>
      </c>
      <c r="I54" s="236">
        <v>25.83</v>
      </c>
      <c r="J54" s="236">
        <v>16.89</v>
      </c>
      <c r="K54" s="236">
        <v>0</v>
      </c>
      <c r="L54" s="236">
        <v>0</v>
      </c>
      <c r="M54" s="236">
        <v>0</v>
      </c>
      <c r="N54" s="556">
        <v>7.02</v>
      </c>
      <c r="O54" s="556">
        <v>62.87</v>
      </c>
      <c r="P54" s="556">
        <v>11.05</v>
      </c>
      <c r="Q54" s="30">
        <f t="shared" si="17"/>
        <v>44.41</v>
      </c>
      <c r="R54" s="554">
        <f t="shared" si="18"/>
        <v>80.94</v>
      </c>
      <c r="S54" s="30"/>
      <c r="T54" s="645">
        <f t="shared" si="19"/>
        <v>125.35</v>
      </c>
      <c r="U54" s="673">
        <v>125.35</v>
      </c>
      <c r="V54" s="703">
        <v>125.35</v>
      </c>
      <c r="W54" s="237">
        <v>0</v>
      </c>
      <c r="X54" s="237">
        <v>0</v>
      </c>
      <c r="Y54" s="674">
        <f t="shared" si="20"/>
        <v>125.35</v>
      </c>
      <c r="Z54" s="657">
        <v>4</v>
      </c>
      <c r="AA54" s="6"/>
    </row>
    <row r="55" spans="1:28" s="564" customFormat="1" ht="15.75">
      <c r="A55" s="758" t="s">
        <v>790</v>
      </c>
      <c r="B55" s="759"/>
      <c r="C55" s="759"/>
      <c r="D55" s="759"/>
      <c r="E55" s="759"/>
      <c r="F55" s="721" t="s">
        <v>379</v>
      </c>
      <c r="G55" s="572">
        <f t="shared" ref="G55:P55" si="21">SUM(G39:G54)</f>
        <v>45.639999999999993</v>
      </c>
      <c r="H55" s="572">
        <f t="shared" si="21"/>
        <v>181.43700000000001</v>
      </c>
      <c r="I55" s="572">
        <f t="shared" si="21"/>
        <v>221.99199999999996</v>
      </c>
      <c r="J55" s="572">
        <f t="shared" si="21"/>
        <v>72.685000000000002</v>
      </c>
      <c r="K55" s="572">
        <f t="shared" si="21"/>
        <v>0</v>
      </c>
      <c r="L55" s="572">
        <f t="shared" si="21"/>
        <v>1.99</v>
      </c>
      <c r="M55" s="572">
        <f t="shared" si="21"/>
        <v>3.1040000000000001</v>
      </c>
      <c r="N55" s="572">
        <f t="shared" si="21"/>
        <v>46.92</v>
      </c>
      <c r="O55" s="572">
        <f t="shared" si="21"/>
        <v>149.697</v>
      </c>
      <c r="P55" s="572">
        <f t="shared" si="21"/>
        <v>11.803000000000001</v>
      </c>
      <c r="Q55" s="30">
        <f>SUM(Q39:Q54)</f>
        <v>521.75399999999991</v>
      </c>
      <c r="R55" s="554">
        <f>SUM(R39:R54)</f>
        <v>213.51400000000001</v>
      </c>
      <c r="S55" s="30">
        <f>SUM(S39:S54)</f>
        <v>0</v>
      </c>
      <c r="T55" s="226">
        <f t="shared" si="19"/>
        <v>735.26799999999992</v>
      </c>
      <c r="U55" s="571">
        <f>SUM(U39:U54)</f>
        <v>826.3</v>
      </c>
      <c r="V55" s="704">
        <f>SUM(V39:V54)</f>
        <v>716.08600000000001</v>
      </c>
      <c r="W55" s="554">
        <f t="shared" ref="W55:X55" si="22">SUM(W39:W54)</f>
        <v>9.7360000000000007</v>
      </c>
      <c r="X55" s="554">
        <f t="shared" si="22"/>
        <v>9.7360000000000007</v>
      </c>
      <c r="Y55" s="553">
        <f>SUM(Y39:Y54)</f>
        <v>725.822</v>
      </c>
      <c r="Z55" s="772"/>
    </row>
    <row r="56" spans="1:28" s="564" customFormat="1" ht="16.5" thickBot="1">
      <c r="A56" s="763"/>
      <c r="B56" s="764"/>
      <c r="C56" s="764"/>
      <c r="D56" s="764"/>
      <c r="E56" s="764"/>
      <c r="F56" s="722" t="s">
        <v>380</v>
      </c>
      <c r="G56" s="57">
        <f t="shared" ref="G56:S56" si="23">+G55/$T$55</f>
        <v>6.2072604818923169E-2</v>
      </c>
      <c r="H56" s="57">
        <f t="shared" si="23"/>
        <v>0.24676308502478012</v>
      </c>
      <c r="I56" s="57">
        <f t="shared" si="23"/>
        <v>0.30191984419286572</v>
      </c>
      <c r="J56" s="57">
        <f t="shared" si="23"/>
        <v>9.8855111333554582E-2</v>
      </c>
      <c r="K56" s="57">
        <f t="shared" si="23"/>
        <v>0</v>
      </c>
      <c r="L56" s="57">
        <f t="shared" si="23"/>
        <v>2.7064961347427062E-3</v>
      </c>
      <c r="M56" s="57">
        <f t="shared" si="23"/>
        <v>4.2215899508750553E-3</v>
      </c>
      <c r="N56" s="57">
        <f t="shared" si="23"/>
        <v>6.3813466654335571E-2</v>
      </c>
      <c r="O56" s="57">
        <f t="shared" si="23"/>
        <v>0.2035951516997884</v>
      </c>
      <c r="P56" s="57">
        <f t="shared" si="23"/>
        <v>1.6052650190134757E-2</v>
      </c>
      <c r="Q56" s="57">
        <f t="shared" si="23"/>
        <v>0.70961064537012353</v>
      </c>
      <c r="R56" s="57">
        <f t="shared" si="23"/>
        <v>0.29038935462987647</v>
      </c>
      <c r="S56" s="57">
        <f t="shared" si="23"/>
        <v>0</v>
      </c>
      <c r="T56" s="57">
        <f xml:space="preserve"> T55/U55</f>
        <v>0.88983178022509979</v>
      </c>
      <c r="U56" s="706"/>
      <c r="V56" s="705">
        <f>+V55/$Y$55</f>
        <v>0.98658624290804087</v>
      </c>
      <c r="W56" s="57">
        <f>+W55/$Y$55</f>
        <v>1.3413757091959187E-2</v>
      </c>
      <c r="X56" s="57">
        <f>+X55/$Y$55</f>
        <v>1.3413757091959187E-2</v>
      </c>
      <c r="Y56" s="710"/>
      <c r="Z56" s="773"/>
    </row>
    <row r="57" spans="1:28" ht="15.75">
      <c r="A57" s="551"/>
      <c r="B57" s="550"/>
      <c r="C57" s="550"/>
      <c r="D57" s="576"/>
      <c r="E57" s="576"/>
      <c r="F57" s="550"/>
      <c r="G57" s="549"/>
      <c r="H57" s="12"/>
      <c r="I57" s="12"/>
      <c r="J57" s="12"/>
      <c r="K57" s="12"/>
      <c r="L57" s="12"/>
      <c r="M57" s="548"/>
      <c r="N57" s="548"/>
      <c r="O57" s="548"/>
      <c r="P57" s="548"/>
      <c r="Q57" s="6"/>
      <c r="R57" s="6"/>
      <c r="S57" s="6"/>
      <c r="T57" s="196"/>
      <c r="U57" s="546"/>
      <c r="V57" s="574"/>
      <c r="W57" s="574"/>
      <c r="X57" s="574"/>
      <c r="Y57" s="546"/>
      <c r="Z57" s="565"/>
    </row>
    <row r="58" spans="1:28" ht="16.5" thickBot="1">
      <c r="A58" s="788" t="s">
        <v>37</v>
      </c>
      <c r="B58" s="788"/>
      <c r="C58" s="550"/>
      <c r="D58" s="576"/>
      <c r="E58" s="576"/>
      <c r="F58" s="550"/>
      <c r="G58" s="549"/>
      <c r="H58" s="12"/>
      <c r="I58" s="12"/>
      <c r="J58" s="12"/>
      <c r="K58" s="12"/>
      <c r="L58" s="12"/>
      <c r="M58" s="548"/>
      <c r="N58" s="548"/>
      <c r="O58" s="548"/>
      <c r="P58" s="548"/>
      <c r="Q58" s="6"/>
      <c r="R58" s="6"/>
      <c r="S58" s="6"/>
      <c r="T58" s="196"/>
      <c r="U58" s="546"/>
      <c r="V58" s="574"/>
      <c r="W58" s="574"/>
      <c r="X58" s="574"/>
      <c r="Y58" s="546"/>
    </row>
    <row r="59" spans="1:28" ht="15.75" outlineLevel="1">
      <c r="A59" s="646">
        <v>25</v>
      </c>
      <c r="B59" s="666">
        <v>2508</v>
      </c>
      <c r="C59" s="653" t="s">
        <v>614</v>
      </c>
      <c r="D59" s="648" t="s">
        <v>7</v>
      </c>
      <c r="E59" s="648" t="s">
        <v>897</v>
      </c>
      <c r="F59" s="647" t="s">
        <v>1421</v>
      </c>
      <c r="G59" s="667">
        <v>9.98</v>
      </c>
      <c r="H59" s="221">
        <v>41.22</v>
      </c>
      <c r="I59" s="221">
        <v>9.0299999999999994</v>
      </c>
      <c r="J59" s="221">
        <v>1.01</v>
      </c>
      <c r="K59" s="221">
        <v>0</v>
      </c>
      <c r="L59" s="221">
        <v>0</v>
      </c>
      <c r="M59" s="650">
        <v>0</v>
      </c>
      <c r="N59" s="650">
        <v>0</v>
      </c>
      <c r="O59" s="650">
        <v>0</v>
      </c>
      <c r="P59" s="650">
        <v>0</v>
      </c>
      <c r="Q59" s="279">
        <f t="shared" ref="Q59:Q62" si="24">SUM(G59:K59)</f>
        <v>61.24</v>
      </c>
      <c r="R59" s="670">
        <f t="shared" ref="R59:R62" si="25">SUM(L59:P59)</f>
        <v>0</v>
      </c>
      <c r="S59" s="279"/>
      <c r="T59" s="659">
        <f>SUM(Q59:S59)</f>
        <v>61.24</v>
      </c>
      <c r="U59" s="699">
        <v>61.07</v>
      </c>
      <c r="V59" s="702">
        <v>60.905999999999999</v>
      </c>
      <c r="W59" s="223">
        <v>0.16700000000000001</v>
      </c>
      <c r="X59" s="223">
        <v>0.16700000000000001</v>
      </c>
      <c r="Y59" s="709">
        <f>V59+X59</f>
        <v>61.073</v>
      </c>
      <c r="Z59" s="651">
        <v>1</v>
      </c>
      <c r="AA59" s="713"/>
    </row>
    <row r="60" spans="1:28" ht="15.75" outlineLevel="1">
      <c r="A60" s="559">
        <v>29</v>
      </c>
      <c r="B60" s="555">
        <v>2902</v>
      </c>
      <c r="C60" s="652" t="s">
        <v>1329</v>
      </c>
      <c r="D60" s="555" t="s">
        <v>766</v>
      </c>
      <c r="E60" s="555" t="s">
        <v>342</v>
      </c>
      <c r="F60" s="558" t="s">
        <v>864</v>
      </c>
      <c r="G60" s="557">
        <v>3.45</v>
      </c>
      <c r="H60" s="668">
        <v>13.04</v>
      </c>
      <c r="I60" s="236">
        <v>0</v>
      </c>
      <c r="J60" s="236">
        <v>0</v>
      </c>
      <c r="K60" s="236">
        <v>0</v>
      </c>
      <c r="L60" s="236">
        <v>0</v>
      </c>
      <c r="M60" s="556">
        <v>0</v>
      </c>
      <c r="N60" s="556">
        <v>0</v>
      </c>
      <c r="O60" s="556">
        <v>0</v>
      </c>
      <c r="P60" s="556">
        <v>0</v>
      </c>
      <c r="Q60" s="30">
        <f t="shared" si="24"/>
        <v>16.489999999999998</v>
      </c>
      <c r="R60" s="554">
        <f t="shared" si="25"/>
        <v>0</v>
      </c>
      <c r="S60" s="30"/>
      <c r="T60" s="645">
        <f>SUM(Q60:S60)</f>
        <v>16.489999999999998</v>
      </c>
      <c r="U60" s="673">
        <v>16.489999999999998</v>
      </c>
      <c r="V60" s="703">
        <v>16.489999999999998</v>
      </c>
      <c r="W60" s="237">
        <v>0</v>
      </c>
      <c r="X60" s="237">
        <v>0</v>
      </c>
      <c r="Y60" s="674">
        <f>V60+X60</f>
        <v>16.489999999999998</v>
      </c>
      <c r="Z60" s="657">
        <v>1</v>
      </c>
      <c r="AA60" s="6"/>
    </row>
    <row r="61" spans="1:28" ht="15.75" outlineLevel="1">
      <c r="A61" s="559">
        <v>50</v>
      </c>
      <c r="B61" s="555">
        <v>5005</v>
      </c>
      <c r="C61" s="652" t="s">
        <v>38</v>
      </c>
      <c r="D61" s="555" t="s">
        <v>473</v>
      </c>
      <c r="E61" s="555" t="s">
        <v>39</v>
      </c>
      <c r="F61" s="558" t="s">
        <v>1422</v>
      </c>
      <c r="G61" s="557">
        <v>7.61</v>
      </c>
      <c r="H61" s="236">
        <v>9.7200000000000006</v>
      </c>
      <c r="I61" s="236">
        <v>0</v>
      </c>
      <c r="J61" s="236">
        <v>0</v>
      </c>
      <c r="K61" s="236">
        <v>0</v>
      </c>
      <c r="L61" s="236">
        <v>0</v>
      </c>
      <c r="M61" s="556">
        <v>0</v>
      </c>
      <c r="N61" s="556">
        <v>0</v>
      </c>
      <c r="O61" s="556">
        <v>0</v>
      </c>
      <c r="P61" s="556">
        <v>0</v>
      </c>
      <c r="Q61" s="30">
        <f t="shared" si="24"/>
        <v>17.330000000000002</v>
      </c>
      <c r="R61" s="554">
        <f t="shared" si="25"/>
        <v>0</v>
      </c>
      <c r="S61" s="30"/>
      <c r="T61" s="645">
        <f>SUM(Q61:S61)</f>
        <v>17.330000000000002</v>
      </c>
      <c r="U61" s="673">
        <v>10.15</v>
      </c>
      <c r="V61" s="703">
        <v>2.972</v>
      </c>
      <c r="W61" s="237">
        <v>7.1790000000000003</v>
      </c>
      <c r="X61" s="237">
        <v>7.1790000000000003</v>
      </c>
      <c r="Y61" s="674">
        <f>V61+X61</f>
        <v>10.151</v>
      </c>
      <c r="Z61" s="657">
        <v>1</v>
      </c>
      <c r="AA61" s="713"/>
    </row>
    <row r="62" spans="1:28" ht="15.75" outlineLevel="1">
      <c r="A62" s="559">
        <v>50</v>
      </c>
      <c r="B62" s="555">
        <v>5006</v>
      </c>
      <c r="C62" s="652" t="s">
        <v>40</v>
      </c>
      <c r="D62" s="555" t="s">
        <v>7</v>
      </c>
      <c r="E62" s="555" t="s">
        <v>1316</v>
      </c>
      <c r="F62" s="558" t="s">
        <v>863</v>
      </c>
      <c r="G62" s="557">
        <v>9.7799999999999994</v>
      </c>
      <c r="H62" s="236">
        <v>61.21</v>
      </c>
      <c r="I62" s="236">
        <v>6.93</v>
      </c>
      <c r="J62" s="236">
        <v>4.99</v>
      </c>
      <c r="K62" s="236">
        <v>0</v>
      </c>
      <c r="L62" s="236">
        <v>0</v>
      </c>
      <c r="M62" s="556">
        <v>0</v>
      </c>
      <c r="N62" s="556">
        <v>0</v>
      </c>
      <c r="O62" s="556">
        <v>0</v>
      </c>
      <c r="P62" s="556">
        <v>0</v>
      </c>
      <c r="Q62" s="30">
        <f t="shared" si="24"/>
        <v>82.909999999999982</v>
      </c>
      <c r="R62" s="554">
        <f t="shared" si="25"/>
        <v>0</v>
      </c>
      <c r="S62" s="30"/>
      <c r="T62" s="645">
        <f>SUM(Q62:S62)</f>
        <v>82.909999999999982</v>
      </c>
      <c r="U62" s="673">
        <v>82.91</v>
      </c>
      <c r="V62" s="703">
        <v>82.91</v>
      </c>
      <c r="W62" s="237">
        <v>0</v>
      </c>
      <c r="X62" s="237">
        <v>0</v>
      </c>
      <c r="Y62" s="674">
        <f>V62+X62</f>
        <v>82.91</v>
      </c>
      <c r="Z62" s="657">
        <v>1</v>
      </c>
      <c r="AA62" s="6"/>
    </row>
    <row r="63" spans="1:28" s="564" customFormat="1" ht="15.75">
      <c r="A63" s="758" t="s">
        <v>378</v>
      </c>
      <c r="B63" s="759"/>
      <c r="C63" s="759"/>
      <c r="D63" s="759"/>
      <c r="E63" s="759"/>
      <c r="F63" s="721" t="s">
        <v>379</v>
      </c>
      <c r="G63" s="573">
        <f t="shared" ref="G63:P63" si="26">SUM(G59:G62)</f>
        <v>30.82</v>
      </c>
      <c r="H63" s="573">
        <f t="shared" si="26"/>
        <v>125.19</v>
      </c>
      <c r="I63" s="573">
        <f t="shared" si="26"/>
        <v>15.959999999999999</v>
      </c>
      <c r="J63" s="573">
        <f t="shared" si="26"/>
        <v>6</v>
      </c>
      <c r="K63" s="573">
        <f t="shared" si="26"/>
        <v>0</v>
      </c>
      <c r="L63" s="573">
        <f t="shared" si="26"/>
        <v>0</v>
      </c>
      <c r="M63" s="573">
        <f t="shared" si="26"/>
        <v>0</v>
      </c>
      <c r="N63" s="573">
        <f t="shared" si="26"/>
        <v>0</v>
      </c>
      <c r="O63" s="573">
        <f t="shared" si="26"/>
        <v>0</v>
      </c>
      <c r="P63" s="573">
        <f t="shared" si="26"/>
        <v>0</v>
      </c>
      <c r="Q63" s="30">
        <f>SUM(Q59:Q62)</f>
        <v>177.96999999999997</v>
      </c>
      <c r="R63" s="554">
        <f>SUM(R59:R62)</f>
        <v>0</v>
      </c>
      <c r="S63" s="30">
        <f>SUM(S59:S62)</f>
        <v>0</v>
      </c>
      <c r="T63" s="226">
        <f>SUM(Q63:S63)</f>
        <v>177.96999999999997</v>
      </c>
      <c r="U63" s="571">
        <f>SUM(U59:U62)</f>
        <v>170.62</v>
      </c>
      <c r="V63" s="704">
        <f>SUM(V59:V62)</f>
        <v>163.27799999999999</v>
      </c>
      <c r="W63" s="554">
        <f t="shared" ref="W63" si="27">SUM(W59:W62)</f>
        <v>7.3460000000000001</v>
      </c>
      <c r="X63" s="554">
        <f t="shared" ref="X63" si="28">SUM(X59:X62)</f>
        <v>7.3460000000000001</v>
      </c>
      <c r="Y63" s="199">
        <f>SUM(Y59:Y62)</f>
        <v>170.624</v>
      </c>
      <c r="Z63" s="772"/>
    </row>
    <row r="64" spans="1:28" s="564" customFormat="1" ht="16.5" thickBot="1">
      <c r="A64" s="763"/>
      <c r="B64" s="764"/>
      <c r="C64" s="764"/>
      <c r="D64" s="764"/>
      <c r="E64" s="764"/>
      <c r="F64" s="722" t="s">
        <v>380</v>
      </c>
      <c r="G64" s="57">
        <f t="shared" ref="G64:S64" si="29">+G63/$T$63</f>
        <v>0.17317525425633537</v>
      </c>
      <c r="H64" s="57">
        <f t="shared" si="29"/>
        <v>0.70343316289262248</v>
      </c>
      <c r="I64" s="57">
        <f t="shared" si="29"/>
        <v>8.9678035623981578E-2</v>
      </c>
      <c r="J64" s="57">
        <f t="shared" si="29"/>
        <v>3.3713547227060749E-2</v>
      </c>
      <c r="K64" s="57">
        <f t="shared" si="29"/>
        <v>0</v>
      </c>
      <c r="L64" s="57">
        <f t="shared" si="29"/>
        <v>0</v>
      </c>
      <c r="M64" s="57">
        <f t="shared" si="29"/>
        <v>0</v>
      </c>
      <c r="N64" s="57">
        <f t="shared" si="29"/>
        <v>0</v>
      </c>
      <c r="O64" s="57">
        <f t="shared" si="29"/>
        <v>0</v>
      </c>
      <c r="P64" s="57">
        <f t="shared" si="29"/>
        <v>0</v>
      </c>
      <c r="Q64" s="57">
        <f t="shared" si="29"/>
        <v>1</v>
      </c>
      <c r="R64" s="57">
        <f t="shared" si="29"/>
        <v>0</v>
      </c>
      <c r="S64" s="57">
        <f t="shared" si="29"/>
        <v>0</v>
      </c>
      <c r="T64" s="57">
        <f xml:space="preserve"> T63/U63</f>
        <v>1.0430781854413314</v>
      </c>
      <c r="U64" s="706"/>
      <c r="V64" s="705">
        <f>+V63/$Y$63</f>
        <v>0.95694626781695424</v>
      </c>
      <c r="W64" s="57">
        <f>+W63/$Y$63</f>
        <v>4.3053732183045763E-2</v>
      </c>
      <c r="X64" s="57">
        <f>+X63/$Y$63</f>
        <v>4.3053732183045763E-2</v>
      </c>
      <c r="Y64" s="710"/>
      <c r="Z64" s="773"/>
    </row>
    <row r="65" spans="1:27" ht="15.75">
      <c r="A65" s="551"/>
      <c r="B65" s="550"/>
      <c r="C65" s="550"/>
      <c r="D65" s="550"/>
      <c r="E65" s="550"/>
      <c r="F65" s="550"/>
      <c r="G65" s="549"/>
      <c r="H65" s="12"/>
      <c r="I65" s="12"/>
      <c r="J65" s="12"/>
      <c r="K65" s="12"/>
      <c r="L65" s="12"/>
      <c r="M65" s="548"/>
      <c r="N65" s="548"/>
      <c r="O65" s="548"/>
      <c r="P65" s="548"/>
      <c r="Q65" s="6"/>
      <c r="R65" s="6"/>
      <c r="S65" s="6"/>
      <c r="T65" s="196"/>
      <c r="U65" s="546"/>
      <c r="V65" s="574"/>
      <c r="W65" s="574"/>
      <c r="X65" s="574"/>
      <c r="Y65" s="546"/>
      <c r="Z65" s="565"/>
    </row>
    <row r="66" spans="1:27" ht="16.5" thickBot="1">
      <c r="A66" s="762" t="s">
        <v>472</v>
      </c>
      <c r="B66" s="762"/>
      <c r="C66" s="550"/>
      <c r="D66" s="550"/>
      <c r="E66" s="550"/>
      <c r="F66" s="550"/>
      <c r="G66" s="549"/>
      <c r="H66" s="12"/>
      <c r="I66" s="12"/>
      <c r="J66" s="12"/>
      <c r="K66" s="12"/>
      <c r="L66" s="12"/>
      <c r="M66" s="548"/>
      <c r="N66" s="548"/>
      <c r="O66" s="548"/>
      <c r="P66" s="548"/>
      <c r="Q66" s="6"/>
      <c r="R66" s="6"/>
      <c r="S66" s="6"/>
      <c r="T66" s="196"/>
      <c r="U66" s="546"/>
      <c r="V66" s="574"/>
      <c r="W66" s="574"/>
      <c r="X66" s="574"/>
      <c r="Y66" s="546"/>
    </row>
    <row r="67" spans="1:27" ht="15.75" outlineLevel="1">
      <c r="A67" s="646">
        <v>20</v>
      </c>
      <c r="B67" s="666" t="s">
        <v>42</v>
      </c>
      <c r="C67" s="653" t="s">
        <v>43</v>
      </c>
      <c r="D67" s="648" t="s">
        <v>30</v>
      </c>
      <c r="E67" s="648" t="s">
        <v>44</v>
      </c>
      <c r="F67" s="647" t="s">
        <v>45</v>
      </c>
      <c r="G67" s="649">
        <v>0</v>
      </c>
      <c r="H67" s="167">
        <v>0</v>
      </c>
      <c r="I67" s="167">
        <v>0.48</v>
      </c>
      <c r="J67" s="167">
        <v>8.35</v>
      </c>
      <c r="K67" s="167">
        <v>0</v>
      </c>
      <c r="L67" s="167">
        <v>0</v>
      </c>
      <c r="M67" s="649">
        <v>1.61</v>
      </c>
      <c r="N67" s="649">
        <v>16.27</v>
      </c>
      <c r="O67" s="649">
        <v>9.16</v>
      </c>
      <c r="P67" s="649">
        <v>0</v>
      </c>
      <c r="Q67" s="200">
        <f t="shared" ref="Q67:Q75" si="30">SUM(G67:K67)</f>
        <v>8.83</v>
      </c>
      <c r="R67" s="200">
        <f t="shared" ref="R67:R75" si="31">SUM(L67:P67)</f>
        <v>27.04</v>
      </c>
      <c r="S67" s="200"/>
      <c r="T67" s="169">
        <f t="shared" ref="T67:T76" si="32">SUM(Q67:S67)</f>
        <v>35.869999999999997</v>
      </c>
      <c r="U67" s="656">
        <v>35.869999999999997</v>
      </c>
      <c r="V67" s="223">
        <v>35.869999999999997</v>
      </c>
      <c r="W67" s="223">
        <v>0</v>
      </c>
      <c r="X67" s="223">
        <v>0</v>
      </c>
      <c r="Y67" s="709">
        <f t="shared" ref="Y67:Y75" si="33">V67+X67</f>
        <v>35.869999999999997</v>
      </c>
      <c r="Z67" s="651">
        <v>2</v>
      </c>
      <c r="AA67" s="669"/>
    </row>
    <row r="68" spans="1:27" ht="30" outlineLevel="1">
      <c r="A68" s="559">
        <v>20</v>
      </c>
      <c r="B68" s="663" t="s">
        <v>46</v>
      </c>
      <c r="C68" s="558" t="s">
        <v>47</v>
      </c>
      <c r="D68" s="555" t="s">
        <v>48</v>
      </c>
      <c r="E68" s="555" t="s">
        <v>474</v>
      </c>
      <c r="F68" s="558" t="s">
        <v>391</v>
      </c>
      <c r="G68" s="557">
        <v>21.29</v>
      </c>
      <c r="H68" s="209">
        <v>6.01</v>
      </c>
      <c r="I68" s="209">
        <v>14.5</v>
      </c>
      <c r="J68" s="209">
        <v>0</v>
      </c>
      <c r="K68" s="209">
        <v>0</v>
      </c>
      <c r="L68" s="209">
        <v>0</v>
      </c>
      <c r="M68" s="557">
        <v>0</v>
      </c>
      <c r="N68" s="557">
        <v>0</v>
      </c>
      <c r="O68" s="557">
        <v>0</v>
      </c>
      <c r="P68" s="557">
        <v>0</v>
      </c>
      <c r="Q68" s="229">
        <f t="shared" si="30"/>
        <v>41.8</v>
      </c>
      <c r="R68" s="229">
        <f t="shared" si="31"/>
        <v>0</v>
      </c>
      <c r="S68" s="229"/>
      <c r="T68" s="226">
        <f t="shared" si="32"/>
        <v>41.8</v>
      </c>
      <c r="U68" s="553">
        <v>41.8</v>
      </c>
      <c r="V68" s="237">
        <v>41.8</v>
      </c>
      <c r="W68" s="237">
        <v>0</v>
      </c>
      <c r="X68" s="237">
        <v>0</v>
      </c>
      <c r="Y68" s="674">
        <f t="shared" si="33"/>
        <v>41.8</v>
      </c>
      <c r="Z68" s="657">
        <v>1</v>
      </c>
      <c r="AA68" s="669"/>
    </row>
    <row r="69" spans="1:27" ht="32.25" customHeight="1" outlineLevel="1">
      <c r="A69" s="559">
        <v>20</v>
      </c>
      <c r="B69" s="663" t="s">
        <v>50</v>
      </c>
      <c r="C69" s="652" t="s">
        <v>1330</v>
      </c>
      <c r="D69" s="555" t="s">
        <v>7</v>
      </c>
      <c r="E69" s="555" t="s">
        <v>659</v>
      </c>
      <c r="F69" s="558" t="s">
        <v>1331</v>
      </c>
      <c r="G69" s="557">
        <v>0</v>
      </c>
      <c r="H69" s="209">
        <v>0</v>
      </c>
      <c r="I69" s="209">
        <v>1.0269999999999999</v>
      </c>
      <c r="J69" s="209">
        <v>0</v>
      </c>
      <c r="K69" s="209">
        <v>0</v>
      </c>
      <c r="L69" s="209">
        <v>0</v>
      </c>
      <c r="M69" s="557">
        <v>0</v>
      </c>
      <c r="N69" s="557">
        <v>0</v>
      </c>
      <c r="O69" s="557">
        <v>0</v>
      </c>
      <c r="P69" s="557">
        <v>0</v>
      </c>
      <c r="Q69" s="229">
        <f t="shared" si="30"/>
        <v>1.0269999999999999</v>
      </c>
      <c r="R69" s="229">
        <f t="shared" si="31"/>
        <v>0</v>
      </c>
      <c r="S69" s="229"/>
      <c r="T69" s="645">
        <f t="shared" si="32"/>
        <v>1.0269999999999999</v>
      </c>
      <c r="U69" s="553">
        <v>1.0269999999999999</v>
      </c>
      <c r="V69" s="237">
        <v>1.03</v>
      </c>
      <c r="W69" s="237">
        <v>0</v>
      </c>
      <c r="X69" s="237">
        <v>0</v>
      </c>
      <c r="Y69" s="674">
        <f t="shared" si="33"/>
        <v>1.03</v>
      </c>
      <c r="Z69" s="657">
        <v>2</v>
      </c>
      <c r="AA69" s="669"/>
    </row>
    <row r="70" spans="1:27" ht="15.75" outlineLevel="1">
      <c r="A70" s="559">
        <v>30</v>
      </c>
      <c r="B70" s="663" t="s">
        <v>51</v>
      </c>
      <c r="C70" s="652" t="s">
        <v>52</v>
      </c>
      <c r="D70" s="555" t="s">
        <v>53</v>
      </c>
      <c r="E70" s="555" t="s">
        <v>54</v>
      </c>
      <c r="F70" s="558" t="s">
        <v>476</v>
      </c>
      <c r="G70" s="557">
        <v>0</v>
      </c>
      <c r="H70" s="209">
        <v>8.83</v>
      </c>
      <c r="I70" s="209">
        <v>33.380000000000003</v>
      </c>
      <c r="J70" s="209">
        <v>12.03</v>
      </c>
      <c r="K70" s="209">
        <v>0</v>
      </c>
      <c r="L70" s="209">
        <v>0</v>
      </c>
      <c r="M70" s="557">
        <v>0</v>
      </c>
      <c r="N70" s="557">
        <v>0</v>
      </c>
      <c r="O70" s="557">
        <v>0</v>
      </c>
      <c r="P70" s="557">
        <v>0</v>
      </c>
      <c r="Q70" s="229">
        <f t="shared" si="30"/>
        <v>54.24</v>
      </c>
      <c r="R70" s="229">
        <f t="shared" si="31"/>
        <v>0</v>
      </c>
      <c r="S70" s="229"/>
      <c r="T70" s="226">
        <f t="shared" si="32"/>
        <v>54.24</v>
      </c>
      <c r="U70" s="553">
        <v>54.5</v>
      </c>
      <c r="V70" s="237">
        <v>54.24</v>
      </c>
      <c r="W70" s="237">
        <v>0</v>
      </c>
      <c r="X70" s="237">
        <v>0</v>
      </c>
      <c r="Y70" s="674">
        <f t="shared" si="33"/>
        <v>54.24</v>
      </c>
      <c r="Z70" s="657">
        <v>3</v>
      </c>
      <c r="AA70" s="669"/>
    </row>
    <row r="71" spans="1:27" ht="15.75" outlineLevel="1">
      <c r="A71" s="559">
        <v>65</v>
      </c>
      <c r="B71" s="663" t="s">
        <v>55</v>
      </c>
      <c r="C71" s="652" t="s">
        <v>56</v>
      </c>
      <c r="D71" s="555" t="s">
        <v>57</v>
      </c>
      <c r="E71" s="555" t="s">
        <v>54</v>
      </c>
      <c r="F71" s="558" t="s">
        <v>854</v>
      </c>
      <c r="G71" s="557">
        <v>28.6</v>
      </c>
      <c r="H71" s="209">
        <v>0.5</v>
      </c>
      <c r="I71" s="209">
        <v>0</v>
      </c>
      <c r="J71" s="209">
        <v>0</v>
      </c>
      <c r="K71" s="209">
        <v>0</v>
      </c>
      <c r="L71" s="209">
        <v>0</v>
      </c>
      <c r="M71" s="557">
        <v>0</v>
      </c>
      <c r="N71" s="557">
        <v>0</v>
      </c>
      <c r="O71" s="557">
        <v>2.4700000000000002</v>
      </c>
      <c r="P71" s="557">
        <v>23.08</v>
      </c>
      <c r="Q71" s="229">
        <f t="shared" si="30"/>
        <v>29.1</v>
      </c>
      <c r="R71" s="229">
        <f t="shared" si="31"/>
        <v>25.549999999999997</v>
      </c>
      <c r="S71" s="229">
        <v>0.73</v>
      </c>
      <c r="T71" s="226">
        <f t="shared" si="32"/>
        <v>55.379999999999995</v>
      </c>
      <c r="U71" s="553">
        <v>55.38</v>
      </c>
      <c r="V71" s="237">
        <v>55.38</v>
      </c>
      <c r="W71" s="237">
        <v>0</v>
      </c>
      <c r="X71" s="237">
        <v>0</v>
      </c>
      <c r="Y71" s="674">
        <f t="shared" si="33"/>
        <v>55.38</v>
      </c>
      <c r="Z71" s="657">
        <v>2</v>
      </c>
      <c r="AA71" s="669"/>
    </row>
    <row r="72" spans="1:27" ht="15.75" outlineLevel="1">
      <c r="A72" s="559">
        <v>65</v>
      </c>
      <c r="B72" s="663" t="s">
        <v>59</v>
      </c>
      <c r="C72" s="652" t="s">
        <v>60</v>
      </c>
      <c r="D72" s="555" t="s">
        <v>7</v>
      </c>
      <c r="E72" s="555" t="s">
        <v>61</v>
      </c>
      <c r="F72" s="558" t="s">
        <v>1423</v>
      </c>
      <c r="G72" s="557">
        <v>36.064</v>
      </c>
      <c r="H72" s="209">
        <v>21.521000000000001</v>
      </c>
      <c r="I72" s="209">
        <v>0.96</v>
      </c>
      <c r="J72" s="209">
        <v>0</v>
      </c>
      <c r="K72" s="209">
        <v>0</v>
      </c>
      <c r="L72" s="209">
        <v>0</v>
      </c>
      <c r="M72" s="557">
        <v>0</v>
      </c>
      <c r="N72" s="557">
        <v>0</v>
      </c>
      <c r="O72" s="557">
        <v>0</v>
      </c>
      <c r="P72" s="557">
        <v>0</v>
      </c>
      <c r="Q72" s="229">
        <f t="shared" si="30"/>
        <v>58.545000000000002</v>
      </c>
      <c r="R72" s="229">
        <f t="shared" si="31"/>
        <v>0</v>
      </c>
      <c r="S72" s="229"/>
      <c r="T72" s="226">
        <f t="shared" si="32"/>
        <v>58.545000000000002</v>
      </c>
      <c r="U72" s="553">
        <v>58.15</v>
      </c>
      <c r="V72" s="237">
        <v>57.737000000000002</v>
      </c>
      <c r="W72" s="237">
        <v>0.40400000000000003</v>
      </c>
      <c r="X72" s="237">
        <v>0.40400000000000003</v>
      </c>
      <c r="Y72" s="674">
        <f t="shared" si="33"/>
        <v>58.141000000000005</v>
      </c>
      <c r="Z72" s="657">
        <v>2</v>
      </c>
      <c r="AA72" s="713"/>
    </row>
    <row r="73" spans="1:27" ht="15.75" outlineLevel="1">
      <c r="A73" s="559">
        <v>65</v>
      </c>
      <c r="B73" s="663" t="s">
        <v>62</v>
      </c>
      <c r="C73" s="652" t="s">
        <v>63</v>
      </c>
      <c r="D73" s="555" t="s">
        <v>7</v>
      </c>
      <c r="E73" s="555" t="s">
        <v>475</v>
      </c>
      <c r="F73" s="558" t="s">
        <v>1424</v>
      </c>
      <c r="G73" s="557">
        <v>57.27</v>
      </c>
      <c r="H73" s="209">
        <v>9.4700000000000006</v>
      </c>
      <c r="I73" s="209">
        <v>12.81</v>
      </c>
      <c r="J73" s="209">
        <v>8.9600000000000009</v>
      </c>
      <c r="K73" s="209">
        <v>0</v>
      </c>
      <c r="L73" s="209">
        <v>0</v>
      </c>
      <c r="M73" s="557">
        <v>0</v>
      </c>
      <c r="N73" s="557">
        <v>0</v>
      </c>
      <c r="O73" s="557">
        <v>0</v>
      </c>
      <c r="P73" s="557">
        <v>0</v>
      </c>
      <c r="Q73" s="229">
        <f t="shared" si="30"/>
        <v>88.510000000000019</v>
      </c>
      <c r="R73" s="229">
        <f t="shared" si="31"/>
        <v>0</v>
      </c>
      <c r="S73" s="229">
        <v>8.0050000000000008</v>
      </c>
      <c r="T73" s="226">
        <f t="shared" si="32"/>
        <v>96.515000000000015</v>
      </c>
      <c r="U73" s="553">
        <v>96.07</v>
      </c>
      <c r="V73" s="237">
        <v>95.594999999999999</v>
      </c>
      <c r="W73" s="237">
        <v>0.46</v>
      </c>
      <c r="X73" s="237">
        <v>0.46</v>
      </c>
      <c r="Y73" s="674">
        <f t="shared" si="33"/>
        <v>96.054999999999993</v>
      </c>
      <c r="Z73" s="657">
        <v>1</v>
      </c>
      <c r="AA73" s="713"/>
    </row>
    <row r="74" spans="1:27" ht="15.75" outlineLevel="1">
      <c r="A74" s="559">
        <v>65</v>
      </c>
      <c r="B74" s="663" t="s">
        <v>64</v>
      </c>
      <c r="C74" s="652" t="s">
        <v>65</v>
      </c>
      <c r="D74" s="555" t="s">
        <v>7</v>
      </c>
      <c r="E74" s="555" t="s">
        <v>66</v>
      </c>
      <c r="F74" s="558" t="s">
        <v>65</v>
      </c>
      <c r="G74" s="557">
        <v>0</v>
      </c>
      <c r="H74" s="209">
        <v>0.98</v>
      </c>
      <c r="I74" s="209">
        <v>29.93</v>
      </c>
      <c r="J74" s="209">
        <v>50.23</v>
      </c>
      <c r="K74" s="209">
        <v>0</v>
      </c>
      <c r="L74" s="209">
        <v>0</v>
      </c>
      <c r="M74" s="557">
        <v>0</v>
      </c>
      <c r="N74" s="557">
        <v>0</v>
      </c>
      <c r="O74" s="557">
        <v>0</v>
      </c>
      <c r="P74" s="557">
        <v>0</v>
      </c>
      <c r="Q74" s="229">
        <f t="shared" si="30"/>
        <v>81.14</v>
      </c>
      <c r="R74" s="229">
        <f t="shared" si="31"/>
        <v>0</v>
      </c>
      <c r="S74" s="229"/>
      <c r="T74" s="226">
        <f t="shared" si="32"/>
        <v>81.14</v>
      </c>
      <c r="U74" s="553">
        <v>81.42</v>
      </c>
      <c r="V74" s="237">
        <v>81.14</v>
      </c>
      <c r="W74" s="237">
        <v>0</v>
      </c>
      <c r="X74" s="237">
        <v>0</v>
      </c>
      <c r="Y74" s="674">
        <f t="shared" si="33"/>
        <v>81.14</v>
      </c>
      <c r="Z74" s="657">
        <v>3</v>
      </c>
      <c r="AA74" s="713"/>
    </row>
    <row r="75" spans="1:27" ht="15.75" outlineLevel="1">
      <c r="A75" s="559">
        <v>85</v>
      </c>
      <c r="B75" s="663" t="s">
        <v>67</v>
      </c>
      <c r="C75" s="652" t="s">
        <v>68</v>
      </c>
      <c r="D75" s="555" t="s">
        <v>477</v>
      </c>
      <c r="E75" s="555" t="s">
        <v>27</v>
      </c>
      <c r="F75" s="558" t="s">
        <v>68</v>
      </c>
      <c r="G75" s="209">
        <v>0</v>
      </c>
      <c r="H75" s="209">
        <v>14.61</v>
      </c>
      <c r="I75" s="209">
        <v>1.6</v>
      </c>
      <c r="J75" s="209">
        <v>0</v>
      </c>
      <c r="K75" s="209">
        <v>0</v>
      </c>
      <c r="L75" s="209">
        <v>0</v>
      </c>
      <c r="M75" s="209">
        <v>0</v>
      </c>
      <c r="N75" s="209">
        <v>0</v>
      </c>
      <c r="O75" s="209">
        <v>4.0999999999999996</v>
      </c>
      <c r="P75" s="209">
        <v>0</v>
      </c>
      <c r="Q75" s="229">
        <f t="shared" si="30"/>
        <v>16.21</v>
      </c>
      <c r="R75" s="229">
        <f t="shared" si="31"/>
        <v>4.0999999999999996</v>
      </c>
      <c r="S75" s="229"/>
      <c r="T75" s="226">
        <f t="shared" si="32"/>
        <v>20.310000000000002</v>
      </c>
      <c r="U75" s="553">
        <v>20.07</v>
      </c>
      <c r="V75" s="237">
        <v>20.309999999999999</v>
      </c>
      <c r="W75" s="237">
        <v>0</v>
      </c>
      <c r="X75" s="237">
        <v>0</v>
      </c>
      <c r="Y75" s="674">
        <f t="shared" si="33"/>
        <v>20.309999999999999</v>
      </c>
      <c r="Z75" s="657">
        <v>3</v>
      </c>
      <c r="AA75" s="669"/>
    </row>
    <row r="76" spans="1:27" s="564" customFormat="1" ht="15.75">
      <c r="A76" s="758" t="s">
        <v>521</v>
      </c>
      <c r="B76" s="759"/>
      <c r="C76" s="759"/>
      <c r="D76" s="759"/>
      <c r="E76" s="759"/>
      <c r="F76" s="721" t="s">
        <v>379</v>
      </c>
      <c r="G76" s="573">
        <f t="shared" ref="G76:P76" si="34">SUM(G67:G75)</f>
        <v>143.22400000000002</v>
      </c>
      <c r="H76" s="573">
        <f t="shared" si="34"/>
        <v>61.920999999999999</v>
      </c>
      <c r="I76" s="573">
        <f t="shared" si="34"/>
        <v>94.686999999999998</v>
      </c>
      <c r="J76" s="573">
        <f t="shared" si="34"/>
        <v>79.569999999999993</v>
      </c>
      <c r="K76" s="573">
        <f t="shared" si="34"/>
        <v>0</v>
      </c>
      <c r="L76" s="573">
        <f t="shared" si="34"/>
        <v>0</v>
      </c>
      <c r="M76" s="573">
        <f t="shared" si="34"/>
        <v>1.61</v>
      </c>
      <c r="N76" s="573">
        <f t="shared" si="34"/>
        <v>16.27</v>
      </c>
      <c r="O76" s="573">
        <f t="shared" si="34"/>
        <v>15.73</v>
      </c>
      <c r="P76" s="573">
        <f t="shared" si="34"/>
        <v>23.08</v>
      </c>
      <c r="Q76" s="229">
        <f>SUM(Q67:Q75)</f>
        <v>379.40199999999999</v>
      </c>
      <c r="R76" s="229">
        <f>SUM(R67:R75)</f>
        <v>56.69</v>
      </c>
      <c r="S76" s="229">
        <f>SUM(S67:S75)</f>
        <v>8.7350000000000012</v>
      </c>
      <c r="T76" s="226">
        <f t="shared" si="32"/>
        <v>444.827</v>
      </c>
      <c r="U76" s="553">
        <f>SUM(U67:U75)</f>
        <v>444.28700000000003</v>
      </c>
      <c r="V76" s="744">
        <f>SUM(V67:V75)</f>
        <v>443.10199999999998</v>
      </c>
      <c r="W76" s="554">
        <f t="shared" ref="W76:X76" si="35">SUM(W67:W75)</f>
        <v>0.8640000000000001</v>
      </c>
      <c r="X76" s="554">
        <f t="shared" si="35"/>
        <v>0.8640000000000001</v>
      </c>
      <c r="Y76" s="199">
        <f>SUM(Y67:Y75)</f>
        <v>443.96600000000001</v>
      </c>
      <c r="Z76" s="772"/>
    </row>
    <row r="77" spans="1:27" s="564" customFormat="1" ht="16.5" thickBot="1">
      <c r="A77" s="763"/>
      <c r="B77" s="764"/>
      <c r="C77" s="764"/>
      <c r="D77" s="764"/>
      <c r="E77" s="764"/>
      <c r="F77" s="722" t="s">
        <v>380</v>
      </c>
      <c r="G77" s="57">
        <f t="shared" ref="G77:S77" si="36">+G76/$T$76</f>
        <v>0.32197685841911577</v>
      </c>
      <c r="H77" s="57">
        <f t="shared" si="36"/>
        <v>0.13920243150708028</v>
      </c>
      <c r="I77" s="57">
        <f t="shared" si="36"/>
        <v>0.21286252857852603</v>
      </c>
      <c r="J77" s="57">
        <f t="shared" si="36"/>
        <v>0.17887853030503992</v>
      </c>
      <c r="K77" s="57">
        <f t="shared" si="36"/>
        <v>0</v>
      </c>
      <c r="L77" s="57">
        <f t="shared" si="36"/>
        <v>0</v>
      </c>
      <c r="M77" s="57">
        <f t="shared" si="36"/>
        <v>3.6193846146929031E-3</v>
      </c>
      <c r="N77" s="57">
        <f t="shared" si="36"/>
        <v>3.6576017193200951E-2</v>
      </c>
      <c r="O77" s="57">
        <f t="shared" si="36"/>
        <v>3.5362062105043085E-2</v>
      </c>
      <c r="P77" s="57">
        <f t="shared" si="36"/>
        <v>5.1885339693858508E-2</v>
      </c>
      <c r="Q77" s="57">
        <f t="shared" si="36"/>
        <v>0.85292034880976197</v>
      </c>
      <c r="R77" s="57">
        <f t="shared" si="36"/>
        <v>0.12744280360679544</v>
      </c>
      <c r="S77" s="57">
        <f t="shared" si="36"/>
        <v>1.9636847583442554E-2</v>
      </c>
      <c r="T77" s="57">
        <f xml:space="preserve"> T76/U76</f>
        <v>1.0012154305662779</v>
      </c>
      <c r="U77" s="562"/>
      <c r="V77" s="745">
        <f>+V76/$Y$76</f>
        <v>0.99805390502876334</v>
      </c>
      <c r="W77" s="57">
        <f>+W76/$Y$76</f>
        <v>1.9460949712365363E-3</v>
      </c>
      <c r="X77" s="57">
        <f>+X76/$Y$76</f>
        <v>1.9460949712365363E-3</v>
      </c>
      <c r="Y77" s="710"/>
      <c r="Z77" s="773"/>
    </row>
    <row r="78" spans="1:27" ht="15.75">
      <c r="A78" s="551"/>
      <c r="B78" s="570"/>
      <c r="C78" s="550"/>
      <c r="D78" s="550"/>
      <c r="E78" s="550"/>
      <c r="F78" s="550"/>
      <c r="G78" s="549"/>
      <c r="H78" s="12"/>
      <c r="I78" s="12"/>
      <c r="J78" s="12"/>
      <c r="K78" s="12"/>
      <c r="L78" s="12"/>
      <c r="M78" s="548"/>
      <c r="N78" s="548"/>
      <c r="O78" s="548"/>
      <c r="P78" s="548"/>
      <c r="Q78" s="6"/>
      <c r="R78" s="6"/>
      <c r="S78" s="6"/>
      <c r="T78" s="196"/>
      <c r="U78" s="546"/>
      <c r="V78" s="574"/>
      <c r="W78" s="574"/>
      <c r="X78" s="574"/>
      <c r="Y78" s="546"/>
      <c r="Z78" s="565"/>
    </row>
    <row r="79" spans="1:27" ht="16.5" thickBot="1">
      <c r="A79" s="762" t="s">
        <v>69</v>
      </c>
      <c r="B79" s="762"/>
      <c r="C79" s="550"/>
      <c r="D79" s="550"/>
      <c r="E79" s="550"/>
      <c r="F79" s="550"/>
      <c r="G79" s="549"/>
      <c r="H79" s="12"/>
      <c r="I79" s="12"/>
      <c r="J79" s="12"/>
      <c r="K79" s="12"/>
      <c r="L79" s="12"/>
      <c r="M79" s="548"/>
      <c r="N79" s="548"/>
      <c r="O79" s="548"/>
      <c r="P79" s="548"/>
      <c r="Q79" s="6"/>
      <c r="R79" s="6"/>
      <c r="S79" s="6"/>
      <c r="T79" s="196"/>
      <c r="U79" s="546"/>
      <c r="V79" s="574"/>
      <c r="W79" s="574"/>
      <c r="X79" s="574"/>
      <c r="Y79" s="546"/>
    </row>
    <row r="80" spans="1:27" ht="15.75" outlineLevel="1">
      <c r="A80" s="646">
        <v>62</v>
      </c>
      <c r="B80" s="666" t="s">
        <v>70</v>
      </c>
      <c r="C80" s="653" t="s">
        <v>470</v>
      </c>
      <c r="D80" s="648" t="s">
        <v>18</v>
      </c>
      <c r="E80" s="648" t="s">
        <v>71</v>
      </c>
      <c r="F80" s="647" t="s">
        <v>72</v>
      </c>
      <c r="G80" s="649">
        <v>0</v>
      </c>
      <c r="H80" s="221">
        <v>18.149999999999999</v>
      </c>
      <c r="I80" s="221">
        <v>70.52</v>
      </c>
      <c r="J80" s="221">
        <v>7.25</v>
      </c>
      <c r="K80" s="221">
        <v>0</v>
      </c>
      <c r="L80" s="221">
        <v>0</v>
      </c>
      <c r="M80" s="650">
        <v>0</v>
      </c>
      <c r="N80" s="650">
        <v>0</v>
      </c>
      <c r="O80" s="650">
        <v>5.69</v>
      </c>
      <c r="P80" s="650">
        <v>0</v>
      </c>
      <c r="Q80" s="279">
        <f t="shared" ref="Q80:Q85" si="37">SUM(G80:K80)</f>
        <v>95.919999999999987</v>
      </c>
      <c r="R80" s="279">
        <f t="shared" ref="R80:R87" si="38">SUM(L80:P80)</f>
        <v>5.69</v>
      </c>
      <c r="S80" s="279"/>
      <c r="T80" s="699">
        <f t="shared" ref="T80:T88" si="39">SUM(Q80:S80)</f>
        <v>101.60999999999999</v>
      </c>
      <c r="U80" s="672">
        <v>101.68</v>
      </c>
      <c r="V80" s="702">
        <v>101.61</v>
      </c>
      <c r="W80" s="223">
        <v>0</v>
      </c>
      <c r="X80" s="223">
        <v>0</v>
      </c>
      <c r="Y80" s="709">
        <f t="shared" ref="Y80:Y87" si="40">V80+X80</f>
        <v>101.61</v>
      </c>
      <c r="Z80" s="700">
        <v>2</v>
      </c>
      <c r="AA80" s="6"/>
    </row>
    <row r="81" spans="1:27" ht="15.75" outlineLevel="1">
      <c r="A81" s="559">
        <v>64</v>
      </c>
      <c r="B81" s="663" t="s">
        <v>73</v>
      </c>
      <c r="C81" s="652" t="s">
        <v>1332</v>
      </c>
      <c r="D81" s="555" t="s">
        <v>7</v>
      </c>
      <c r="E81" s="555" t="s">
        <v>480</v>
      </c>
      <c r="F81" s="558" t="s">
        <v>1392</v>
      </c>
      <c r="G81" s="557">
        <v>1.28</v>
      </c>
      <c r="H81" s="236">
        <v>1.4</v>
      </c>
      <c r="I81" s="236">
        <v>20.5</v>
      </c>
      <c r="J81" s="236">
        <v>9.9</v>
      </c>
      <c r="K81" s="236">
        <v>0</v>
      </c>
      <c r="L81" s="236">
        <v>0</v>
      </c>
      <c r="M81" s="556">
        <v>0</v>
      </c>
      <c r="N81" s="556">
        <v>0</v>
      </c>
      <c r="O81" s="556">
        <v>0</v>
      </c>
      <c r="P81" s="556">
        <v>0</v>
      </c>
      <c r="Q81" s="30">
        <f t="shared" si="37"/>
        <v>33.08</v>
      </c>
      <c r="R81" s="30">
        <f t="shared" si="38"/>
        <v>0</v>
      </c>
      <c r="S81" s="30"/>
      <c r="T81" s="571">
        <f t="shared" si="39"/>
        <v>33.08</v>
      </c>
      <c r="U81" s="571">
        <v>33.28</v>
      </c>
      <c r="V81" s="703">
        <v>31.08</v>
      </c>
      <c r="W81" s="237">
        <v>1</v>
      </c>
      <c r="X81" s="237">
        <v>1</v>
      </c>
      <c r="Y81" s="674">
        <f t="shared" si="40"/>
        <v>32.08</v>
      </c>
      <c r="Z81" s="700">
        <v>4</v>
      </c>
      <c r="AA81" s="713"/>
    </row>
    <row r="82" spans="1:27" ht="15.75" outlineLevel="1">
      <c r="A82" s="559">
        <v>65</v>
      </c>
      <c r="B82" s="663" t="s">
        <v>76</v>
      </c>
      <c r="C82" s="652" t="s">
        <v>77</v>
      </c>
      <c r="D82" s="555" t="s">
        <v>1289</v>
      </c>
      <c r="E82" s="555" t="s">
        <v>78</v>
      </c>
      <c r="F82" s="558" t="s">
        <v>1393</v>
      </c>
      <c r="G82" s="557">
        <v>0</v>
      </c>
      <c r="H82" s="236">
        <v>0</v>
      </c>
      <c r="I82" s="236">
        <v>2.41</v>
      </c>
      <c r="J82" s="236">
        <v>0</v>
      </c>
      <c r="K82" s="236">
        <v>0</v>
      </c>
      <c r="L82" s="236">
        <v>0</v>
      </c>
      <c r="M82" s="556">
        <v>0</v>
      </c>
      <c r="N82" s="556">
        <v>0</v>
      </c>
      <c r="O82" s="556">
        <v>0</v>
      </c>
      <c r="P82" s="556">
        <v>0</v>
      </c>
      <c r="Q82" s="30">
        <f t="shared" si="37"/>
        <v>2.41</v>
      </c>
      <c r="R82" s="30">
        <f t="shared" si="38"/>
        <v>0</v>
      </c>
      <c r="S82" s="30"/>
      <c r="T82" s="571">
        <f t="shared" si="39"/>
        <v>2.41</v>
      </c>
      <c r="U82" s="571">
        <v>2.0299999999999998</v>
      </c>
      <c r="V82" s="703">
        <v>1.91</v>
      </c>
      <c r="W82" s="237">
        <v>0.25</v>
      </c>
      <c r="X82" s="237">
        <v>0.25</v>
      </c>
      <c r="Y82" s="674">
        <f t="shared" si="40"/>
        <v>2.16</v>
      </c>
      <c r="Z82" s="700">
        <v>2</v>
      </c>
      <c r="AA82" s="713"/>
    </row>
    <row r="83" spans="1:27" ht="15.75" outlineLevel="1">
      <c r="A83" s="559">
        <v>65</v>
      </c>
      <c r="B83" s="663" t="s">
        <v>79</v>
      </c>
      <c r="C83" s="652" t="s">
        <v>80</v>
      </c>
      <c r="D83" s="555" t="s">
        <v>7</v>
      </c>
      <c r="E83" s="555" t="s">
        <v>81</v>
      </c>
      <c r="F83" s="558" t="s">
        <v>80</v>
      </c>
      <c r="G83" s="557">
        <v>0</v>
      </c>
      <c r="H83" s="236">
        <v>62.21</v>
      </c>
      <c r="I83" s="236">
        <v>13.07</v>
      </c>
      <c r="J83" s="236">
        <v>15.38</v>
      </c>
      <c r="K83" s="236">
        <v>0</v>
      </c>
      <c r="L83" s="236">
        <v>0</v>
      </c>
      <c r="M83" s="556">
        <v>0</v>
      </c>
      <c r="N83" s="556">
        <v>0</v>
      </c>
      <c r="O83" s="556">
        <v>0</v>
      </c>
      <c r="P83" s="556">
        <v>0</v>
      </c>
      <c r="Q83" s="30">
        <f t="shared" si="37"/>
        <v>90.66</v>
      </c>
      <c r="R83" s="30">
        <f t="shared" si="38"/>
        <v>0</v>
      </c>
      <c r="S83" s="30"/>
      <c r="T83" s="571">
        <f t="shared" si="39"/>
        <v>90.66</v>
      </c>
      <c r="U83" s="571">
        <v>90.66</v>
      </c>
      <c r="V83" s="703">
        <v>90.66</v>
      </c>
      <c r="W83" s="237">
        <v>0</v>
      </c>
      <c r="X83" s="237">
        <v>0</v>
      </c>
      <c r="Y83" s="674">
        <f t="shared" si="40"/>
        <v>90.66</v>
      </c>
      <c r="Z83" s="700">
        <v>3</v>
      </c>
      <c r="AA83" s="6"/>
    </row>
    <row r="84" spans="1:27" ht="15.75" outlineLevel="1">
      <c r="A84" s="559">
        <v>65</v>
      </c>
      <c r="B84" s="663" t="s">
        <v>82</v>
      </c>
      <c r="C84" s="652" t="s">
        <v>478</v>
      </c>
      <c r="D84" s="555" t="s">
        <v>7</v>
      </c>
      <c r="E84" s="555" t="s">
        <v>479</v>
      </c>
      <c r="F84" s="558" t="s">
        <v>478</v>
      </c>
      <c r="G84" s="557">
        <v>0</v>
      </c>
      <c r="H84" s="236">
        <v>25.29</v>
      </c>
      <c r="I84" s="236">
        <v>18.13</v>
      </c>
      <c r="J84" s="236">
        <v>5.15</v>
      </c>
      <c r="K84" s="236">
        <v>0</v>
      </c>
      <c r="L84" s="236">
        <v>0</v>
      </c>
      <c r="M84" s="556">
        <v>2.1</v>
      </c>
      <c r="N84" s="556">
        <v>20.32</v>
      </c>
      <c r="O84" s="556">
        <v>2.02</v>
      </c>
      <c r="P84" s="556">
        <v>0</v>
      </c>
      <c r="Q84" s="30">
        <f t="shared" si="37"/>
        <v>48.57</v>
      </c>
      <c r="R84" s="30">
        <f t="shared" si="38"/>
        <v>24.44</v>
      </c>
      <c r="S84" s="30"/>
      <c r="T84" s="673">
        <f t="shared" si="39"/>
        <v>73.010000000000005</v>
      </c>
      <c r="U84" s="571">
        <v>73.010000000000005</v>
      </c>
      <c r="V84" s="703">
        <v>73.010000000000005</v>
      </c>
      <c r="W84" s="237">
        <v>0</v>
      </c>
      <c r="X84" s="237">
        <v>0</v>
      </c>
      <c r="Y84" s="674">
        <f t="shared" si="40"/>
        <v>73.010000000000005</v>
      </c>
      <c r="Z84" s="700">
        <v>3</v>
      </c>
      <c r="AA84" s="6"/>
    </row>
    <row r="85" spans="1:27" ht="15.75" outlineLevel="1">
      <c r="A85" s="559">
        <v>65</v>
      </c>
      <c r="B85" s="663" t="s">
        <v>83</v>
      </c>
      <c r="C85" s="652" t="s">
        <v>84</v>
      </c>
      <c r="D85" s="555" t="s">
        <v>7</v>
      </c>
      <c r="E85" s="555" t="s">
        <v>879</v>
      </c>
      <c r="F85" s="558" t="s">
        <v>1394</v>
      </c>
      <c r="G85" s="557">
        <v>0</v>
      </c>
      <c r="H85" s="236">
        <v>0</v>
      </c>
      <c r="I85" s="668">
        <v>129.02000000000001</v>
      </c>
      <c r="J85" s="236">
        <v>2.96</v>
      </c>
      <c r="K85" s="236">
        <v>0</v>
      </c>
      <c r="L85" s="236">
        <v>0</v>
      </c>
      <c r="M85" s="556">
        <v>0</v>
      </c>
      <c r="N85" s="556">
        <v>0</v>
      </c>
      <c r="O85" s="556">
        <v>0</v>
      </c>
      <c r="P85" s="556">
        <v>0</v>
      </c>
      <c r="Q85" s="30">
        <f t="shared" si="37"/>
        <v>131.98000000000002</v>
      </c>
      <c r="R85" s="30">
        <f t="shared" si="38"/>
        <v>0</v>
      </c>
      <c r="S85" s="30"/>
      <c r="T85" s="571">
        <f t="shared" si="39"/>
        <v>131.98000000000002</v>
      </c>
      <c r="U85" s="571">
        <v>131.97999999999999</v>
      </c>
      <c r="V85" s="703">
        <v>126.38</v>
      </c>
      <c r="W85" s="237">
        <v>2.8</v>
      </c>
      <c r="X85" s="237">
        <v>2.8</v>
      </c>
      <c r="Y85" s="674">
        <f t="shared" si="40"/>
        <v>129.18</v>
      </c>
      <c r="Z85" s="700">
        <v>4</v>
      </c>
      <c r="AA85" s="713"/>
    </row>
    <row r="86" spans="1:27" ht="15.75" outlineLevel="1">
      <c r="A86" s="559">
        <v>66</v>
      </c>
      <c r="B86" s="663" t="s">
        <v>85</v>
      </c>
      <c r="C86" s="652" t="s">
        <v>86</v>
      </c>
      <c r="D86" s="555" t="s">
        <v>7</v>
      </c>
      <c r="E86" s="555" t="s">
        <v>481</v>
      </c>
      <c r="F86" s="558" t="s">
        <v>86</v>
      </c>
      <c r="G86" s="557">
        <v>0</v>
      </c>
      <c r="H86" s="236">
        <v>109.84399999999999</v>
      </c>
      <c r="I86" s="236">
        <v>13.904</v>
      </c>
      <c r="J86" s="236">
        <v>6.7910000000000004</v>
      </c>
      <c r="K86" s="236">
        <v>0</v>
      </c>
      <c r="L86" s="236">
        <v>0</v>
      </c>
      <c r="M86" s="236">
        <v>0</v>
      </c>
      <c r="N86" s="236">
        <v>0</v>
      </c>
      <c r="O86" s="236">
        <v>0</v>
      </c>
      <c r="P86" s="236">
        <v>0</v>
      </c>
      <c r="Q86" s="30">
        <f>SUM(G86:K86)</f>
        <v>130.53899999999999</v>
      </c>
      <c r="R86" s="30">
        <f t="shared" si="38"/>
        <v>0</v>
      </c>
      <c r="S86" s="30"/>
      <c r="T86" s="673">
        <f t="shared" si="39"/>
        <v>130.53899999999999</v>
      </c>
      <c r="U86" s="571">
        <v>130.53899999999999</v>
      </c>
      <c r="V86" s="703">
        <v>130.53899999999999</v>
      </c>
      <c r="W86" s="237">
        <v>0</v>
      </c>
      <c r="X86" s="237">
        <v>0</v>
      </c>
      <c r="Y86" s="674">
        <f t="shared" si="40"/>
        <v>130.53899999999999</v>
      </c>
      <c r="Z86" s="700">
        <v>5</v>
      </c>
      <c r="AA86" s="6"/>
    </row>
    <row r="87" spans="1:27" ht="15.75" outlineLevel="1">
      <c r="A87" s="559">
        <v>66</v>
      </c>
      <c r="B87" s="555">
        <v>6606</v>
      </c>
      <c r="C87" s="237" t="s">
        <v>87</v>
      </c>
      <c r="D87" s="236" t="s">
        <v>7</v>
      </c>
      <c r="E87" s="236" t="s">
        <v>482</v>
      </c>
      <c r="F87" s="171" t="s">
        <v>87</v>
      </c>
      <c r="G87" s="661">
        <v>3.2010000000000001</v>
      </c>
      <c r="H87" s="236">
        <v>26.978000000000002</v>
      </c>
      <c r="I87" s="236">
        <v>13.193</v>
      </c>
      <c r="J87" s="236">
        <v>0.77800000000000002</v>
      </c>
      <c r="K87" s="236">
        <v>0</v>
      </c>
      <c r="L87" s="236">
        <v>0</v>
      </c>
      <c r="M87" s="556">
        <v>0</v>
      </c>
      <c r="N87" s="556">
        <v>0</v>
      </c>
      <c r="O87" s="556">
        <v>0</v>
      </c>
      <c r="P87" s="556">
        <v>0</v>
      </c>
      <c r="Q87" s="30">
        <f>SUM(G87:K87)</f>
        <v>44.15</v>
      </c>
      <c r="R87" s="30">
        <f t="shared" si="38"/>
        <v>0</v>
      </c>
      <c r="S87" s="30"/>
      <c r="T87" s="673">
        <f t="shared" si="39"/>
        <v>44.15</v>
      </c>
      <c r="U87" s="571">
        <v>47.13</v>
      </c>
      <c r="V87" s="703">
        <v>44.15</v>
      </c>
      <c r="W87" s="237">
        <v>0</v>
      </c>
      <c r="X87" s="237">
        <v>0</v>
      </c>
      <c r="Y87" s="674">
        <f t="shared" si="40"/>
        <v>44.15</v>
      </c>
      <c r="Z87" s="700">
        <v>5</v>
      </c>
      <c r="AA87" s="713"/>
    </row>
    <row r="88" spans="1:27" s="564" customFormat="1" ht="15.75">
      <c r="A88" s="758" t="s">
        <v>377</v>
      </c>
      <c r="B88" s="759"/>
      <c r="C88" s="759"/>
      <c r="D88" s="759"/>
      <c r="E88" s="759"/>
      <c r="F88" s="721" t="s">
        <v>379</v>
      </c>
      <c r="G88" s="554">
        <f t="shared" ref="G88:S88" si="41">SUM(G80:G87)</f>
        <v>4.4809999999999999</v>
      </c>
      <c r="H88" s="554">
        <f t="shared" si="41"/>
        <v>243.87199999999999</v>
      </c>
      <c r="I88" s="554">
        <f t="shared" si="41"/>
        <v>280.74700000000001</v>
      </c>
      <c r="J88" s="554">
        <f t="shared" si="41"/>
        <v>48.208999999999996</v>
      </c>
      <c r="K88" s="554">
        <f t="shared" si="41"/>
        <v>0</v>
      </c>
      <c r="L88" s="554">
        <f t="shared" si="41"/>
        <v>0</v>
      </c>
      <c r="M88" s="554">
        <f t="shared" si="41"/>
        <v>2.1</v>
      </c>
      <c r="N88" s="554">
        <f t="shared" si="41"/>
        <v>20.32</v>
      </c>
      <c r="O88" s="554">
        <f t="shared" si="41"/>
        <v>7.7100000000000009</v>
      </c>
      <c r="P88" s="554">
        <f t="shared" si="41"/>
        <v>0</v>
      </c>
      <c r="Q88" s="30">
        <f t="shared" si="41"/>
        <v>577.30899999999997</v>
      </c>
      <c r="R88" s="30">
        <f t="shared" si="41"/>
        <v>30.130000000000003</v>
      </c>
      <c r="S88" s="30">
        <f t="shared" si="41"/>
        <v>0</v>
      </c>
      <c r="T88" s="226">
        <f t="shared" si="39"/>
        <v>607.43899999999996</v>
      </c>
      <c r="U88" s="571">
        <f>SUM(U80:U87)</f>
        <v>610.30899999999997</v>
      </c>
      <c r="V88" s="704">
        <f>SUM(V80:V87)</f>
        <v>599.33899999999994</v>
      </c>
      <c r="W88" s="554">
        <f>SUM(W80:W87)</f>
        <v>4.05</v>
      </c>
      <c r="X88" s="554">
        <f>SUM(X80:X87)</f>
        <v>4.05</v>
      </c>
      <c r="Y88" s="199">
        <f>SUM(Y80:Y87)</f>
        <v>603.38900000000001</v>
      </c>
      <c r="Z88" s="772"/>
    </row>
    <row r="89" spans="1:27" s="564" customFormat="1" ht="16.5" thickBot="1">
      <c r="A89" s="763"/>
      <c r="B89" s="764"/>
      <c r="C89" s="764"/>
      <c r="D89" s="764"/>
      <c r="E89" s="764"/>
      <c r="F89" s="722" t="s">
        <v>380</v>
      </c>
      <c r="G89" s="57">
        <f t="shared" ref="G89:S89" si="42">+G88/$T$88</f>
        <v>7.3768724102337849E-3</v>
      </c>
      <c r="H89" s="57">
        <f t="shared" si="42"/>
        <v>0.40147570373321434</v>
      </c>
      <c r="I89" s="57">
        <f t="shared" si="42"/>
        <v>0.46218138776074641</v>
      </c>
      <c r="J89" s="57">
        <f t="shared" si="42"/>
        <v>7.9364347695818016E-2</v>
      </c>
      <c r="K89" s="57">
        <f t="shared" si="42"/>
        <v>0</v>
      </c>
      <c r="L89" s="57">
        <f t="shared" si="42"/>
        <v>0</v>
      </c>
      <c r="M89" s="57">
        <f t="shared" si="42"/>
        <v>3.457137259873008E-3</v>
      </c>
      <c r="N89" s="57">
        <f t="shared" si="42"/>
        <v>3.3451918628866442E-2</v>
      </c>
      <c r="O89" s="57">
        <f t="shared" si="42"/>
        <v>1.2692632511248044E-2</v>
      </c>
      <c r="P89" s="57">
        <f t="shared" si="42"/>
        <v>0</v>
      </c>
      <c r="Q89" s="57">
        <f t="shared" si="42"/>
        <v>0.95039831160001254</v>
      </c>
      <c r="R89" s="57">
        <f t="shared" si="42"/>
        <v>4.9601688399987492E-2</v>
      </c>
      <c r="S89" s="57">
        <f t="shared" si="42"/>
        <v>0</v>
      </c>
      <c r="T89" s="57">
        <f xml:space="preserve"> T88/U88</f>
        <v>0.99529746407147857</v>
      </c>
      <c r="U89" s="706"/>
      <c r="V89" s="705">
        <f>+V88/$Y$88</f>
        <v>0.99328791210976652</v>
      </c>
      <c r="W89" s="57">
        <f>+W88/$Y$88</f>
        <v>6.7120878902333318E-3</v>
      </c>
      <c r="X89" s="57">
        <f>+X88/$Y$88</f>
        <v>6.7120878902333318E-3</v>
      </c>
      <c r="Y89" s="710"/>
      <c r="Z89" s="773"/>
    </row>
    <row r="90" spans="1:27" ht="15.75">
      <c r="A90" s="551"/>
      <c r="B90" s="550"/>
      <c r="C90" s="6"/>
      <c r="D90" s="6"/>
      <c r="E90" s="6"/>
      <c r="F90" s="6"/>
      <c r="G90" s="549"/>
      <c r="H90" s="12"/>
      <c r="I90" s="12"/>
      <c r="J90" s="12"/>
      <c r="K90" s="12"/>
      <c r="L90" s="12"/>
      <c r="M90" s="548"/>
      <c r="N90" s="548"/>
      <c r="O90" s="548"/>
      <c r="P90" s="548"/>
      <c r="Q90" s="6"/>
      <c r="R90" s="6"/>
      <c r="S90" s="6"/>
      <c r="T90" s="196"/>
      <c r="U90" s="546"/>
      <c r="V90" s="574"/>
      <c r="W90" s="574"/>
      <c r="X90" s="574"/>
      <c r="Y90" s="546"/>
      <c r="Z90" s="565"/>
    </row>
    <row r="91" spans="1:27" ht="16.5" thickBot="1">
      <c r="A91" s="762" t="s">
        <v>88</v>
      </c>
      <c r="B91" s="762"/>
      <c r="C91" s="6"/>
      <c r="D91" s="6"/>
      <c r="E91" s="6"/>
      <c r="F91" s="6"/>
      <c r="G91" s="549"/>
      <c r="H91" s="12"/>
      <c r="I91" s="12"/>
      <c r="J91" s="12"/>
      <c r="K91" s="12"/>
      <c r="L91" s="12"/>
      <c r="M91" s="548"/>
      <c r="N91" s="548"/>
      <c r="O91" s="548"/>
      <c r="P91" s="548"/>
      <c r="Q91" s="6"/>
      <c r="R91" s="6"/>
      <c r="S91" s="6"/>
      <c r="T91" s="196"/>
      <c r="U91" s="546"/>
      <c r="V91" s="574"/>
      <c r="W91" s="574"/>
      <c r="X91" s="574"/>
      <c r="Y91" s="546"/>
    </row>
    <row r="92" spans="1:27" ht="15.75" outlineLevel="1">
      <c r="A92" s="646">
        <v>12</v>
      </c>
      <c r="B92" s="666">
        <v>1203</v>
      </c>
      <c r="C92" s="653" t="s">
        <v>1333</v>
      </c>
      <c r="D92" s="648" t="s">
        <v>7</v>
      </c>
      <c r="E92" s="648" t="s">
        <v>1334</v>
      </c>
      <c r="F92" s="647" t="s">
        <v>483</v>
      </c>
      <c r="G92" s="649">
        <v>0</v>
      </c>
      <c r="H92" s="221">
        <v>33.42</v>
      </c>
      <c r="I92" s="698">
        <v>10.36</v>
      </c>
      <c r="J92" s="221">
        <v>7.31</v>
      </c>
      <c r="K92" s="221">
        <v>1</v>
      </c>
      <c r="L92" s="221">
        <v>0</v>
      </c>
      <c r="M92" s="650">
        <v>5.0999999999999996</v>
      </c>
      <c r="N92" s="650">
        <v>46.21</v>
      </c>
      <c r="O92" s="650">
        <v>8.06</v>
      </c>
      <c r="P92" s="650">
        <v>0</v>
      </c>
      <c r="Q92" s="279">
        <f t="shared" ref="Q92:Q98" si="43">SUM(G92:K92)</f>
        <v>52.09</v>
      </c>
      <c r="R92" s="279">
        <f>SUM(L92:P92)</f>
        <v>59.370000000000005</v>
      </c>
      <c r="S92" s="279"/>
      <c r="T92" s="699">
        <f t="shared" ref="T92:T117" si="44">SUM(Q92:S92)</f>
        <v>111.46000000000001</v>
      </c>
      <c r="U92" s="656">
        <v>111.46</v>
      </c>
      <c r="V92" s="702">
        <v>111.46</v>
      </c>
      <c r="W92" s="223">
        <v>0</v>
      </c>
      <c r="X92" s="223">
        <v>0</v>
      </c>
      <c r="Y92" s="709">
        <f t="shared" ref="Y92:Y116" si="45">V92+X92</f>
        <v>111.46</v>
      </c>
      <c r="Z92" s="689">
        <v>1</v>
      </c>
      <c r="AA92" s="6"/>
    </row>
    <row r="93" spans="1:27" ht="15.75" outlineLevel="1">
      <c r="A93" s="559">
        <v>20</v>
      </c>
      <c r="B93" s="663" t="s">
        <v>89</v>
      </c>
      <c r="C93" s="652" t="s">
        <v>661</v>
      </c>
      <c r="D93" s="555" t="s">
        <v>7</v>
      </c>
      <c r="E93" s="555" t="s">
        <v>487</v>
      </c>
      <c r="F93" s="558" t="s">
        <v>1407</v>
      </c>
      <c r="G93" s="557">
        <v>0</v>
      </c>
      <c r="H93" s="236">
        <v>0.5</v>
      </c>
      <c r="I93" s="236">
        <v>7.76</v>
      </c>
      <c r="J93" s="236">
        <v>22.713000000000001</v>
      </c>
      <c r="K93" s="236">
        <v>0</v>
      </c>
      <c r="L93" s="236">
        <v>0</v>
      </c>
      <c r="M93" s="556">
        <v>0</v>
      </c>
      <c r="N93" s="556">
        <v>0</v>
      </c>
      <c r="O93" s="236">
        <v>25.937000000000001</v>
      </c>
      <c r="P93" s="236">
        <v>0</v>
      </c>
      <c r="Q93" s="30">
        <f t="shared" si="43"/>
        <v>30.972999999999999</v>
      </c>
      <c r="R93" s="30">
        <f t="shared" ref="R93:R116" si="46">SUM(L93:P93)</f>
        <v>25.937000000000001</v>
      </c>
      <c r="S93" s="30"/>
      <c r="T93" s="645">
        <f t="shared" si="44"/>
        <v>56.91</v>
      </c>
      <c r="U93" s="553">
        <v>56.91</v>
      </c>
      <c r="V93" s="703">
        <v>56.91</v>
      </c>
      <c r="W93" s="237">
        <v>0</v>
      </c>
      <c r="X93" s="237">
        <v>0</v>
      </c>
      <c r="Y93" s="674">
        <f t="shared" si="45"/>
        <v>56.91</v>
      </c>
      <c r="Z93" s="675">
        <v>2</v>
      </c>
      <c r="AA93" s="6"/>
    </row>
    <row r="94" spans="1:27" ht="15.75" outlineLevel="1">
      <c r="A94" s="559">
        <v>20</v>
      </c>
      <c r="B94" s="663" t="s">
        <v>90</v>
      </c>
      <c r="C94" s="652" t="s">
        <v>91</v>
      </c>
      <c r="D94" s="555" t="s">
        <v>7</v>
      </c>
      <c r="E94" s="555" t="s">
        <v>92</v>
      </c>
      <c r="F94" s="558" t="s">
        <v>488</v>
      </c>
      <c r="G94" s="557">
        <v>0</v>
      </c>
      <c r="H94" s="236">
        <v>16.687999999999999</v>
      </c>
      <c r="I94" s="161">
        <v>15.018000000000001</v>
      </c>
      <c r="J94" s="236">
        <v>12.813000000000001</v>
      </c>
      <c r="K94" s="236">
        <v>0</v>
      </c>
      <c r="L94" s="236">
        <v>0</v>
      </c>
      <c r="M94" s="556">
        <v>0</v>
      </c>
      <c r="N94" s="556">
        <v>0</v>
      </c>
      <c r="O94" s="556">
        <v>23.138000000000002</v>
      </c>
      <c r="P94" s="556">
        <v>0</v>
      </c>
      <c r="Q94" s="30">
        <f t="shared" si="43"/>
        <v>44.518999999999998</v>
      </c>
      <c r="R94" s="30">
        <f t="shared" si="46"/>
        <v>23.138000000000002</v>
      </c>
      <c r="S94" s="30"/>
      <c r="T94" s="645">
        <f t="shared" si="44"/>
        <v>67.656999999999996</v>
      </c>
      <c r="U94" s="553">
        <v>67.656999999999996</v>
      </c>
      <c r="V94" s="703">
        <v>67.656999999999996</v>
      </c>
      <c r="W94" s="237">
        <v>0</v>
      </c>
      <c r="X94" s="237">
        <v>0</v>
      </c>
      <c r="Y94" s="674">
        <f t="shared" si="45"/>
        <v>67.656999999999996</v>
      </c>
      <c r="Z94" s="675">
        <v>2</v>
      </c>
      <c r="AA94" s="6"/>
    </row>
    <row r="95" spans="1:27" ht="15.75" outlineLevel="1">
      <c r="A95" s="559">
        <v>24</v>
      </c>
      <c r="B95" s="663" t="s">
        <v>93</v>
      </c>
      <c r="C95" s="652" t="s">
        <v>94</v>
      </c>
      <c r="D95" s="555" t="s">
        <v>7</v>
      </c>
      <c r="E95" s="555" t="s">
        <v>264</v>
      </c>
      <c r="F95" s="558" t="s">
        <v>94</v>
      </c>
      <c r="G95" s="557">
        <v>1.1519999999999999</v>
      </c>
      <c r="H95" s="161">
        <v>10.829000000000001</v>
      </c>
      <c r="I95" s="236">
        <v>0</v>
      </c>
      <c r="J95" s="236">
        <v>0</v>
      </c>
      <c r="K95" s="236">
        <v>0</v>
      </c>
      <c r="L95" s="236">
        <v>0</v>
      </c>
      <c r="M95" s="556">
        <v>0</v>
      </c>
      <c r="N95" s="556">
        <v>0</v>
      </c>
      <c r="O95" s="556">
        <v>61.728999999999999</v>
      </c>
      <c r="P95" s="556">
        <v>0</v>
      </c>
      <c r="Q95" s="30">
        <f t="shared" si="43"/>
        <v>11.981</v>
      </c>
      <c r="R95" s="30">
        <f t="shared" si="46"/>
        <v>61.728999999999999</v>
      </c>
      <c r="S95" s="30"/>
      <c r="T95" s="645">
        <f t="shared" si="44"/>
        <v>73.709999999999994</v>
      </c>
      <c r="U95" s="553">
        <v>73.709999999999994</v>
      </c>
      <c r="V95" s="703">
        <v>73.709999999999994</v>
      </c>
      <c r="W95" s="237">
        <v>0</v>
      </c>
      <c r="X95" s="237">
        <v>0</v>
      </c>
      <c r="Y95" s="674">
        <f t="shared" si="45"/>
        <v>73.709999999999994</v>
      </c>
      <c r="Z95" s="675">
        <v>2</v>
      </c>
      <c r="AA95" s="6"/>
    </row>
    <row r="96" spans="1:27" ht="15.75" outlineLevel="1">
      <c r="A96" s="559">
        <v>25</v>
      </c>
      <c r="B96" s="663" t="s">
        <v>97</v>
      </c>
      <c r="C96" s="652" t="s">
        <v>616</v>
      </c>
      <c r="D96" s="555" t="s">
        <v>98</v>
      </c>
      <c r="E96" s="555" t="s">
        <v>99</v>
      </c>
      <c r="F96" s="558" t="s">
        <v>100</v>
      </c>
      <c r="G96" s="557">
        <v>0</v>
      </c>
      <c r="H96" s="236">
        <v>13.89</v>
      </c>
      <c r="I96" s="236">
        <v>19.61</v>
      </c>
      <c r="J96" s="236">
        <v>0.49</v>
      </c>
      <c r="K96" s="236">
        <v>0</v>
      </c>
      <c r="L96" s="236">
        <v>0</v>
      </c>
      <c r="M96" s="556">
        <v>0</v>
      </c>
      <c r="N96" s="556">
        <v>0</v>
      </c>
      <c r="O96" s="556">
        <v>0</v>
      </c>
      <c r="P96" s="556">
        <v>0</v>
      </c>
      <c r="Q96" s="30">
        <f t="shared" si="43"/>
        <v>33.99</v>
      </c>
      <c r="R96" s="30">
        <f t="shared" si="46"/>
        <v>0</v>
      </c>
      <c r="S96" s="30"/>
      <c r="T96" s="645">
        <f t="shared" si="44"/>
        <v>33.99</v>
      </c>
      <c r="U96" s="553">
        <v>33.99</v>
      </c>
      <c r="V96" s="703">
        <v>33.99</v>
      </c>
      <c r="W96" s="237">
        <v>0</v>
      </c>
      <c r="X96" s="237">
        <v>0</v>
      </c>
      <c r="Y96" s="674">
        <f t="shared" si="45"/>
        <v>33.99</v>
      </c>
      <c r="Z96" s="675">
        <v>1</v>
      </c>
      <c r="AA96" s="6"/>
    </row>
    <row r="97" spans="1:27" ht="15" customHeight="1" outlineLevel="1">
      <c r="A97" s="559">
        <v>25</v>
      </c>
      <c r="B97" s="663" t="s">
        <v>95</v>
      </c>
      <c r="C97" s="652" t="s">
        <v>96</v>
      </c>
      <c r="D97" s="555" t="s">
        <v>7</v>
      </c>
      <c r="E97" s="555" t="s">
        <v>18</v>
      </c>
      <c r="F97" s="558" t="s">
        <v>96</v>
      </c>
      <c r="G97" s="557">
        <v>5</v>
      </c>
      <c r="H97" s="236">
        <v>8.85</v>
      </c>
      <c r="I97" s="236">
        <v>1</v>
      </c>
      <c r="J97" s="236">
        <v>1.01</v>
      </c>
      <c r="K97" s="236">
        <v>0</v>
      </c>
      <c r="L97" s="236">
        <v>0</v>
      </c>
      <c r="M97" s="556">
        <v>0</v>
      </c>
      <c r="N97" s="556">
        <v>0</v>
      </c>
      <c r="O97" s="556">
        <v>0</v>
      </c>
      <c r="P97" s="556">
        <v>0</v>
      </c>
      <c r="Q97" s="30">
        <f t="shared" si="43"/>
        <v>15.86</v>
      </c>
      <c r="R97" s="30">
        <f t="shared" si="46"/>
        <v>0</v>
      </c>
      <c r="S97" s="30"/>
      <c r="T97" s="645">
        <f t="shared" si="44"/>
        <v>15.86</v>
      </c>
      <c r="U97" s="553">
        <v>15.86</v>
      </c>
      <c r="V97" s="703">
        <v>15.86</v>
      </c>
      <c r="W97" s="237">
        <v>0</v>
      </c>
      <c r="X97" s="237">
        <v>0</v>
      </c>
      <c r="Y97" s="674">
        <f t="shared" si="45"/>
        <v>15.86</v>
      </c>
      <c r="Z97" s="675">
        <v>7</v>
      </c>
      <c r="AA97" s="6"/>
    </row>
    <row r="98" spans="1:27" ht="15.75" outlineLevel="1">
      <c r="A98" s="559">
        <v>25</v>
      </c>
      <c r="B98" s="555" t="s">
        <v>101</v>
      </c>
      <c r="C98" s="652" t="s">
        <v>102</v>
      </c>
      <c r="D98" s="555" t="s">
        <v>7</v>
      </c>
      <c r="E98" s="555" t="s">
        <v>502</v>
      </c>
      <c r="F98" s="558" t="s">
        <v>734</v>
      </c>
      <c r="G98" s="557">
        <v>0</v>
      </c>
      <c r="H98" s="236">
        <v>6.97</v>
      </c>
      <c r="I98" s="236">
        <v>34.69</v>
      </c>
      <c r="J98" s="236">
        <v>79.7</v>
      </c>
      <c r="K98" s="236">
        <v>0</v>
      </c>
      <c r="L98" s="236">
        <v>0</v>
      </c>
      <c r="M98" s="556">
        <v>0</v>
      </c>
      <c r="N98" s="556">
        <v>0</v>
      </c>
      <c r="O98" s="556">
        <v>0</v>
      </c>
      <c r="P98" s="556">
        <v>0</v>
      </c>
      <c r="Q98" s="30">
        <f t="shared" si="43"/>
        <v>121.36</v>
      </c>
      <c r="R98" s="30">
        <f t="shared" si="46"/>
        <v>0</v>
      </c>
      <c r="S98" s="30"/>
      <c r="T98" s="645">
        <f t="shared" si="44"/>
        <v>121.36</v>
      </c>
      <c r="U98" s="553">
        <v>121.36</v>
      </c>
      <c r="V98" s="703">
        <v>121.36</v>
      </c>
      <c r="W98" s="237">
        <v>0</v>
      </c>
      <c r="X98" s="237">
        <v>0</v>
      </c>
      <c r="Y98" s="674">
        <f t="shared" si="45"/>
        <v>121.36</v>
      </c>
      <c r="Z98" s="675">
        <v>7</v>
      </c>
      <c r="AA98" s="6"/>
    </row>
    <row r="99" spans="1:27" ht="30" outlineLevel="1">
      <c r="A99" s="559">
        <v>25</v>
      </c>
      <c r="B99" s="555" t="s">
        <v>118</v>
      </c>
      <c r="C99" s="558" t="s">
        <v>1336</v>
      </c>
      <c r="D99" s="555" t="s">
        <v>7</v>
      </c>
      <c r="E99" s="555" t="s">
        <v>500</v>
      </c>
      <c r="F99" s="558" t="s">
        <v>499</v>
      </c>
      <c r="G99" s="557">
        <v>0</v>
      </c>
      <c r="H99" s="236">
        <v>0.26</v>
      </c>
      <c r="I99" s="236">
        <v>4.4800000000000004</v>
      </c>
      <c r="J99" s="236">
        <v>0</v>
      </c>
      <c r="K99" s="236">
        <v>0</v>
      </c>
      <c r="L99" s="236">
        <v>0</v>
      </c>
      <c r="M99" s="556">
        <v>0</v>
      </c>
      <c r="N99" s="556">
        <v>3.31</v>
      </c>
      <c r="O99" s="556">
        <v>11.11</v>
      </c>
      <c r="P99" s="556">
        <v>0</v>
      </c>
      <c r="Q99" s="30">
        <f t="shared" ref="Q99:Q115" si="47">SUM(G99:K99)</f>
        <v>4.74</v>
      </c>
      <c r="R99" s="30">
        <f t="shared" si="46"/>
        <v>14.42</v>
      </c>
      <c r="S99" s="30"/>
      <c r="T99" s="645">
        <f t="shared" si="44"/>
        <v>19.16</v>
      </c>
      <c r="U99" s="553">
        <v>19.16</v>
      </c>
      <c r="V99" s="703">
        <v>19.16</v>
      </c>
      <c r="W99" s="237">
        <v>0</v>
      </c>
      <c r="X99" s="237">
        <v>0</v>
      </c>
      <c r="Y99" s="674">
        <f t="shared" si="45"/>
        <v>19.16</v>
      </c>
      <c r="Z99" s="675">
        <v>6</v>
      </c>
      <c r="AA99" s="6"/>
    </row>
    <row r="100" spans="1:27" ht="15.75" outlineLevel="1">
      <c r="A100" s="559">
        <v>25</v>
      </c>
      <c r="B100" s="555" t="s">
        <v>119</v>
      </c>
      <c r="C100" s="652" t="s">
        <v>1335</v>
      </c>
      <c r="D100" s="555" t="s">
        <v>7</v>
      </c>
      <c r="E100" s="555" t="s">
        <v>501</v>
      </c>
      <c r="F100" s="558" t="s">
        <v>663</v>
      </c>
      <c r="G100" s="557">
        <v>0</v>
      </c>
      <c r="H100" s="236">
        <v>1.5</v>
      </c>
      <c r="I100" s="236">
        <v>0</v>
      </c>
      <c r="J100" s="236">
        <v>0.39</v>
      </c>
      <c r="K100" s="236">
        <v>0</v>
      </c>
      <c r="L100" s="236">
        <v>0</v>
      </c>
      <c r="M100" s="556">
        <v>0</v>
      </c>
      <c r="N100" s="556">
        <v>2</v>
      </c>
      <c r="O100" s="556">
        <v>24.37</v>
      </c>
      <c r="P100" s="556">
        <v>0</v>
      </c>
      <c r="Q100" s="30">
        <f t="shared" ref="Q100:Q104" si="48">SUM(G100:K100)</f>
        <v>1.8900000000000001</v>
      </c>
      <c r="R100" s="30">
        <f>SUM(L100:P100)</f>
        <v>26.37</v>
      </c>
      <c r="S100" s="30"/>
      <c r="T100" s="645">
        <f t="shared" si="44"/>
        <v>28.26</v>
      </c>
      <c r="U100" s="553">
        <v>28.26</v>
      </c>
      <c r="V100" s="703">
        <v>28.26</v>
      </c>
      <c r="W100" s="237">
        <v>0</v>
      </c>
      <c r="X100" s="237">
        <v>0</v>
      </c>
      <c r="Y100" s="674">
        <f t="shared" si="45"/>
        <v>28.26</v>
      </c>
      <c r="Z100" s="675">
        <v>6</v>
      </c>
      <c r="AA100" s="6"/>
    </row>
    <row r="101" spans="1:27" ht="30" outlineLevel="1">
      <c r="A101" s="559">
        <v>25</v>
      </c>
      <c r="B101" s="663" t="s">
        <v>121</v>
      </c>
      <c r="C101" s="558" t="s">
        <v>664</v>
      </c>
      <c r="D101" s="555" t="s">
        <v>7</v>
      </c>
      <c r="E101" s="555" t="s">
        <v>449</v>
      </c>
      <c r="F101" s="558" t="s">
        <v>664</v>
      </c>
      <c r="G101" s="557">
        <v>16.036999999999999</v>
      </c>
      <c r="H101" s="236">
        <v>15.779</v>
      </c>
      <c r="I101" s="236">
        <v>12.398</v>
      </c>
      <c r="J101" s="236">
        <v>0.53400000000000003</v>
      </c>
      <c r="K101" s="236">
        <v>0</v>
      </c>
      <c r="L101" s="236">
        <v>0</v>
      </c>
      <c r="M101" s="556">
        <v>14.41</v>
      </c>
      <c r="N101" s="556">
        <v>33.020000000000003</v>
      </c>
      <c r="O101" s="556">
        <v>27.57</v>
      </c>
      <c r="P101" s="556">
        <v>0</v>
      </c>
      <c r="Q101" s="30">
        <f t="shared" si="48"/>
        <v>44.747999999999998</v>
      </c>
      <c r="R101" s="30">
        <f t="shared" si="46"/>
        <v>75</v>
      </c>
      <c r="S101" s="30"/>
      <c r="T101" s="645">
        <f t="shared" si="44"/>
        <v>119.74799999999999</v>
      </c>
      <c r="U101" s="553">
        <v>119.76</v>
      </c>
      <c r="V101" s="703">
        <v>119.748</v>
      </c>
      <c r="W101" s="237">
        <v>0</v>
      </c>
      <c r="X101" s="237">
        <v>0</v>
      </c>
      <c r="Y101" s="674">
        <f t="shared" si="45"/>
        <v>119.748</v>
      </c>
      <c r="Z101" s="675">
        <v>6</v>
      </c>
      <c r="AA101" s="6"/>
    </row>
    <row r="102" spans="1:27" ht="15.75" outlineLevel="1">
      <c r="A102" s="559">
        <v>25</v>
      </c>
      <c r="B102" s="663" t="s">
        <v>123</v>
      </c>
      <c r="C102" s="652" t="s">
        <v>450</v>
      </c>
      <c r="D102" s="555" t="s">
        <v>449</v>
      </c>
      <c r="E102" s="555" t="s">
        <v>485</v>
      </c>
      <c r="F102" s="558" t="s">
        <v>450</v>
      </c>
      <c r="G102" s="557">
        <v>0</v>
      </c>
      <c r="H102" s="236">
        <v>0.86</v>
      </c>
      <c r="I102" s="236">
        <v>0</v>
      </c>
      <c r="J102" s="236">
        <v>0</v>
      </c>
      <c r="K102" s="236">
        <v>0</v>
      </c>
      <c r="L102" s="236">
        <v>0</v>
      </c>
      <c r="M102" s="556">
        <v>7.14</v>
      </c>
      <c r="N102" s="556">
        <v>15.78</v>
      </c>
      <c r="O102" s="556">
        <v>24.97</v>
      </c>
      <c r="P102" s="556">
        <v>0</v>
      </c>
      <c r="Q102" s="30">
        <f t="shared" si="48"/>
        <v>0.86</v>
      </c>
      <c r="R102" s="30">
        <f>SUM(L102:P102)</f>
        <v>47.89</v>
      </c>
      <c r="S102" s="30"/>
      <c r="T102" s="645">
        <f t="shared" si="44"/>
        <v>48.75</v>
      </c>
      <c r="U102" s="553">
        <v>48.75</v>
      </c>
      <c r="V102" s="703">
        <v>48.75</v>
      </c>
      <c r="W102" s="237">
        <v>0</v>
      </c>
      <c r="X102" s="237">
        <v>0</v>
      </c>
      <c r="Y102" s="674">
        <f t="shared" si="45"/>
        <v>48.75</v>
      </c>
      <c r="Z102" s="675">
        <v>1</v>
      </c>
      <c r="AA102" s="6"/>
    </row>
    <row r="103" spans="1:27" ht="15.75" outlineLevel="1">
      <c r="A103" s="559">
        <v>26</v>
      </c>
      <c r="B103" s="555">
        <v>2601</v>
      </c>
      <c r="C103" s="652" t="s">
        <v>491</v>
      </c>
      <c r="D103" s="555" t="s">
        <v>7</v>
      </c>
      <c r="E103" s="555" t="s">
        <v>105</v>
      </c>
      <c r="F103" s="558" t="s">
        <v>491</v>
      </c>
      <c r="G103" s="557">
        <v>0</v>
      </c>
      <c r="H103" s="236">
        <v>2</v>
      </c>
      <c r="I103" s="236">
        <v>9.0500000000000007</v>
      </c>
      <c r="J103" s="236">
        <v>6.02</v>
      </c>
      <c r="K103" s="236">
        <v>0</v>
      </c>
      <c r="L103" s="236">
        <v>0</v>
      </c>
      <c r="M103" s="556">
        <v>0</v>
      </c>
      <c r="N103" s="556">
        <v>0</v>
      </c>
      <c r="O103" s="556">
        <v>0</v>
      </c>
      <c r="P103" s="556">
        <v>0</v>
      </c>
      <c r="Q103" s="30">
        <f t="shared" si="48"/>
        <v>17.07</v>
      </c>
      <c r="R103" s="30">
        <f t="shared" si="46"/>
        <v>0</v>
      </c>
      <c r="S103" s="30"/>
      <c r="T103" s="645">
        <f t="shared" si="44"/>
        <v>17.07</v>
      </c>
      <c r="U103" s="553">
        <v>16.600000000000001</v>
      </c>
      <c r="V103" s="703">
        <v>17.07</v>
      </c>
      <c r="W103" s="237">
        <v>0</v>
      </c>
      <c r="X103" s="237">
        <v>0</v>
      </c>
      <c r="Y103" s="674">
        <f t="shared" si="45"/>
        <v>17.07</v>
      </c>
      <c r="Z103" s="675">
        <v>4</v>
      </c>
      <c r="AA103" s="6"/>
    </row>
    <row r="104" spans="1:27" ht="15.75" outlineLevel="1">
      <c r="A104" s="559">
        <v>26</v>
      </c>
      <c r="B104" s="663" t="s">
        <v>106</v>
      </c>
      <c r="C104" s="652" t="s">
        <v>107</v>
      </c>
      <c r="D104" s="555" t="s">
        <v>7</v>
      </c>
      <c r="E104" s="555" t="s">
        <v>108</v>
      </c>
      <c r="F104" s="558" t="s">
        <v>107</v>
      </c>
      <c r="G104" s="557">
        <v>21.363</v>
      </c>
      <c r="H104" s="236">
        <v>19.317</v>
      </c>
      <c r="I104" s="236">
        <v>16.759</v>
      </c>
      <c r="J104" s="236">
        <v>15.695</v>
      </c>
      <c r="K104" s="236">
        <v>0</v>
      </c>
      <c r="L104" s="236">
        <v>0</v>
      </c>
      <c r="M104" s="236">
        <v>0</v>
      </c>
      <c r="N104" s="556">
        <v>0</v>
      </c>
      <c r="O104" s="556">
        <v>20.276</v>
      </c>
      <c r="P104" s="556">
        <v>11.914999999999999</v>
      </c>
      <c r="Q104" s="30">
        <f t="shared" si="48"/>
        <v>73.134</v>
      </c>
      <c r="R104" s="30">
        <f t="shared" si="46"/>
        <v>32.191000000000003</v>
      </c>
      <c r="S104" s="30"/>
      <c r="T104" s="645">
        <f t="shared" si="44"/>
        <v>105.325</v>
      </c>
      <c r="U104" s="553">
        <v>104.46</v>
      </c>
      <c r="V104" s="703">
        <v>105.325</v>
      </c>
      <c r="W104" s="237">
        <v>0</v>
      </c>
      <c r="X104" s="237">
        <v>0</v>
      </c>
      <c r="Y104" s="674">
        <f t="shared" si="45"/>
        <v>105.325</v>
      </c>
      <c r="Z104" s="675">
        <v>3</v>
      </c>
      <c r="AA104" s="6"/>
    </row>
    <row r="105" spans="1:27" ht="15.75" outlineLevel="1">
      <c r="A105" s="559">
        <v>26</v>
      </c>
      <c r="B105" s="555" t="s">
        <v>124</v>
      </c>
      <c r="C105" s="652" t="s">
        <v>618</v>
      </c>
      <c r="D105" s="555" t="s">
        <v>7</v>
      </c>
      <c r="E105" s="555" t="s">
        <v>125</v>
      </c>
      <c r="F105" s="558" t="s">
        <v>492</v>
      </c>
      <c r="G105" s="557">
        <v>17.350000000000001</v>
      </c>
      <c r="H105" s="236">
        <v>3.5249999999999999</v>
      </c>
      <c r="I105" s="236">
        <v>2.0819999999999999</v>
      </c>
      <c r="J105" s="236">
        <v>2.456</v>
      </c>
      <c r="K105" s="236">
        <v>0</v>
      </c>
      <c r="L105" s="236">
        <v>0</v>
      </c>
      <c r="M105" s="556">
        <v>0</v>
      </c>
      <c r="N105" s="556">
        <v>6.4640000000000004</v>
      </c>
      <c r="O105" s="556">
        <v>10.691000000000001</v>
      </c>
      <c r="P105" s="556">
        <v>0</v>
      </c>
      <c r="Q105" s="30">
        <f>SUM(G105:K105)</f>
        <v>25.413</v>
      </c>
      <c r="R105" s="30">
        <f>SUM(L105:P105)</f>
        <v>17.155000000000001</v>
      </c>
      <c r="S105" s="30"/>
      <c r="T105" s="645">
        <f t="shared" si="44"/>
        <v>42.567999999999998</v>
      </c>
      <c r="U105" s="553">
        <v>41.74</v>
      </c>
      <c r="V105" s="703">
        <v>42.567999999999998</v>
      </c>
      <c r="W105" s="237">
        <v>0</v>
      </c>
      <c r="X105" s="237">
        <v>0</v>
      </c>
      <c r="Y105" s="674">
        <f t="shared" si="45"/>
        <v>42.567999999999998</v>
      </c>
      <c r="Z105" s="675">
        <v>4</v>
      </c>
      <c r="AA105" s="6"/>
    </row>
    <row r="106" spans="1:27" ht="15.75" outlineLevel="1">
      <c r="A106" s="559">
        <v>26</v>
      </c>
      <c r="B106" s="555" t="s">
        <v>126</v>
      </c>
      <c r="C106" s="652" t="s">
        <v>627</v>
      </c>
      <c r="D106" s="555" t="s">
        <v>7</v>
      </c>
      <c r="E106" s="555" t="s">
        <v>665</v>
      </c>
      <c r="F106" s="558" t="s">
        <v>490</v>
      </c>
      <c r="G106" s="557">
        <v>0</v>
      </c>
      <c r="H106" s="236">
        <v>0</v>
      </c>
      <c r="I106" s="236">
        <v>0</v>
      </c>
      <c r="J106" s="236">
        <v>0</v>
      </c>
      <c r="K106" s="236">
        <v>0</v>
      </c>
      <c r="L106" s="236">
        <v>0</v>
      </c>
      <c r="M106" s="556">
        <v>0</v>
      </c>
      <c r="N106" s="556">
        <v>16.55</v>
      </c>
      <c r="O106" s="556">
        <v>11.45</v>
      </c>
      <c r="P106" s="556">
        <v>0</v>
      </c>
      <c r="Q106" s="30">
        <f t="shared" si="47"/>
        <v>0</v>
      </c>
      <c r="R106" s="30">
        <f t="shared" si="46"/>
        <v>28</v>
      </c>
      <c r="S106" s="30"/>
      <c r="T106" s="645">
        <f t="shared" si="44"/>
        <v>28</v>
      </c>
      <c r="U106" s="553">
        <v>28</v>
      </c>
      <c r="V106" s="703">
        <v>28</v>
      </c>
      <c r="W106" s="237">
        <v>0</v>
      </c>
      <c r="X106" s="237">
        <v>0</v>
      </c>
      <c r="Y106" s="674">
        <f t="shared" si="45"/>
        <v>28</v>
      </c>
      <c r="Z106" s="675">
        <v>5</v>
      </c>
      <c r="AA106" s="6"/>
    </row>
    <row r="107" spans="1:27" ht="15.75" outlineLevel="1">
      <c r="A107" s="559">
        <v>26</v>
      </c>
      <c r="B107" s="555" t="s">
        <v>128</v>
      </c>
      <c r="C107" s="652" t="s">
        <v>626</v>
      </c>
      <c r="D107" s="555" t="s">
        <v>7</v>
      </c>
      <c r="E107" s="555" t="s">
        <v>264</v>
      </c>
      <c r="F107" s="558" t="s">
        <v>493</v>
      </c>
      <c r="G107" s="557">
        <v>0</v>
      </c>
      <c r="H107" s="236">
        <v>0</v>
      </c>
      <c r="I107" s="236">
        <v>0</v>
      </c>
      <c r="J107" s="236">
        <v>0</v>
      </c>
      <c r="K107" s="236">
        <v>0</v>
      </c>
      <c r="L107" s="236">
        <v>0</v>
      </c>
      <c r="M107" s="556">
        <v>0</v>
      </c>
      <c r="N107" s="161">
        <v>51.89</v>
      </c>
      <c r="O107" s="236">
        <v>23.11</v>
      </c>
      <c r="P107" s="236">
        <v>0</v>
      </c>
      <c r="Q107" s="30">
        <f t="shared" si="47"/>
        <v>0</v>
      </c>
      <c r="R107" s="30">
        <f t="shared" si="46"/>
        <v>75</v>
      </c>
      <c r="S107" s="30"/>
      <c r="T107" s="645">
        <f t="shared" si="44"/>
        <v>75</v>
      </c>
      <c r="U107" s="553">
        <v>72.930000000000007</v>
      </c>
      <c r="V107" s="703">
        <v>75</v>
      </c>
      <c r="W107" s="237">
        <v>0</v>
      </c>
      <c r="X107" s="237">
        <v>0</v>
      </c>
      <c r="Y107" s="674">
        <f t="shared" si="45"/>
        <v>75</v>
      </c>
      <c r="Z107" s="675">
        <v>4</v>
      </c>
      <c r="AA107" s="6"/>
    </row>
    <row r="108" spans="1:27" ht="30" outlineLevel="1">
      <c r="A108" s="559">
        <v>26</v>
      </c>
      <c r="B108" s="555" t="s">
        <v>129</v>
      </c>
      <c r="C108" s="558" t="s">
        <v>871</v>
      </c>
      <c r="D108" s="555" t="s">
        <v>7</v>
      </c>
      <c r="E108" s="555" t="s">
        <v>14</v>
      </c>
      <c r="F108" s="558" t="s">
        <v>489</v>
      </c>
      <c r="G108" s="557">
        <v>0</v>
      </c>
      <c r="H108" s="236">
        <v>0</v>
      </c>
      <c r="I108" s="236">
        <v>0</v>
      </c>
      <c r="J108" s="236">
        <v>0</v>
      </c>
      <c r="K108" s="236">
        <v>0</v>
      </c>
      <c r="L108" s="236">
        <v>0</v>
      </c>
      <c r="M108" s="556">
        <v>0</v>
      </c>
      <c r="N108" s="236">
        <v>0</v>
      </c>
      <c r="O108" s="236">
        <v>4</v>
      </c>
      <c r="P108" s="236">
        <v>0</v>
      </c>
      <c r="Q108" s="30">
        <f t="shared" ref="Q108:Q113" si="49">SUM(G108:K108)</f>
        <v>0</v>
      </c>
      <c r="R108" s="30">
        <f t="shared" si="46"/>
        <v>4</v>
      </c>
      <c r="S108" s="30"/>
      <c r="T108" s="645">
        <f t="shared" si="44"/>
        <v>4</v>
      </c>
      <c r="U108" s="553">
        <v>4</v>
      </c>
      <c r="V108" s="703">
        <v>4</v>
      </c>
      <c r="W108" s="237">
        <v>0</v>
      </c>
      <c r="X108" s="237">
        <v>0</v>
      </c>
      <c r="Y108" s="674">
        <f t="shared" si="45"/>
        <v>4</v>
      </c>
      <c r="Z108" s="675">
        <v>3</v>
      </c>
      <c r="AA108" s="6"/>
    </row>
    <row r="109" spans="1:27" ht="30" outlineLevel="1">
      <c r="A109" s="559">
        <v>26</v>
      </c>
      <c r="B109" s="555" t="s">
        <v>129</v>
      </c>
      <c r="C109" s="558" t="s">
        <v>871</v>
      </c>
      <c r="D109" s="555" t="s">
        <v>582</v>
      </c>
      <c r="E109" s="555" t="s">
        <v>27</v>
      </c>
      <c r="F109" s="558" t="s">
        <v>666</v>
      </c>
      <c r="G109" s="557">
        <v>0</v>
      </c>
      <c r="H109" s="236">
        <v>0</v>
      </c>
      <c r="I109" s="236">
        <v>0</v>
      </c>
      <c r="J109" s="236">
        <v>0</v>
      </c>
      <c r="K109" s="236">
        <v>0</v>
      </c>
      <c r="L109" s="236">
        <v>0</v>
      </c>
      <c r="M109" s="556">
        <v>0</v>
      </c>
      <c r="N109" s="556">
        <v>0</v>
      </c>
      <c r="O109" s="556">
        <v>7.3</v>
      </c>
      <c r="P109" s="556">
        <v>0</v>
      </c>
      <c r="Q109" s="30">
        <f t="shared" si="49"/>
        <v>0</v>
      </c>
      <c r="R109" s="30">
        <f t="shared" si="46"/>
        <v>7.3</v>
      </c>
      <c r="S109" s="30"/>
      <c r="T109" s="645">
        <f t="shared" si="44"/>
        <v>7.3</v>
      </c>
      <c r="U109" s="553">
        <v>7.3</v>
      </c>
      <c r="V109" s="703">
        <v>7.3</v>
      </c>
      <c r="W109" s="237">
        <v>0</v>
      </c>
      <c r="X109" s="237">
        <v>0</v>
      </c>
      <c r="Y109" s="674">
        <f t="shared" si="45"/>
        <v>7.3</v>
      </c>
      <c r="Z109" s="675">
        <v>3</v>
      </c>
      <c r="AA109" s="6"/>
    </row>
    <row r="110" spans="1:27" ht="15.75" outlineLevel="1">
      <c r="A110" s="559">
        <v>26</v>
      </c>
      <c r="B110" s="663" t="s">
        <v>131</v>
      </c>
      <c r="C110" s="652" t="s">
        <v>1345</v>
      </c>
      <c r="D110" s="555" t="s">
        <v>7</v>
      </c>
      <c r="E110" s="555" t="s">
        <v>132</v>
      </c>
      <c r="F110" s="558" t="s">
        <v>1345</v>
      </c>
      <c r="G110" s="557">
        <v>0</v>
      </c>
      <c r="H110" s="236">
        <v>0</v>
      </c>
      <c r="I110" s="236">
        <v>0</v>
      </c>
      <c r="J110" s="236">
        <v>0.67100000000000004</v>
      </c>
      <c r="K110" s="236">
        <v>0</v>
      </c>
      <c r="L110" s="236">
        <v>0</v>
      </c>
      <c r="M110" s="556">
        <v>0</v>
      </c>
      <c r="N110" s="556">
        <v>0</v>
      </c>
      <c r="O110" s="556">
        <v>42.414999999999999</v>
      </c>
      <c r="P110" s="556">
        <v>0</v>
      </c>
      <c r="Q110" s="30">
        <f t="shared" si="49"/>
        <v>0.67100000000000004</v>
      </c>
      <c r="R110" s="30">
        <f t="shared" si="46"/>
        <v>42.414999999999999</v>
      </c>
      <c r="S110" s="30"/>
      <c r="T110" s="645">
        <f t="shared" si="44"/>
        <v>43.085999999999999</v>
      </c>
      <c r="U110" s="553">
        <v>43.085999999999999</v>
      </c>
      <c r="V110" s="703">
        <v>43.085999999999999</v>
      </c>
      <c r="W110" s="237">
        <v>0</v>
      </c>
      <c r="X110" s="237">
        <v>0</v>
      </c>
      <c r="Y110" s="674">
        <f t="shared" si="45"/>
        <v>43.085999999999999</v>
      </c>
      <c r="Z110" s="675">
        <v>3</v>
      </c>
      <c r="AA110" s="6"/>
    </row>
    <row r="111" spans="1:27" ht="31.5" customHeight="1" outlineLevel="1">
      <c r="A111" s="559">
        <v>31</v>
      </c>
      <c r="B111" s="555">
        <v>3105</v>
      </c>
      <c r="C111" s="558" t="s">
        <v>109</v>
      </c>
      <c r="D111" s="555" t="s">
        <v>7</v>
      </c>
      <c r="E111" s="555" t="s">
        <v>110</v>
      </c>
      <c r="F111" s="558" t="s">
        <v>1401</v>
      </c>
      <c r="G111" s="557">
        <v>0</v>
      </c>
      <c r="H111" s="236">
        <v>36.57</v>
      </c>
      <c r="I111" s="236">
        <v>12.4</v>
      </c>
      <c r="J111" s="236">
        <v>0</v>
      </c>
      <c r="K111" s="236">
        <v>0</v>
      </c>
      <c r="L111" s="236">
        <v>0</v>
      </c>
      <c r="M111" s="556">
        <v>0</v>
      </c>
      <c r="N111" s="556">
        <v>0</v>
      </c>
      <c r="O111" s="556">
        <v>0</v>
      </c>
      <c r="P111" s="556">
        <v>0</v>
      </c>
      <c r="Q111" s="30">
        <f t="shared" si="49"/>
        <v>48.97</v>
      </c>
      <c r="R111" s="30">
        <f t="shared" si="46"/>
        <v>0</v>
      </c>
      <c r="S111" s="30"/>
      <c r="T111" s="645">
        <f t="shared" si="44"/>
        <v>48.97</v>
      </c>
      <c r="U111" s="553">
        <v>48.97</v>
      </c>
      <c r="V111" s="703">
        <v>45.53</v>
      </c>
      <c r="W111" s="237">
        <v>1.72</v>
      </c>
      <c r="X111" s="237">
        <v>1.72</v>
      </c>
      <c r="Y111" s="674">
        <f t="shared" si="45"/>
        <v>47.25</v>
      </c>
      <c r="Z111" s="675">
        <v>5</v>
      </c>
      <c r="AA111" s="713"/>
    </row>
    <row r="112" spans="1:27" ht="15.75" outlineLevel="1">
      <c r="A112" s="559">
        <v>37</v>
      </c>
      <c r="B112" s="663">
        <v>3701</v>
      </c>
      <c r="C112" s="652" t="s">
        <v>112</v>
      </c>
      <c r="D112" s="555" t="s">
        <v>113</v>
      </c>
      <c r="E112" s="555" t="s">
        <v>114</v>
      </c>
      <c r="F112" s="558" t="s">
        <v>115</v>
      </c>
      <c r="G112" s="557">
        <v>0</v>
      </c>
      <c r="H112" s="236">
        <v>4.2779999999999996</v>
      </c>
      <c r="I112" s="236">
        <v>0</v>
      </c>
      <c r="J112" s="236">
        <v>0</v>
      </c>
      <c r="K112" s="236">
        <v>0</v>
      </c>
      <c r="L112" s="236">
        <v>0</v>
      </c>
      <c r="M112" s="556">
        <v>0</v>
      </c>
      <c r="N112" s="556">
        <v>0</v>
      </c>
      <c r="O112" s="556">
        <v>4.91</v>
      </c>
      <c r="P112" s="556">
        <v>0</v>
      </c>
      <c r="Q112" s="30">
        <f t="shared" si="49"/>
        <v>4.2779999999999996</v>
      </c>
      <c r="R112" s="30">
        <f t="shared" si="46"/>
        <v>4.91</v>
      </c>
      <c r="S112" s="30"/>
      <c r="T112" s="645">
        <f t="shared" si="44"/>
        <v>9.1879999999999988</v>
      </c>
      <c r="U112" s="553">
        <v>9.1880000000000006</v>
      </c>
      <c r="V112" s="703">
        <v>9.1880000000000006</v>
      </c>
      <c r="W112" s="237">
        <v>0</v>
      </c>
      <c r="X112" s="237">
        <v>0</v>
      </c>
      <c r="Y112" s="674">
        <f t="shared" si="45"/>
        <v>9.1880000000000006</v>
      </c>
      <c r="Z112" s="675">
        <v>3</v>
      </c>
      <c r="AA112" s="6"/>
    </row>
    <row r="113" spans="1:27" ht="15.75" outlineLevel="1">
      <c r="A113" s="559">
        <v>37</v>
      </c>
      <c r="B113" s="555">
        <v>3702</v>
      </c>
      <c r="C113" s="652" t="s">
        <v>116</v>
      </c>
      <c r="D113" s="555" t="s">
        <v>7</v>
      </c>
      <c r="E113" s="555" t="s">
        <v>125</v>
      </c>
      <c r="F113" s="558" t="s">
        <v>494</v>
      </c>
      <c r="G113" s="557">
        <v>0</v>
      </c>
      <c r="H113" s="236">
        <v>0.26</v>
      </c>
      <c r="I113" s="236">
        <v>0</v>
      </c>
      <c r="J113" s="236">
        <v>1.01</v>
      </c>
      <c r="K113" s="236">
        <v>0</v>
      </c>
      <c r="L113" s="236">
        <v>0</v>
      </c>
      <c r="M113" s="556">
        <v>0</v>
      </c>
      <c r="N113" s="556">
        <v>30.64</v>
      </c>
      <c r="O113" s="556">
        <v>11.85</v>
      </c>
      <c r="P113" s="556">
        <v>0</v>
      </c>
      <c r="Q113" s="30">
        <f t="shared" si="49"/>
        <v>1.27</v>
      </c>
      <c r="R113" s="30">
        <f t="shared" si="46"/>
        <v>42.49</v>
      </c>
      <c r="S113" s="30"/>
      <c r="T113" s="645">
        <f t="shared" si="44"/>
        <v>43.760000000000005</v>
      </c>
      <c r="U113" s="553">
        <v>44.31</v>
      </c>
      <c r="V113" s="703">
        <v>43.76</v>
      </c>
      <c r="W113" s="237">
        <v>0</v>
      </c>
      <c r="X113" s="237">
        <v>0</v>
      </c>
      <c r="Y113" s="674">
        <f t="shared" si="45"/>
        <v>43.76</v>
      </c>
      <c r="Z113" s="675">
        <v>4</v>
      </c>
      <c r="AA113" s="6"/>
    </row>
    <row r="114" spans="1:27" ht="15.75" outlineLevel="1">
      <c r="A114" s="559">
        <v>37</v>
      </c>
      <c r="B114" s="555">
        <v>3702</v>
      </c>
      <c r="C114" s="652" t="s">
        <v>116</v>
      </c>
      <c r="D114" s="236" t="s">
        <v>495</v>
      </c>
      <c r="E114" s="555" t="s">
        <v>668</v>
      </c>
      <c r="F114" s="558" t="s">
        <v>496</v>
      </c>
      <c r="G114" s="557">
        <v>0</v>
      </c>
      <c r="H114" s="236">
        <v>2.2000000000000002</v>
      </c>
      <c r="I114" s="236">
        <v>14.2</v>
      </c>
      <c r="J114" s="236">
        <v>7.9</v>
      </c>
      <c r="K114" s="668">
        <v>0.1</v>
      </c>
      <c r="L114" s="236">
        <v>0</v>
      </c>
      <c r="M114" s="556">
        <v>0</v>
      </c>
      <c r="N114" s="556">
        <v>33.65</v>
      </c>
      <c r="O114" s="236">
        <v>15.05</v>
      </c>
      <c r="P114" s="236">
        <v>8.5</v>
      </c>
      <c r="Q114" s="30">
        <f t="shared" si="47"/>
        <v>24.4</v>
      </c>
      <c r="R114" s="30">
        <f t="shared" si="46"/>
        <v>57.2</v>
      </c>
      <c r="S114" s="30"/>
      <c r="T114" s="645">
        <f t="shared" si="44"/>
        <v>81.599999999999994</v>
      </c>
      <c r="U114" s="553">
        <v>81.599999999999994</v>
      </c>
      <c r="V114" s="703">
        <v>81.599999999999994</v>
      </c>
      <c r="W114" s="237">
        <v>0</v>
      </c>
      <c r="X114" s="237">
        <v>0</v>
      </c>
      <c r="Y114" s="674">
        <f t="shared" si="45"/>
        <v>81.599999999999994</v>
      </c>
      <c r="Z114" s="675">
        <v>5</v>
      </c>
      <c r="AA114" s="6"/>
    </row>
    <row r="115" spans="1:27" ht="15.75" outlineLevel="1">
      <c r="A115" s="559">
        <v>37</v>
      </c>
      <c r="B115" s="236" t="s">
        <v>133</v>
      </c>
      <c r="C115" s="237" t="s">
        <v>497</v>
      </c>
      <c r="D115" s="236" t="s">
        <v>7</v>
      </c>
      <c r="E115" s="236" t="s">
        <v>134</v>
      </c>
      <c r="F115" s="558" t="s">
        <v>669</v>
      </c>
      <c r="G115" s="557">
        <v>0</v>
      </c>
      <c r="H115" s="236">
        <v>0</v>
      </c>
      <c r="I115" s="236">
        <v>0.25</v>
      </c>
      <c r="J115" s="236">
        <v>0</v>
      </c>
      <c r="K115" s="236">
        <v>0</v>
      </c>
      <c r="L115" s="236">
        <v>0</v>
      </c>
      <c r="M115" s="556">
        <v>0</v>
      </c>
      <c r="N115" s="556">
        <v>5.25</v>
      </c>
      <c r="O115" s="556">
        <v>2.25</v>
      </c>
      <c r="P115" s="556">
        <v>0</v>
      </c>
      <c r="Q115" s="30">
        <f t="shared" si="47"/>
        <v>0.25</v>
      </c>
      <c r="R115" s="30">
        <f t="shared" si="46"/>
        <v>7.5</v>
      </c>
      <c r="S115" s="30"/>
      <c r="T115" s="645">
        <f t="shared" si="44"/>
        <v>7.75</v>
      </c>
      <c r="U115" s="553">
        <v>7.75</v>
      </c>
      <c r="V115" s="703">
        <v>7.75</v>
      </c>
      <c r="W115" s="237">
        <v>0</v>
      </c>
      <c r="X115" s="237">
        <v>0</v>
      </c>
      <c r="Y115" s="674">
        <f t="shared" si="45"/>
        <v>7.75</v>
      </c>
      <c r="Z115" s="675">
        <v>5</v>
      </c>
      <c r="AA115" s="6"/>
    </row>
    <row r="116" spans="1:27" ht="15.75" outlineLevel="1">
      <c r="A116" s="559">
        <v>37</v>
      </c>
      <c r="B116" s="236" t="s">
        <v>753</v>
      </c>
      <c r="C116" s="237" t="s">
        <v>498</v>
      </c>
      <c r="D116" s="236" t="s">
        <v>7</v>
      </c>
      <c r="E116" s="236" t="s">
        <v>169</v>
      </c>
      <c r="F116" s="558" t="s">
        <v>498</v>
      </c>
      <c r="G116" s="557">
        <v>0</v>
      </c>
      <c r="H116" s="236">
        <v>0</v>
      </c>
      <c r="I116" s="236">
        <v>1</v>
      </c>
      <c r="J116" s="236">
        <v>0</v>
      </c>
      <c r="K116" s="236">
        <v>0</v>
      </c>
      <c r="L116" s="236">
        <v>0</v>
      </c>
      <c r="M116" s="556">
        <v>0</v>
      </c>
      <c r="N116" s="556">
        <v>0</v>
      </c>
      <c r="O116" s="556">
        <v>0</v>
      </c>
      <c r="P116" s="556">
        <v>0</v>
      </c>
      <c r="Q116" s="30">
        <f>SUM(G116:K116)</f>
        <v>1</v>
      </c>
      <c r="R116" s="30">
        <f t="shared" si="46"/>
        <v>0</v>
      </c>
      <c r="S116" s="30"/>
      <c r="T116" s="645">
        <f t="shared" si="44"/>
        <v>1</v>
      </c>
      <c r="U116" s="553">
        <v>1</v>
      </c>
      <c r="V116" s="703">
        <v>1</v>
      </c>
      <c r="W116" s="237">
        <v>0</v>
      </c>
      <c r="X116" s="237">
        <v>0</v>
      </c>
      <c r="Y116" s="674">
        <f t="shared" si="45"/>
        <v>1</v>
      </c>
      <c r="Z116" s="675">
        <v>5</v>
      </c>
      <c r="AA116" s="6"/>
    </row>
    <row r="117" spans="1:27" s="564" customFormat="1" ht="15.75">
      <c r="A117" s="758" t="s">
        <v>376</v>
      </c>
      <c r="B117" s="759"/>
      <c r="C117" s="759"/>
      <c r="D117" s="759"/>
      <c r="E117" s="759"/>
      <c r="F117" s="721" t="s">
        <v>379</v>
      </c>
      <c r="G117" s="573">
        <f t="shared" ref="G117:P117" si="50">SUM(G92:G116)</f>
        <v>60.902000000000001</v>
      </c>
      <c r="H117" s="573">
        <f t="shared" si="50"/>
        <v>177.69599999999997</v>
      </c>
      <c r="I117" s="573">
        <f t="shared" si="50"/>
        <v>161.05699999999999</v>
      </c>
      <c r="J117" s="573">
        <f t="shared" si="50"/>
        <v>158.71199999999999</v>
      </c>
      <c r="K117" s="573">
        <f t="shared" si="50"/>
        <v>1.1000000000000001</v>
      </c>
      <c r="L117" s="573">
        <f t="shared" si="50"/>
        <v>0</v>
      </c>
      <c r="M117" s="573">
        <f t="shared" si="50"/>
        <v>26.65</v>
      </c>
      <c r="N117" s="573">
        <f t="shared" si="50"/>
        <v>244.76399999999998</v>
      </c>
      <c r="O117" s="573">
        <f t="shared" si="50"/>
        <v>360.18600000000009</v>
      </c>
      <c r="P117" s="573">
        <f t="shared" si="50"/>
        <v>20.414999999999999</v>
      </c>
      <c r="Q117" s="30">
        <f>SUM(Q92:Q116)</f>
        <v>559.46699999999998</v>
      </c>
      <c r="R117" s="30">
        <f>SUM(R92:R116)</f>
        <v>652.01499999999999</v>
      </c>
      <c r="S117" s="30">
        <f>SUM(S92:S116)</f>
        <v>0</v>
      </c>
      <c r="T117" s="226">
        <f t="shared" si="44"/>
        <v>1211.482</v>
      </c>
      <c r="U117" s="553">
        <f>SUM(U92:U116)</f>
        <v>1207.8110000000001</v>
      </c>
      <c r="V117" s="704">
        <f>SUM(V92:V116)</f>
        <v>1208.0420000000001</v>
      </c>
      <c r="W117" s="554">
        <f t="shared" ref="W117:X117" si="51">SUM(W92:W116)</f>
        <v>1.72</v>
      </c>
      <c r="X117" s="554">
        <f t="shared" si="51"/>
        <v>1.72</v>
      </c>
      <c r="Y117" s="199">
        <f>SUM(Y92:Y116)</f>
        <v>1209.7620000000002</v>
      </c>
      <c r="Z117" s="805"/>
    </row>
    <row r="118" spans="1:27" s="564" customFormat="1" ht="16.5" thickBot="1">
      <c r="A118" s="763"/>
      <c r="B118" s="764"/>
      <c r="C118" s="764"/>
      <c r="D118" s="764"/>
      <c r="E118" s="764"/>
      <c r="F118" s="722" t="s">
        <v>380</v>
      </c>
      <c r="G118" s="57">
        <f t="shared" ref="G118:S118" si="52">+G117/$T$117</f>
        <v>5.0270660232673701E-2</v>
      </c>
      <c r="H118" s="57">
        <f t="shared" si="52"/>
        <v>0.14667654987857845</v>
      </c>
      <c r="I118" s="57">
        <f t="shared" si="52"/>
        <v>0.13294213203332778</v>
      </c>
      <c r="J118" s="57">
        <f t="shared" si="52"/>
        <v>0.13100648627053477</v>
      </c>
      <c r="K118" s="57">
        <f t="shared" si="52"/>
        <v>9.0797882263211514E-4</v>
      </c>
      <c r="L118" s="57">
        <f t="shared" si="52"/>
        <v>0</v>
      </c>
      <c r="M118" s="57">
        <f t="shared" si="52"/>
        <v>2.1997850566496242E-2</v>
      </c>
      <c r="N118" s="57">
        <f t="shared" si="52"/>
        <v>0.20203684412975181</v>
      </c>
      <c r="O118" s="57">
        <f t="shared" si="52"/>
        <v>0.29731023655324645</v>
      </c>
      <c r="P118" s="57">
        <f t="shared" si="52"/>
        <v>1.6851261512758751E-2</v>
      </c>
      <c r="Q118" s="57">
        <f t="shared" si="52"/>
        <v>0.46180380723774683</v>
      </c>
      <c r="R118" s="57">
        <f t="shared" si="52"/>
        <v>0.53819619276225317</v>
      </c>
      <c r="S118" s="57">
        <f t="shared" si="52"/>
        <v>0</v>
      </c>
      <c r="T118" s="57">
        <f xml:space="preserve"> T117/U117</f>
        <v>1.0030393828173447</v>
      </c>
      <c r="U118" s="706"/>
      <c r="V118" s="705">
        <f>+V117/$Y$117</f>
        <v>0.99857823274329993</v>
      </c>
      <c r="W118" s="57">
        <f>+W117/$Y$117</f>
        <v>1.4217672567000781E-3</v>
      </c>
      <c r="X118" s="57">
        <f>+X117/$Y$117</f>
        <v>1.4217672567000781E-3</v>
      </c>
      <c r="Y118" s="710"/>
      <c r="Z118" s="806"/>
    </row>
    <row r="119" spans="1:27" ht="15.75">
      <c r="A119" s="551"/>
      <c r="B119" s="6"/>
      <c r="C119" s="6"/>
      <c r="D119" s="6"/>
      <c r="E119" s="6"/>
      <c r="F119" s="550"/>
      <c r="G119" s="549"/>
      <c r="H119" s="12"/>
      <c r="I119" s="12"/>
      <c r="J119" s="12"/>
      <c r="K119" s="12"/>
      <c r="L119" s="12"/>
      <c r="M119" s="548"/>
      <c r="N119" s="548"/>
      <c r="O119" s="548"/>
      <c r="P119" s="548"/>
      <c r="Q119" s="6"/>
      <c r="R119" s="6"/>
      <c r="S119" s="6"/>
      <c r="T119" s="642"/>
      <c r="U119" s="546"/>
      <c r="V119" s="574"/>
      <c r="W119" s="574"/>
      <c r="X119" s="574"/>
      <c r="Y119" s="546"/>
      <c r="Z119" s="565"/>
    </row>
    <row r="120" spans="1:27" ht="16.5" thickBot="1">
      <c r="A120" s="762" t="s">
        <v>135</v>
      </c>
      <c r="B120" s="762"/>
      <c r="C120" s="6"/>
      <c r="D120" s="6"/>
      <c r="E120" s="6"/>
      <c r="F120" s="550"/>
      <c r="G120" s="549"/>
      <c r="H120" s="12"/>
      <c r="I120" s="12"/>
      <c r="J120" s="12"/>
      <c r="K120" s="12"/>
      <c r="L120" s="12"/>
      <c r="M120" s="548"/>
      <c r="N120" s="548"/>
      <c r="O120" s="548"/>
      <c r="P120" s="548"/>
      <c r="Q120" s="6"/>
      <c r="R120" s="6"/>
      <c r="S120" s="6"/>
      <c r="T120" s="196"/>
      <c r="U120" s="546"/>
      <c r="V120" s="574"/>
      <c r="W120" s="574"/>
      <c r="X120" s="574"/>
      <c r="Y120" s="546"/>
      <c r="Z120" s="565"/>
    </row>
    <row r="121" spans="1:27" ht="15.75" outlineLevel="1">
      <c r="A121" s="646">
        <v>43</v>
      </c>
      <c r="B121" s="648">
        <v>4313</v>
      </c>
      <c r="C121" s="653" t="s">
        <v>1346</v>
      </c>
      <c r="D121" s="648" t="s">
        <v>104</v>
      </c>
      <c r="E121" s="648" t="s">
        <v>880</v>
      </c>
      <c r="F121" s="647" t="s">
        <v>1425</v>
      </c>
      <c r="G121" s="649">
        <v>0.92</v>
      </c>
      <c r="H121" s="221">
        <v>35.993000000000002</v>
      </c>
      <c r="I121" s="221">
        <v>10.039</v>
      </c>
      <c r="J121" s="221">
        <v>0</v>
      </c>
      <c r="K121" s="221">
        <v>0</v>
      </c>
      <c r="L121" s="221">
        <v>0</v>
      </c>
      <c r="M121" s="650">
        <v>0</v>
      </c>
      <c r="N121" s="650">
        <v>6.03</v>
      </c>
      <c r="O121" s="650">
        <v>0</v>
      </c>
      <c r="P121" s="650">
        <v>0</v>
      </c>
      <c r="Q121" s="279">
        <f>SUM(G121:K121)</f>
        <v>46.952000000000005</v>
      </c>
      <c r="R121" s="279">
        <f>SUM(L121:P121)</f>
        <v>6.03</v>
      </c>
      <c r="S121" s="279"/>
      <c r="T121" s="676">
        <f>SUM(Q121:S121)</f>
        <v>52.982000000000006</v>
      </c>
      <c r="U121" s="720">
        <f>+Q121+R121</f>
        <v>52.982000000000006</v>
      </c>
      <c r="V121" s="702">
        <v>52.981999999999999</v>
      </c>
      <c r="W121" s="223">
        <v>0</v>
      </c>
      <c r="X121" s="223">
        <v>0</v>
      </c>
      <c r="Y121" s="709">
        <f t="shared" ref="Y121:Y124" si="53">V121+X121</f>
        <v>52.981999999999999</v>
      </c>
      <c r="Z121" s="689">
        <v>3</v>
      </c>
      <c r="AA121" s="6"/>
    </row>
    <row r="122" spans="1:27" ht="15.75" outlineLevel="1">
      <c r="A122" s="559">
        <v>43</v>
      </c>
      <c r="B122" s="555" t="s">
        <v>136</v>
      </c>
      <c r="C122" s="652" t="s">
        <v>1263</v>
      </c>
      <c r="D122" s="555" t="s">
        <v>7</v>
      </c>
      <c r="E122" s="555" t="s">
        <v>137</v>
      </c>
      <c r="F122" s="652" t="s">
        <v>505</v>
      </c>
      <c r="G122" s="557">
        <v>0</v>
      </c>
      <c r="H122" s="236">
        <v>27.734000000000002</v>
      </c>
      <c r="I122" s="236">
        <v>3.992</v>
      </c>
      <c r="J122" s="236">
        <v>0</v>
      </c>
      <c r="K122" s="236">
        <v>0</v>
      </c>
      <c r="L122" s="236">
        <v>0</v>
      </c>
      <c r="M122" s="556">
        <v>0</v>
      </c>
      <c r="N122" s="556">
        <v>0</v>
      </c>
      <c r="O122" s="556">
        <v>0</v>
      </c>
      <c r="P122" s="556">
        <v>0</v>
      </c>
      <c r="Q122" s="30">
        <f>SUM(G122:K122)</f>
        <v>31.726000000000003</v>
      </c>
      <c r="R122" s="30">
        <f>SUM(L122:P122)</f>
        <v>0</v>
      </c>
      <c r="S122" s="30"/>
      <c r="T122" s="664">
        <f>SUM(Q122:S122)</f>
        <v>31.726000000000003</v>
      </c>
      <c r="U122" s="553">
        <f t="shared" ref="U122:U124" si="54">+Q122+R122</f>
        <v>31.726000000000003</v>
      </c>
      <c r="V122" s="703">
        <v>31.725999999999999</v>
      </c>
      <c r="W122" s="237">
        <v>0</v>
      </c>
      <c r="X122" s="237">
        <v>0</v>
      </c>
      <c r="Y122" s="674">
        <f t="shared" si="53"/>
        <v>31.725999999999999</v>
      </c>
      <c r="Z122" s="675">
        <v>3</v>
      </c>
      <c r="AA122" s="6"/>
    </row>
    <row r="123" spans="1:27" ht="15.75" outlineLevel="1">
      <c r="A123" s="559">
        <v>45</v>
      </c>
      <c r="B123" s="555" t="s">
        <v>138</v>
      </c>
      <c r="C123" s="652" t="s">
        <v>139</v>
      </c>
      <c r="D123" s="555" t="s">
        <v>7</v>
      </c>
      <c r="E123" s="555" t="s">
        <v>506</v>
      </c>
      <c r="F123" s="558" t="s">
        <v>139</v>
      </c>
      <c r="G123" s="557">
        <v>0</v>
      </c>
      <c r="H123" s="236">
        <v>9.1</v>
      </c>
      <c r="I123" s="236">
        <v>20.111000000000001</v>
      </c>
      <c r="J123" s="236">
        <v>4</v>
      </c>
      <c r="K123" s="236">
        <v>0</v>
      </c>
      <c r="L123" s="236">
        <v>0</v>
      </c>
      <c r="M123" s="556">
        <v>0</v>
      </c>
      <c r="N123" s="556">
        <v>31.2</v>
      </c>
      <c r="O123" s="556">
        <v>0</v>
      </c>
      <c r="P123" s="556">
        <v>0</v>
      </c>
      <c r="Q123" s="30">
        <f>SUM(G123:K123)</f>
        <v>33.210999999999999</v>
      </c>
      <c r="R123" s="30">
        <f>SUM(L123:P123)</f>
        <v>31.2</v>
      </c>
      <c r="S123" s="30"/>
      <c r="T123" s="664">
        <f>SUM(Q123:S123)</f>
        <v>64.411000000000001</v>
      </c>
      <c r="U123" s="553">
        <f t="shared" si="54"/>
        <v>64.411000000000001</v>
      </c>
      <c r="V123" s="703">
        <v>64.411000000000001</v>
      </c>
      <c r="W123" s="237">
        <v>0</v>
      </c>
      <c r="X123" s="237">
        <v>0</v>
      </c>
      <c r="Y123" s="674">
        <f t="shared" si="53"/>
        <v>64.411000000000001</v>
      </c>
      <c r="Z123" s="675">
        <v>1</v>
      </c>
      <c r="AA123" s="6"/>
    </row>
    <row r="124" spans="1:27" ht="15.75" outlineLevel="1">
      <c r="A124" s="559">
        <v>78</v>
      </c>
      <c r="B124" s="555">
        <v>7806</v>
      </c>
      <c r="C124" s="652" t="s">
        <v>625</v>
      </c>
      <c r="D124" s="555" t="s">
        <v>501</v>
      </c>
      <c r="E124" s="555" t="s">
        <v>1282</v>
      </c>
      <c r="F124" s="558" t="s">
        <v>855</v>
      </c>
      <c r="G124" s="557">
        <v>17</v>
      </c>
      <c r="H124" s="236">
        <v>0</v>
      </c>
      <c r="I124" s="236">
        <v>0</v>
      </c>
      <c r="J124" s="236">
        <v>0</v>
      </c>
      <c r="K124" s="236">
        <v>0</v>
      </c>
      <c r="L124" s="236">
        <v>0</v>
      </c>
      <c r="M124" s="556">
        <v>0</v>
      </c>
      <c r="N124" s="236">
        <v>0</v>
      </c>
      <c r="O124" s="556">
        <v>0</v>
      </c>
      <c r="P124" s="556">
        <v>0</v>
      </c>
      <c r="Q124" s="30">
        <f>SUM(G124:K124)</f>
        <v>17</v>
      </c>
      <c r="R124" s="30">
        <f>SUM(L124:P124)</f>
        <v>0</v>
      </c>
      <c r="S124" s="30"/>
      <c r="T124" s="664">
        <f>SUM(Q124:S124)</f>
        <v>17</v>
      </c>
      <c r="U124" s="553">
        <f t="shared" si="54"/>
        <v>17</v>
      </c>
      <c r="V124" s="703">
        <v>17</v>
      </c>
      <c r="W124" s="237">
        <v>0</v>
      </c>
      <c r="X124" s="237">
        <v>0</v>
      </c>
      <c r="Y124" s="674">
        <f t="shared" si="53"/>
        <v>17</v>
      </c>
      <c r="Z124" s="675">
        <v>3</v>
      </c>
      <c r="AA124" s="6"/>
    </row>
    <row r="125" spans="1:27" s="564" customFormat="1" ht="15.75">
      <c r="A125" s="758" t="s">
        <v>375</v>
      </c>
      <c r="B125" s="759"/>
      <c r="C125" s="759"/>
      <c r="D125" s="759"/>
      <c r="E125" s="759"/>
      <c r="F125" s="721" t="s">
        <v>379</v>
      </c>
      <c r="G125" s="573">
        <f t="shared" ref="G125:P125" si="55">SUM(G121:G124)</f>
        <v>17.920000000000002</v>
      </c>
      <c r="H125" s="573">
        <f t="shared" si="55"/>
        <v>72.826999999999998</v>
      </c>
      <c r="I125" s="573">
        <f t="shared" si="55"/>
        <v>34.141999999999996</v>
      </c>
      <c r="J125" s="573">
        <f t="shared" si="55"/>
        <v>4</v>
      </c>
      <c r="K125" s="573">
        <f t="shared" si="55"/>
        <v>0</v>
      </c>
      <c r="L125" s="573">
        <f t="shared" si="55"/>
        <v>0</v>
      </c>
      <c r="M125" s="573">
        <f t="shared" si="55"/>
        <v>0</v>
      </c>
      <c r="N125" s="573">
        <f t="shared" si="55"/>
        <v>37.229999999999997</v>
      </c>
      <c r="O125" s="573">
        <f t="shared" si="55"/>
        <v>0</v>
      </c>
      <c r="P125" s="573">
        <f t="shared" si="55"/>
        <v>0</v>
      </c>
      <c r="Q125" s="30">
        <f>SUM(Q121:Q124)</f>
        <v>128.88900000000001</v>
      </c>
      <c r="R125" s="30">
        <f>SUM(R121:R124)</f>
        <v>37.229999999999997</v>
      </c>
      <c r="S125" s="30">
        <f>SUM(S121:S124)</f>
        <v>0</v>
      </c>
      <c r="T125" s="229">
        <f>SUM(Q125:S125)</f>
        <v>166.119</v>
      </c>
      <c r="U125" s="571">
        <f>SUM(U121:U124)</f>
        <v>166.11900000000003</v>
      </c>
      <c r="V125" s="704">
        <f>SUM(V121:V124)</f>
        <v>166.119</v>
      </c>
      <c r="W125" s="554">
        <f t="shared" ref="W125" si="56">SUM(W121:W124)</f>
        <v>0</v>
      </c>
      <c r="X125" s="554">
        <f t="shared" ref="X125" si="57">SUM(X121:X124)</f>
        <v>0</v>
      </c>
      <c r="Y125" s="199">
        <f>SUM(Y121:Y124)</f>
        <v>166.119</v>
      </c>
      <c r="Z125" s="791"/>
    </row>
    <row r="126" spans="1:27" s="564" customFormat="1" ht="16.5" thickBot="1">
      <c r="A126" s="763"/>
      <c r="B126" s="764"/>
      <c r="C126" s="764"/>
      <c r="D126" s="764"/>
      <c r="E126" s="764"/>
      <c r="F126" s="722" t="s">
        <v>380</v>
      </c>
      <c r="G126" s="57">
        <f t="shared" ref="G126:S126" si="58">+G125/$T$125</f>
        <v>0.10787447552658036</v>
      </c>
      <c r="H126" s="57">
        <f t="shared" si="58"/>
        <v>0.43840259091374256</v>
      </c>
      <c r="I126" s="57">
        <f t="shared" si="58"/>
        <v>0.20552736291453713</v>
      </c>
      <c r="J126" s="57">
        <f t="shared" si="58"/>
        <v>2.4079124001468825E-2</v>
      </c>
      <c r="K126" s="57">
        <f t="shared" si="58"/>
        <v>0</v>
      </c>
      <c r="L126" s="57">
        <f t="shared" si="58"/>
        <v>0</v>
      </c>
      <c r="M126" s="57">
        <f t="shared" si="58"/>
        <v>0</v>
      </c>
      <c r="N126" s="57">
        <f t="shared" si="58"/>
        <v>0.22411644664367109</v>
      </c>
      <c r="O126" s="57">
        <f t="shared" si="58"/>
        <v>0</v>
      </c>
      <c r="P126" s="57">
        <f t="shared" si="58"/>
        <v>0</v>
      </c>
      <c r="Q126" s="57">
        <f t="shared" si="58"/>
        <v>0.77588355335632897</v>
      </c>
      <c r="R126" s="57">
        <f t="shared" si="58"/>
        <v>0.22411644664367109</v>
      </c>
      <c r="S126" s="57">
        <f t="shared" si="58"/>
        <v>0</v>
      </c>
      <c r="T126" s="57">
        <f xml:space="preserve"> T125/U125</f>
        <v>0.99999999999999978</v>
      </c>
      <c r="U126" s="706"/>
      <c r="V126" s="705">
        <f>+V125/$Y$125</f>
        <v>1</v>
      </c>
      <c r="W126" s="57">
        <f>+W125/$Y$125</f>
        <v>0</v>
      </c>
      <c r="X126" s="57">
        <f>+X125/$Y$125</f>
        <v>0</v>
      </c>
      <c r="Y126" s="710"/>
      <c r="Z126" s="792"/>
    </row>
    <row r="127" spans="1:27" ht="15.75">
      <c r="A127" s="551"/>
      <c r="B127" s="550"/>
      <c r="C127" s="550"/>
      <c r="D127" s="550"/>
      <c r="E127" s="550"/>
      <c r="F127" s="550"/>
      <c r="G127" s="549"/>
      <c r="H127" s="12"/>
      <c r="I127" s="12"/>
      <c r="J127" s="12"/>
      <c r="K127" s="12"/>
      <c r="L127" s="12"/>
      <c r="M127" s="548"/>
      <c r="N127" s="548"/>
      <c r="O127" s="548"/>
      <c r="P127" s="548"/>
      <c r="Q127" s="6"/>
      <c r="R127" s="6"/>
      <c r="S127" s="6"/>
      <c r="T127" s="196"/>
      <c r="U127" s="546"/>
      <c r="V127" s="574"/>
      <c r="W127" s="574"/>
      <c r="X127" s="574"/>
      <c r="Y127" s="546"/>
      <c r="Z127" s="565"/>
    </row>
    <row r="128" spans="1:27" ht="16.5" thickBot="1">
      <c r="A128" s="762" t="s">
        <v>507</v>
      </c>
      <c r="B128" s="762"/>
      <c r="C128" s="550"/>
      <c r="D128" s="550"/>
      <c r="E128" s="550"/>
      <c r="F128" s="550"/>
      <c r="G128" s="549"/>
      <c r="H128" s="12"/>
      <c r="I128" s="12"/>
      <c r="J128" s="12"/>
      <c r="K128" s="12"/>
      <c r="L128" s="12"/>
      <c r="M128" s="548"/>
      <c r="N128" s="548"/>
      <c r="O128" s="548"/>
      <c r="P128" s="548"/>
      <c r="Q128" s="6"/>
      <c r="R128" s="6"/>
      <c r="S128" s="6"/>
      <c r="T128" s="196"/>
      <c r="U128" s="546"/>
      <c r="V128" s="574"/>
      <c r="W128" s="574"/>
      <c r="X128" s="574"/>
      <c r="Y128" s="546"/>
    </row>
    <row r="129" spans="1:27" ht="15.75" outlineLevel="1">
      <c r="A129" s="646">
        <v>13</v>
      </c>
      <c r="B129" s="666" t="s">
        <v>140</v>
      </c>
      <c r="C129" s="653" t="s">
        <v>395</v>
      </c>
      <c r="D129" s="648" t="s">
        <v>132</v>
      </c>
      <c r="E129" s="648" t="s">
        <v>158</v>
      </c>
      <c r="F129" s="653" t="s">
        <v>827</v>
      </c>
      <c r="G129" s="649">
        <v>3.84</v>
      </c>
      <c r="H129" s="221">
        <v>7.49</v>
      </c>
      <c r="I129" s="221">
        <v>0</v>
      </c>
      <c r="J129" s="221">
        <v>0</v>
      </c>
      <c r="K129" s="221">
        <v>0</v>
      </c>
      <c r="L129" s="221">
        <v>0</v>
      </c>
      <c r="M129" s="650">
        <v>0</v>
      </c>
      <c r="N129" s="650">
        <v>0</v>
      </c>
      <c r="O129" s="650">
        <v>0</v>
      </c>
      <c r="P129" s="650">
        <v>0</v>
      </c>
      <c r="Q129" s="279">
        <f>SUM(G129:K129)</f>
        <v>11.33</v>
      </c>
      <c r="R129" s="279">
        <f t="shared" ref="R129:R133" si="59">SUM(L129:P129)</f>
        <v>0</v>
      </c>
      <c r="S129" s="279"/>
      <c r="T129" s="659">
        <f t="shared" ref="T129:T134" si="60">SUM(Q129:S129)</f>
        <v>11.33</v>
      </c>
      <c r="U129" s="672">
        <v>11.33</v>
      </c>
      <c r="V129" s="702">
        <v>11.33</v>
      </c>
      <c r="W129" s="223">
        <v>0</v>
      </c>
      <c r="X129" s="223">
        <v>0</v>
      </c>
      <c r="Y129" s="709">
        <f t="shared" ref="Y129:Y133" si="61">V129+X129</f>
        <v>11.33</v>
      </c>
      <c r="Z129" s="651">
        <v>2</v>
      </c>
      <c r="AA129" s="6"/>
    </row>
    <row r="130" spans="1:27" ht="15.75" outlineLevel="1">
      <c r="A130" s="559">
        <v>13</v>
      </c>
      <c r="B130" s="663" t="s">
        <v>140</v>
      </c>
      <c r="C130" s="652" t="s">
        <v>395</v>
      </c>
      <c r="D130" s="555" t="s">
        <v>158</v>
      </c>
      <c r="E130" s="555" t="s">
        <v>141</v>
      </c>
      <c r="F130" s="652" t="s">
        <v>828</v>
      </c>
      <c r="G130" s="557">
        <v>0</v>
      </c>
      <c r="H130" s="236">
        <v>5.59</v>
      </c>
      <c r="I130" s="236">
        <v>34.29</v>
      </c>
      <c r="J130" s="236">
        <v>3.21</v>
      </c>
      <c r="K130" s="236">
        <v>0</v>
      </c>
      <c r="L130" s="236">
        <v>0</v>
      </c>
      <c r="M130" s="556">
        <v>0</v>
      </c>
      <c r="N130" s="556">
        <v>0</v>
      </c>
      <c r="O130" s="556">
        <v>0</v>
      </c>
      <c r="P130" s="556">
        <v>0</v>
      </c>
      <c r="Q130" s="30">
        <f>SUM(G130:K130)</f>
        <v>43.089999999999996</v>
      </c>
      <c r="R130" s="30">
        <f t="shared" si="59"/>
        <v>0</v>
      </c>
      <c r="S130" s="30"/>
      <c r="T130" s="645">
        <f t="shared" si="60"/>
        <v>43.089999999999996</v>
      </c>
      <c r="U130" s="571">
        <v>43.34</v>
      </c>
      <c r="V130" s="703">
        <v>43.09</v>
      </c>
      <c r="W130" s="237">
        <v>0</v>
      </c>
      <c r="X130" s="237">
        <v>0</v>
      </c>
      <c r="Y130" s="674">
        <f t="shared" si="61"/>
        <v>43.09</v>
      </c>
      <c r="Z130" s="700">
        <v>1</v>
      </c>
      <c r="AA130" s="6"/>
    </row>
    <row r="131" spans="1:27" ht="15.75" outlineLevel="1">
      <c r="A131" s="559">
        <v>50</v>
      </c>
      <c r="B131" s="663" t="s">
        <v>142</v>
      </c>
      <c r="C131" s="652" t="s">
        <v>143</v>
      </c>
      <c r="D131" s="555" t="s">
        <v>144</v>
      </c>
      <c r="E131" s="555" t="s">
        <v>145</v>
      </c>
      <c r="F131" s="652" t="s">
        <v>672</v>
      </c>
      <c r="G131" s="557">
        <v>0</v>
      </c>
      <c r="H131" s="236">
        <v>0</v>
      </c>
      <c r="I131" s="236">
        <v>0</v>
      </c>
      <c r="J131" s="236">
        <v>0</v>
      </c>
      <c r="K131" s="236">
        <v>0</v>
      </c>
      <c r="L131" s="236">
        <v>0</v>
      </c>
      <c r="M131" s="236">
        <v>0</v>
      </c>
      <c r="N131" s="236">
        <v>0</v>
      </c>
      <c r="O131" s="236">
        <v>37.729999999999997</v>
      </c>
      <c r="P131" s="236">
        <v>31.21</v>
      </c>
      <c r="Q131" s="30">
        <f t="shared" ref="Q131:Q133" si="62">SUM(G131:K131)</f>
        <v>0</v>
      </c>
      <c r="R131" s="30">
        <f t="shared" si="59"/>
        <v>68.94</v>
      </c>
      <c r="S131" s="30"/>
      <c r="T131" s="645">
        <f t="shared" si="60"/>
        <v>68.94</v>
      </c>
      <c r="U131" s="571">
        <v>68.94</v>
      </c>
      <c r="V131" s="703">
        <v>68.94</v>
      </c>
      <c r="W131" s="237">
        <v>0</v>
      </c>
      <c r="X131" s="237">
        <v>0</v>
      </c>
      <c r="Y131" s="674">
        <f t="shared" si="61"/>
        <v>68.94</v>
      </c>
      <c r="Z131" s="700">
        <v>2</v>
      </c>
      <c r="AA131" s="6"/>
    </row>
    <row r="132" spans="1:27" ht="15.75" outlineLevel="1">
      <c r="A132" s="559">
        <v>50</v>
      </c>
      <c r="B132" s="663" t="s">
        <v>146</v>
      </c>
      <c r="C132" s="652" t="s">
        <v>297</v>
      </c>
      <c r="D132" s="555" t="s">
        <v>7</v>
      </c>
      <c r="E132" s="555" t="s">
        <v>110</v>
      </c>
      <c r="F132" s="652" t="s">
        <v>147</v>
      </c>
      <c r="G132" s="557">
        <v>21.753</v>
      </c>
      <c r="H132" s="236">
        <v>6.931</v>
      </c>
      <c r="I132" s="236">
        <v>7.5449999999999999</v>
      </c>
      <c r="J132" s="236">
        <v>0</v>
      </c>
      <c r="K132" s="236">
        <v>0</v>
      </c>
      <c r="L132" s="236">
        <v>0</v>
      </c>
      <c r="M132" s="556">
        <v>6.3179999999999996</v>
      </c>
      <c r="N132" s="652">
        <v>5.1550000000000002</v>
      </c>
      <c r="O132" s="556">
        <v>0</v>
      </c>
      <c r="P132" s="556">
        <v>0</v>
      </c>
      <c r="Q132" s="30">
        <f>SUM(G132:K132)</f>
        <v>36.228999999999999</v>
      </c>
      <c r="R132" s="30">
        <f t="shared" si="59"/>
        <v>11.472999999999999</v>
      </c>
      <c r="S132" s="30"/>
      <c r="T132" s="645">
        <f t="shared" si="60"/>
        <v>47.701999999999998</v>
      </c>
      <c r="U132" s="571">
        <v>48.71</v>
      </c>
      <c r="V132" s="703">
        <v>47.701999999999998</v>
      </c>
      <c r="W132" s="237">
        <v>0</v>
      </c>
      <c r="X132" s="237">
        <v>0</v>
      </c>
      <c r="Y132" s="674">
        <f t="shared" si="61"/>
        <v>47.701999999999998</v>
      </c>
      <c r="Z132" s="700">
        <v>2</v>
      </c>
      <c r="AA132" s="6"/>
    </row>
    <row r="133" spans="1:27" ht="15.75" outlineLevel="1">
      <c r="A133" s="559">
        <v>60</v>
      </c>
      <c r="B133" s="663" t="s">
        <v>148</v>
      </c>
      <c r="C133" s="652" t="s">
        <v>149</v>
      </c>
      <c r="D133" s="555" t="s">
        <v>7</v>
      </c>
      <c r="E133" s="555" t="s">
        <v>150</v>
      </c>
      <c r="F133" s="652" t="s">
        <v>149</v>
      </c>
      <c r="G133" s="557">
        <v>0</v>
      </c>
      <c r="H133" s="236">
        <v>41.3</v>
      </c>
      <c r="I133" s="236">
        <v>12.99</v>
      </c>
      <c r="J133" s="236">
        <v>0.94</v>
      </c>
      <c r="K133" s="236">
        <v>0</v>
      </c>
      <c r="L133" s="236">
        <v>0</v>
      </c>
      <c r="M133" s="556">
        <v>0</v>
      </c>
      <c r="N133" s="556">
        <v>0</v>
      </c>
      <c r="O133" s="556">
        <v>52.32</v>
      </c>
      <c r="P133" s="556">
        <v>0</v>
      </c>
      <c r="Q133" s="30">
        <f t="shared" si="62"/>
        <v>55.23</v>
      </c>
      <c r="R133" s="30">
        <f t="shared" si="59"/>
        <v>52.32</v>
      </c>
      <c r="S133" s="30"/>
      <c r="T133" s="645">
        <f t="shared" si="60"/>
        <v>107.55</v>
      </c>
      <c r="U133" s="571">
        <v>106.61</v>
      </c>
      <c r="V133" s="703">
        <v>106.61</v>
      </c>
      <c r="W133" s="237">
        <v>0</v>
      </c>
      <c r="X133" s="237">
        <v>0</v>
      </c>
      <c r="Y133" s="674">
        <f t="shared" si="61"/>
        <v>106.61</v>
      </c>
      <c r="Z133" s="700">
        <v>1</v>
      </c>
      <c r="AA133" s="6"/>
    </row>
    <row r="134" spans="1:27" s="564" customFormat="1" ht="15.75">
      <c r="A134" s="758" t="s">
        <v>520</v>
      </c>
      <c r="B134" s="759"/>
      <c r="C134" s="759"/>
      <c r="D134" s="759"/>
      <c r="E134" s="759"/>
      <c r="F134" s="721" t="s">
        <v>379</v>
      </c>
      <c r="G134" s="573">
        <f t="shared" ref="G134:P134" si="63">SUM(G129:G133)</f>
        <v>25.593</v>
      </c>
      <c r="H134" s="573">
        <f t="shared" si="63"/>
        <v>61.310999999999993</v>
      </c>
      <c r="I134" s="573">
        <f t="shared" si="63"/>
        <v>54.825000000000003</v>
      </c>
      <c r="J134" s="573">
        <f t="shared" si="63"/>
        <v>4.1500000000000004</v>
      </c>
      <c r="K134" s="573">
        <f t="shared" si="63"/>
        <v>0</v>
      </c>
      <c r="L134" s="573">
        <f t="shared" si="63"/>
        <v>0</v>
      </c>
      <c r="M134" s="573">
        <f t="shared" si="63"/>
        <v>6.3179999999999996</v>
      </c>
      <c r="N134" s="573">
        <f t="shared" si="63"/>
        <v>5.1550000000000002</v>
      </c>
      <c r="O134" s="573">
        <f t="shared" si="63"/>
        <v>90.05</v>
      </c>
      <c r="P134" s="573">
        <f t="shared" si="63"/>
        <v>31.21</v>
      </c>
      <c r="Q134" s="30">
        <f>SUM(Q129:Q133)</f>
        <v>145.87899999999999</v>
      </c>
      <c r="R134" s="30">
        <f>SUM(R129:R133)</f>
        <v>132.733</v>
      </c>
      <c r="S134" s="30">
        <f>SUM(S129:S133)</f>
        <v>0</v>
      </c>
      <c r="T134" s="226">
        <f t="shared" si="60"/>
        <v>278.61199999999997</v>
      </c>
      <c r="U134" s="571">
        <f>SUM(U129:U133)</f>
        <v>278.93</v>
      </c>
      <c r="V134" s="704">
        <f>SUM(V129:V133)</f>
        <v>277.67200000000003</v>
      </c>
      <c r="W134" s="554">
        <f t="shared" ref="W134:X134" si="64">SUM(W129:W133)</f>
        <v>0</v>
      </c>
      <c r="X134" s="554">
        <f t="shared" si="64"/>
        <v>0</v>
      </c>
      <c r="Y134" s="199">
        <f>SUM(Y129:Y133)</f>
        <v>277.67200000000003</v>
      </c>
      <c r="Z134" s="772"/>
    </row>
    <row r="135" spans="1:27" s="564" customFormat="1" ht="16.5" thickBot="1">
      <c r="A135" s="763"/>
      <c r="B135" s="764"/>
      <c r="C135" s="764"/>
      <c r="D135" s="764"/>
      <c r="E135" s="764"/>
      <c r="F135" s="722" t="s">
        <v>380</v>
      </c>
      <c r="G135" s="57">
        <f t="shared" ref="G135:S135" si="65">+G134/$T$134</f>
        <v>9.1858929263635467E-2</v>
      </c>
      <c r="H135" s="57">
        <f t="shared" si="65"/>
        <v>0.2200587196531377</v>
      </c>
      <c r="I135" s="57">
        <f t="shared" si="65"/>
        <v>0.19677903320747137</v>
      </c>
      <c r="J135" s="57">
        <f t="shared" si="65"/>
        <v>1.4895266535540469E-2</v>
      </c>
      <c r="K135" s="57">
        <f t="shared" si="65"/>
        <v>0</v>
      </c>
      <c r="L135" s="57">
        <f t="shared" si="65"/>
        <v>0</v>
      </c>
      <c r="M135" s="57">
        <f t="shared" si="65"/>
        <v>2.2676697342540884E-2</v>
      </c>
      <c r="N135" s="57">
        <f t="shared" si="65"/>
        <v>1.8502433491737618E-2</v>
      </c>
      <c r="O135" s="57">
        <f t="shared" si="65"/>
        <v>0.32320933771696841</v>
      </c>
      <c r="P135" s="57">
        <f t="shared" si="65"/>
        <v>0.11201958278896819</v>
      </c>
      <c r="Q135" s="57">
        <f t="shared" si="65"/>
        <v>0.52359194865978498</v>
      </c>
      <c r="R135" s="57">
        <f t="shared" si="65"/>
        <v>0.47640805134021513</v>
      </c>
      <c r="S135" s="57">
        <f t="shared" si="65"/>
        <v>0</v>
      </c>
      <c r="T135" s="57">
        <f xml:space="preserve"> T134/U134</f>
        <v>0.99885992901444798</v>
      </c>
      <c r="U135" s="706"/>
      <c r="V135" s="705">
        <f>+V134/$Y$134</f>
        <v>1</v>
      </c>
      <c r="W135" s="57">
        <f>+W134/$Y$134</f>
        <v>0</v>
      </c>
      <c r="X135" s="57">
        <f>+X134/$Y$134</f>
        <v>0</v>
      </c>
      <c r="Y135" s="710"/>
      <c r="Z135" s="773"/>
    </row>
    <row r="136" spans="1:27" ht="15.75">
      <c r="A136" s="551"/>
      <c r="B136" s="570"/>
      <c r="C136" s="550"/>
      <c r="D136" s="550"/>
      <c r="E136" s="550"/>
      <c r="F136" s="550"/>
      <c r="G136" s="549"/>
      <c r="H136" s="12"/>
      <c r="I136" s="12"/>
      <c r="J136" s="12"/>
      <c r="K136" s="12"/>
      <c r="L136" s="12"/>
      <c r="M136" s="548"/>
      <c r="N136" s="548"/>
      <c r="O136" s="548"/>
      <c r="P136" s="548"/>
      <c r="Q136" s="6"/>
      <c r="R136" s="6"/>
      <c r="S136" s="6"/>
      <c r="T136" s="196"/>
      <c r="U136" s="546"/>
      <c r="V136" s="574"/>
      <c r="W136" s="574"/>
      <c r="X136" s="574"/>
      <c r="Y136" s="546"/>
      <c r="Z136" s="565"/>
    </row>
    <row r="137" spans="1:27" ht="16.5" thickBot="1">
      <c r="A137" s="762" t="s">
        <v>509</v>
      </c>
      <c r="B137" s="762"/>
      <c r="C137" s="550"/>
      <c r="D137" s="550"/>
      <c r="E137" s="550"/>
      <c r="F137" s="550"/>
      <c r="G137" s="549"/>
      <c r="H137" s="12"/>
      <c r="I137" s="12"/>
      <c r="J137" s="12"/>
      <c r="K137" s="12"/>
      <c r="L137" s="12"/>
      <c r="M137" s="548"/>
      <c r="N137" s="548"/>
      <c r="O137" s="548"/>
      <c r="P137" s="548"/>
      <c r="Q137" s="6"/>
      <c r="R137" s="6"/>
      <c r="S137" s="6"/>
      <c r="T137" s="196"/>
      <c r="U137" s="546"/>
      <c r="V137" s="574"/>
      <c r="W137" s="574"/>
      <c r="X137" s="574"/>
      <c r="Y137" s="546"/>
    </row>
    <row r="138" spans="1:27" ht="15.75" outlineLevel="1">
      <c r="A138" s="646">
        <v>21</v>
      </c>
      <c r="B138" s="666" t="s">
        <v>151</v>
      </c>
      <c r="C138" s="653" t="s">
        <v>152</v>
      </c>
      <c r="D138" s="648" t="s">
        <v>513</v>
      </c>
      <c r="E138" s="648" t="s">
        <v>1290</v>
      </c>
      <c r="F138" s="647" t="s">
        <v>1426</v>
      </c>
      <c r="G138" s="649">
        <v>1.7589999999999999</v>
      </c>
      <c r="H138" s="221">
        <v>0</v>
      </c>
      <c r="I138" s="221">
        <v>1.9419999999999999</v>
      </c>
      <c r="J138" s="221">
        <v>4.5999999999999999E-2</v>
      </c>
      <c r="K138" s="221">
        <v>0</v>
      </c>
      <c r="L138" s="221">
        <v>0</v>
      </c>
      <c r="M138" s="650">
        <v>0</v>
      </c>
      <c r="N138" s="650">
        <v>0</v>
      </c>
      <c r="O138" s="650">
        <v>0</v>
      </c>
      <c r="P138" s="650">
        <v>0</v>
      </c>
      <c r="Q138" s="279">
        <f t="shared" ref="Q138:Q144" si="66">SUM(G138:K138)</f>
        <v>3.7469999999999994</v>
      </c>
      <c r="R138" s="279">
        <f t="shared" ref="R138:R148" si="67">SUM(L138:P138)</f>
        <v>0</v>
      </c>
      <c r="S138" s="279"/>
      <c r="T138" s="659">
        <f t="shared" ref="T138:T149" si="68">SUM(Q138:S138)</f>
        <v>3.7469999999999994</v>
      </c>
      <c r="U138" s="672">
        <v>3.7469999999999999</v>
      </c>
      <c r="V138" s="702">
        <v>3.52</v>
      </c>
      <c r="W138" s="223">
        <v>0.13300000000000001</v>
      </c>
      <c r="X138" s="223">
        <v>0.1</v>
      </c>
      <c r="Y138" s="709">
        <f t="shared" ref="Y138:Y148" si="69">V138+X138</f>
        <v>3.62</v>
      </c>
      <c r="Z138" s="651">
        <v>2</v>
      </c>
      <c r="AA138" s="713"/>
    </row>
    <row r="139" spans="1:27" ht="15.75" outlineLevel="1">
      <c r="A139" s="559">
        <v>21</v>
      </c>
      <c r="B139" s="663" t="s">
        <v>151</v>
      </c>
      <c r="C139" s="652" t="s">
        <v>152</v>
      </c>
      <c r="D139" s="555" t="s">
        <v>1291</v>
      </c>
      <c r="E139" s="555" t="s">
        <v>770</v>
      </c>
      <c r="F139" s="558" t="s">
        <v>1150</v>
      </c>
      <c r="G139" s="557">
        <v>1.367</v>
      </c>
      <c r="H139" s="236">
        <v>0</v>
      </c>
      <c r="I139" s="236">
        <v>0.753</v>
      </c>
      <c r="J139" s="236">
        <v>0</v>
      </c>
      <c r="K139" s="236">
        <v>0</v>
      </c>
      <c r="L139" s="236">
        <v>0</v>
      </c>
      <c r="M139" s="556">
        <v>0</v>
      </c>
      <c r="N139" s="556">
        <v>0</v>
      </c>
      <c r="O139" s="556">
        <v>0</v>
      </c>
      <c r="P139" s="556">
        <v>0</v>
      </c>
      <c r="Q139" s="30">
        <f t="shared" si="66"/>
        <v>2.12</v>
      </c>
      <c r="R139" s="30">
        <f>SUM(L139:P139)</f>
        <v>0</v>
      </c>
      <c r="S139" s="30"/>
      <c r="T139" s="645">
        <f t="shared" si="68"/>
        <v>2.12</v>
      </c>
      <c r="U139" s="571">
        <v>2.12</v>
      </c>
      <c r="V139" s="703">
        <v>2.12</v>
      </c>
      <c r="W139" s="237">
        <v>0</v>
      </c>
      <c r="X139" s="237">
        <v>0</v>
      </c>
      <c r="Y139" s="674">
        <f t="shared" si="69"/>
        <v>2.12</v>
      </c>
      <c r="Z139" s="700">
        <v>2</v>
      </c>
      <c r="AA139" s="6"/>
    </row>
    <row r="140" spans="1:27" ht="15.75" outlineLevel="1">
      <c r="A140" s="559">
        <v>25</v>
      </c>
      <c r="B140" s="663" t="s">
        <v>154</v>
      </c>
      <c r="C140" s="652" t="s">
        <v>155</v>
      </c>
      <c r="D140" s="555" t="s">
        <v>7</v>
      </c>
      <c r="E140" s="555" t="s">
        <v>1292</v>
      </c>
      <c r="F140" s="558" t="s">
        <v>1319</v>
      </c>
      <c r="G140" s="557">
        <v>0</v>
      </c>
      <c r="H140" s="236">
        <v>3.371</v>
      </c>
      <c r="I140" s="236">
        <v>0</v>
      </c>
      <c r="J140" s="236">
        <v>0</v>
      </c>
      <c r="K140" s="236">
        <v>0</v>
      </c>
      <c r="L140" s="236">
        <v>0</v>
      </c>
      <c r="M140" s="556">
        <v>0</v>
      </c>
      <c r="N140" s="556">
        <v>0</v>
      </c>
      <c r="O140" s="556">
        <v>0</v>
      </c>
      <c r="P140" s="556">
        <v>0</v>
      </c>
      <c r="Q140" s="30">
        <f t="shared" si="66"/>
        <v>3.371</v>
      </c>
      <c r="R140" s="30">
        <f t="shared" si="67"/>
        <v>0</v>
      </c>
      <c r="S140" s="30"/>
      <c r="T140" s="645">
        <f t="shared" si="68"/>
        <v>3.371</v>
      </c>
      <c r="U140" s="571">
        <v>3.35</v>
      </c>
      <c r="V140" s="703">
        <v>3.371</v>
      </c>
      <c r="W140" s="237">
        <v>0</v>
      </c>
      <c r="X140" s="237">
        <v>0</v>
      </c>
      <c r="Y140" s="674">
        <f t="shared" si="69"/>
        <v>3.371</v>
      </c>
      <c r="Z140" s="700">
        <v>3</v>
      </c>
      <c r="AA140" s="6"/>
    </row>
    <row r="141" spans="1:27" ht="15.75" outlineLevel="1">
      <c r="A141" s="559">
        <v>25</v>
      </c>
      <c r="B141" s="663" t="s">
        <v>154</v>
      </c>
      <c r="C141" s="652" t="s">
        <v>155</v>
      </c>
      <c r="D141" s="555" t="s">
        <v>1293</v>
      </c>
      <c r="E141" s="555" t="s">
        <v>1375</v>
      </c>
      <c r="F141" s="558" t="s">
        <v>1320</v>
      </c>
      <c r="G141" s="557">
        <v>1.52</v>
      </c>
      <c r="H141" s="236">
        <v>1.0089999999999999</v>
      </c>
      <c r="I141" s="236">
        <v>0.89400000000000002</v>
      </c>
      <c r="J141" s="236">
        <v>0</v>
      </c>
      <c r="K141" s="236">
        <v>0</v>
      </c>
      <c r="L141" s="236">
        <v>0</v>
      </c>
      <c r="M141" s="556">
        <v>0</v>
      </c>
      <c r="N141" s="556">
        <v>0</v>
      </c>
      <c r="O141" s="556">
        <v>0</v>
      </c>
      <c r="P141" s="556">
        <v>0</v>
      </c>
      <c r="Q141" s="30">
        <f t="shared" si="66"/>
        <v>3.423</v>
      </c>
      <c r="R141" s="30">
        <f>SUM(L141:P141)</f>
        <v>0</v>
      </c>
      <c r="S141" s="30"/>
      <c r="T141" s="645">
        <f t="shared" si="68"/>
        <v>3.423</v>
      </c>
      <c r="U141" s="571">
        <v>3.39</v>
      </c>
      <c r="V141" s="703">
        <v>3.423</v>
      </c>
      <c r="W141" s="237">
        <v>0</v>
      </c>
      <c r="X141" s="237">
        <v>0</v>
      </c>
      <c r="Y141" s="674">
        <f t="shared" si="69"/>
        <v>3.423</v>
      </c>
      <c r="Z141" s="700">
        <v>3</v>
      </c>
      <c r="AA141" s="6"/>
    </row>
    <row r="142" spans="1:27" ht="15.75" outlineLevel="1">
      <c r="A142" s="559">
        <v>25</v>
      </c>
      <c r="B142" s="663" t="s">
        <v>156</v>
      </c>
      <c r="C142" s="652" t="s">
        <v>615</v>
      </c>
      <c r="D142" s="555" t="s">
        <v>7</v>
      </c>
      <c r="E142" s="555" t="s">
        <v>510</v>
      </c>
      <c r="F142" s="558" t="s">
        <v>735</v>
      </c>
      <c r="G142" s="557">
        <v>19.95</v>
      </c>
      <c r="H142" s="236">
        <v>23.15</v>
      </c>
      <c r="I142" s="236">
        <v>9.09</v>
      </c>
      <c r="J142" s="236">
        <v>0</v>
      </c>
      <c r="K142" s="236">
        <v>0</v>
      </c>
      <c r="L142" s="236">
        <v>0</v>
      </c>
      <c r="M142" s="556">
        <v>0</v>
      </c>
      <c r="N142" s="556">
        <v>0</v>
      </c>
      <c r="O142" s="556">
        <v>0</v>
      </c>
      <c r="P142" s="556">
        <v>0</v>
      </c>
      <c r="Q142" s="30">
        <f t="shared" si="66"/>
        <v>52.19</v>
      </c>
      <c r="R142" s="30">
        <f t="shared" si="67"/>
        <v>0</v>
      </c>
      <c r="S142" s="30"/>
      <c r="T142" s="645">
        <f t="shared" si="68"/>
        <v>52.19</v>
      </c>
      <c r="U142" s="571">
        <v>51.85</v>
      </c>
      <c r="V142" s="703">
        <v>52.19</v>
      </c>
      <c r="W142" s="237">
        <v>0</v>
      </c>
      <c r="X142" s="237">
        <v>0</v>
      </c>
      <c r="Y142" s="674">
        <f t="shared" si="69"/>
        <v>52.19</v>
      </c>
      <c r="Z142" s="700">
        <v>3</v>
      </c>
      <c r="AA142" s="6"/>
    </row>
    <row r="143" spans="1:27" ht="15.75" outlineLevel="1">
      <c r="A143" s="559">
        <v>74</v>
      </c>
      <c r="B143" s="663" t="s">
        <v>159</v>
      </c>
      <c r="C143" s="652" t="s">
        <v>641</v>
      </c>
      <c r="D143" s="555" t="s">
        <v>7</v>
      </c>
      <c r="E143" s="555" t="s">
        <v>132</v>
      </c>
      <c r="F143" s="558" t="s">
        <v>514</v>
      </c>
      <c r="G143" s="557">
        <v>1.75</v>
      </c>
      <c r="H143" s="236">
        <v>7.85</v>
      </c>
      <c r="I143" s="236">
        <v>10.97</v>
      </c>
      <c r="J143" s="236">
        <v>22.27</v>
      </c>
      <c r="K143" s="236">
        <v>0</v>
      </c>
      <c r="L143" s="236">
        <v>0</v>
      </c>
      <c r="M143" s="556">
        <v>0</v>
      </c>
      <c r="N143" s="556">
        <v>0</v>
      </c>
      <c r="O143" s="556">
        <v>0</v>
      </c>
      <c r="P143" s="556">
        <v>0</v>
      </c>
      <c r="Q143" s="30">
        <f t="shared" si="66"/>
        <v>42.84</v>
      </c>
      <c r="R143" s="30">
        <f t="shared" si="67"/>
        <v>0</v>
      </c>
      <c r="S143" s="30"/>
      <c r="T143" s="645">
        <f t="shared" si="68"/>
        <v>42.84</v>
      </c>
      <c r="U143" s="571">
        <v>43.19</v>
      </c>
      <c r="V143" s="703">
        <v>42.84</v>
      </c>
      <c r="W143" s="237">
        <v>0</v>
      </c>
      <c r="X143" s="237">
        <v>0</v>
      </c>
      <c r="Y143" s="674">
        <f t="shared" si="69"/>
        <v>42.84</v>
      </c>
      <c r="Z143" s="700">
        <v>1</v>
      </c>
      <c r="AA143" s="6"/>
    </row>
    <row r="144" spans="1:27" ht="15.75" outlineLevel="1">
      <c r="A144" s="559">
        <v>74</v>
      </c>
      <c r="B144" s="663" t="s">
        <v>157</v>
      </c>
      <c r="C144" s="652" t="s">
        <v>511</v>
      </c>
      <c r="D144" s="555" t="s">
        <v>7</v>
      </c>
      <c r="E144" s="555" t="s">
        <v>158</v>
      </c>
      <c r="F144" s="558" t="s">
        <v>512</v>
      </c>
      <c r="G144" s="557">
        <v>1.994</v>
      </c>
      <c r="H144" s="236">
        <v>1.57</v>
      </c>
      <c r="I144" s="236">
        <v>0</v>
      </c>
      <c r="J144" s="236">
        <v>0</v>
      </c>
      <c r="K144" s="236">
        <v>0</v>
      </c>
      <c r="L144" s="236">
        <v>0</v>
      </c>
      <c r="M144" s="556">
        <v>1</v>
      </c>
      <c r="N144" s="556">
        <v>14.42</v>
      </c>
      <c r="O144" s="556">
        <v>33.94</v>
      </c>
      <c r="P144" s="556">
        <v>2.0099999999999998</v>
      </c>
      <c r="Q144" s="30">
        <f t="shared" si="66"/>
        <v>3.5640000000000001</v>
      </c>
      <c r="R144" s="30">
        <f t="shared" si="67"/>
        <v>51.37</v>
      </c>
      <c r="S144" s="30"/>
      <c r="T144" s="645">
        <f t="shared" si="68"/>
        <v>54.933999999999997</v>
      </c>
      <c r="U144" s="571">
        <v>54.933999999999997</v>
      </c>
      <c r="V144" s="703">
        <v>54.933999999999997</v>
      </c>
      <c r="W144" s="237">
        <v>0</v>
      </c>
      <c r="X144" s="237">
        <v>0</v>
      </c>
      <c r="Y144" s="674">
        <f t="shared" si="69"/>
        <v>54.933999999999997</v>
      </c>
      <c r="Z144" s="700">
        <v>2</v>
      </c>
      <c r="AA144" s="6"/>
    </row>
    <row r="145" spans="1:27" ht="15.75" outlineLevel="1">
      <c r="A145" s="559">
        <v>78</v>
      </c>
      <c r="B145" s="663" t="s">
        <v>160</v>
      </c>
      <c r="C145" s="652" t="s">
        <v>161</v>
      </c>
      <c r="D145" s="555" t="s">
        <v>7</v>
      </c>
      <c r="E145" s="555" t="s">
        <v>510</v>
      </c>
      <c r="F145" s="558" t="s">
        <v>161</v>
      </c>
      <c r="G145" s="557">
        <v>2</v>
      </c>
      <c r="H145" s="236">
        <v>8.8699999999999992</v>
      </c>
      <c r="I145" s="236">
        <v>5.94</v>
      </c>
      <c r="J145" s="236">
        <v>10.43</v>
      </c>
      <c r="K145" s="236">
        <v>23.9</v>
      </c>
      <c r="L145" s="236">
        <v>0</v>
      </c>
      <c r="M145" s="556">
        <v>0</v>
      </c>
      <c r="N145" s="556">
        <v>0</v>
      </c>
      <c r="O145" s="556">
        <v>0</v>
      </c>
      <c r="P145" s="556">
        <v>0</v>
      </c>
      <c r="Q145" s="30">
        <f>SUM(G145:K145)</f>
        <v>51.14</v>
      </c>
      <c r="R145" s="30">
        <f t="shared" si="67"/>
        <v>0</v>
      </c>
      <c r="S145" s="30"/>
      <c r="T145" s="645">
        <f t="shared" si="68"/>
        <v>51.14</v>
      </c>
      <c r="U145" s="571">
        <v>51.14</v>
      </c>
      <c r="V145" s="703">
        <v>51.14</v>
      </c>
      <c r="W145" s="237">
        <v>0</v>
      </c>
      <c r="X145" s="237">
        <v>0</v>
      </c>
      <c r="Y145" s="674">
        <f t="shared" si="69"/>
        <v>51.14</v>
      </c>
      <c r="Z145" s="700">
        <v>1</v>
      </c>
      <c r="AA145" s="6"/>
    </row>
    <row r="146" spans="1:27" ht="15.75" outlineLevel="1">
      <c r="A146" s="559">
        <v>90</v>
      </c>
      <c r="B146" s="663" t="s">
        <v>162</v>
      </c>
      <c r="C146" s="652" t="s">
        <v>673</v>
      </c>
      <c r="D146" s="555" t="s">
        <v>7</v>
      </c>
      <c r="E146" s="555" t="s">
        <v>153</v>
      </c>
      <c r="F146" s="558" t="s">
        <v>736</v>
      </c>
      <c r="G146" s="557">
        <v>0</v>
      </c>
      <c r="H146" s="236">
        <v>14.84</v>
      </c>
      <c r="I146" s="236">
        <v>22.44</v>
      </c>
      <c r="J146" s="236">
        <v>9.7200000000000006</v>
      </c>
      <c r="K146" s="236">
        <v>0</v>
      </c>
      <c r="L146" s="236">
        <v>0</v>
      </c>
      <c r="M146" s="556">
        <v>0</v>
      </c>
      <c r="N146" s="556">
        <v>1.21</v>
      </c>
      <c r="O146" s="556">
        <v>0</v>
      </c>
      <c r="P146" s="556">
        <v>0</v>
      </c>
      <c r="Q146" s="30">
        <f t="shared" ref="Q146" si="70">SUM(G146:K146)</f>
        <v>47</v>
      </c>
      <c r="R146" s="30">
        <f t="shared" si="67"/>
        <v>1.21</v>
      </c>
      <c r="S146" s="30"/>
      <c r="T146" s="645">
        <f t="shared" si="68"/>
        <v>48.21</v>
      </c>
      <c r="U146" s="571">
        <v>48.21</v>
      </c>
      <c r="V146" s="703">
        <v>48.21</v>
      </c>
      <c r="W146" s="237">
        <v>0</v>
      </c>
      <c r="X146" s="237">
        <v>0</v>
      </c>
      <c r="Y146" s="674">
        <f t="shared" si="69"/>
        <v>48.21</v>
      </c>
      <c r="Z146" s="700">
        <v>2</v>
      </c>
      <c r="AA146" s="6"/>
    </row>
    <row r="147" spans="1:27" ht="15.75" outlineLevel="1">
      <c r="A147" s="559">
        <v>90</v>
      </c>
      <c r="B147" s="663" t="s">
        <v>163</v>
      </c>
      <c r="C147" s="652" t="s">
        <v>164</v>
      </c>
      <c r="D147" s="555" t="s">
        <v>7</v>
      </c>
      <c r="E147" s="555" t="s">
        <v>895</v>
      </c>
      <c r="F147" s="558" t="s">
        <v>1150</v>
      </c>
      <c r="G147" s="557">
        <v>0</v>
      </c>
      <c r="H147" s="236">
        <v>0.96099999999999997</v>
      </c>
      <c r="I147" s="236">
        <v>2.95</v>
      </c>
      <c r="J147" s="236">
        <v>1.8560000000000001</v>
      </c>
      <c r="K147" s="236">
        <v>0</v>
      </c>
      <c r="L147" s="236">
        <v>0</v>
      </c>
      <c r="M147" s="556">
        <v>0</v>
      </c>
      <c r="N147" s="556">
        <v>0</v>
      </c>
      <c r="O147" s="556">
        <v>0</v>
      </c>
      <c r="P147" s="556">
        <v>0</v>
      </c>
      <c r="Q147" s="30">
        <f>SUM(G147:K147)</f>
        <v>5.7670000000000003</v>
      </c>
      <c r="R147" s="30">
        <f>SUM(L147:P147)</f>
        <v>0</v>
      </c>
      <c r="S147" s="30"/>
      <c r="T147" s="645">
        <f t="shared" si="68"/>
        <v>5.7670000000000003</v>
      </c>
      <c r="U147" s="571">
        <v>5.7670000000000003</v>
      </c>
      <c r="V147" s="703">
        <v>5.7670000000000003</v>
      </c>
      <c r="W147" s="237">
        <v>0</v>
      </c>
      <c r="X147" s="237">
        <v>0</v>
      </c>
      <c r="Y147" s="674">
        <f t="shared" si="69"/>
        <v>5.7670000000000003</v>
      </c>
      <c r="Z147" s="700">
        <v>1</v>
      </c>
      <c r="AA147" s="6"/>
    </row>
    <row r="148" spans="1:27" ht="15.75" outlineLevel="1">
      <c r="A148" s="559">
        <v>90</v>
      </c>
      <c r="B148" s="663" t="s">
        <v>163</v>
      </c>
      <c r="C148" s="652" t="s">
        <v>164</v>
      </c>
      <c r="D148" s="555" t="s">
        <v>1294</v>
      </c>
      <c r="E148" s="555" t="s">
        <v>120</v>
      </c>
      <c r="F148" s="558" t="s">
        <v>1321</v>
      </c>
      <c r="G148" s="557">
        <v>3.6989999999999998</v>
      </c>
      <c r="H148" s="236">
        <v>2.952</v>
      </c>
      <c r="I148" s="236">
        <v>0</v>
      </c>
      <c r="J148" s="236">
        <v>0</v>
      </c>
      <c r="K148" s="236">
        <v>0</v>
      </c>
      <c r="L148" s="236">
        <v>0</v>
      </c>
      <c r="M148" s="556">
        <v>0</v>
      </c>
      <c r="N148" s="556">
        <v>0</v>
      </c>
      <c r="O148" s="556">
        <v>0</v>
      </c>
      <c r="P148" s="556">
        <v>0</v>
      </c>
      <c r="Q148" s="30">
        <f>SUM(G148:K148)</f>
        <v>6.6509999999999998</v>
      </c>
      <c r="R148" s="30">
        <f t="shared" si="67"/>
        <v>0</v>
      </c>
      <c r="S148" s="30"/>
      <c r="T148" s="645">
        <f t="shared" si="68"/>
        <v>6.6509999999999998</v>
      </c>
      <c r="U148" s="571">
        <v>6.35</v>
      </c>
      <c r="V148" s="703">
        <v>6.6509999999999998</v>
      </c>
      <c r="W148" s="237">
        <v>0</v>
      </c>
      <c r="X148" s="237">
        <v>0</v>
      </c>
      <c r="Y148" s="674">
        <f t="shared" si="69"/>
        <v>6.6509999999999998</v>
      </c>
      <c r="Z148" s="700">
        <v>1</v>
      </c>
      <c r="AA148" s="6"/>
    </row>
    <row r="149" spans="1:27" s="564" customFormat="1" ht="15.75">
      <c r="A149" s="758" t="s">
        <v>519</v>
      </c>
      <c r="B149" s="759"/>
      <c r="C149" s="759"/>
      <c r="D149" s="759"/>
      <c r="E149" s="759"/>
      <c r="F149" s="721" t="s">
        <v>379</v>
      </c>
      <c r="G149" s="573">
        <f t="shared" ref="G149:P149" si="71">SUM(G138:G148)</f>
        <v>34.039000000000001</v>
      </c>
      <c r="H149" s="573">
        <f t="shared" si="71"/>
        <v>64.572999999999993</v>
      </c>
      <c r="I149" s="573">
        <f t="shared" si="71"/>
        <v>54.979000000000006</v>
      </c>
      <c r="J149" s="573">
        <f t="shared" si="71"/>
        <v>44.321999999999996</v>
      </c>
      <c r="K149" s="573">
        <f t="shared" si="71"/>
        <v>23.9</v>
      </c>
      <c r="L149" s="573">
        <f t="shared" si="71"/>
        <v>0</v>
      </c>
      <c r="M149" s="573">
        <f t="shared" si="71"/>
        <v>1</v>
      </c>
      <c r="N149" s="573">
        <f t="shared" si="71"/>
        <v>15.629999999999999</v>
      </c>
      <c r="O149" s="573">
        <f t="shared" si="71"/>
        <v>33.94</v>
      </c>
      <c r="P149" s="573">
        <f t="shared" si="71"/>
        <v>2.0099999999999998</v>
      </c>
      <c r="Q149" s="30">
        <f>SUM(Q138:Q148)</f>
        <v>221.81299999999999</v>
      </c>
      <c r="R149" s="30">
        <f>SUM(R138:R148)</f>
        <v>52.58</v>
      </c>
      <c r="S149" s="30">
        <f>SUM(S138:S148)</f>
        <v>0</v>
      </c>
      <c r="T149" s="226">
        <f t="shared" si="68"/>
        <v>274.39299999999997</v>
      </c>
      <c r="U149" s="571">
        <f>SUM(U138:U148)</f>
        <v>274.048</v>
      </c>
      <c r="V149" s="704">
        <f>SUM(V138:V148)</f>
        <v>274.166</v>
      </c>
      <c r="W149" s="554">
        <f t="shared" ref="W149:X149" si="72">SUM(W138:W148)</f>
        <v>0.13300000000000001</v>
      </c>
      <c r="X149" s="554">
        <f t="shared" si="72"/>
        <v>0.1</v>
      </c>
      <c r="Y149" s="199">
        <f>SUM(Y138:Y148)</f>
        <v>274.26599999999996</v>
      </c>
      <c r="Z149" s="772"/>
    </row>
    <row r="150" spans="1:27" s="564" customFormat="1" ht="16.5" thickBot="1">
      <c r="A150" s="763"/>
      <c r="B150" s="764"/>
      <c r="C150" s="764"/>
      <c r="D150" s="764"/>
      <c r="E150" s="764"/>
      <c r="F150" s="722" t="s">
        <v>380</v>
      </c>
      <c r="G150" s="57">
        <f t="shared" ref="G150:S150" si="73">+G149/$T$149</f>
        <v>0.1240519984110382</v>
      </c>
      <c r="H150" s="57">
        <f t="shared" si="73"/>
        <v>0.23533034734851108</v>
      </c>
      <c r="I150" s="57">
        <f t="shared" si="73"/>
        <v>0.20036589854697465</v>
      </c>
      <c r="J150" s="57">
        <f t="shared" si="73"/>
        <v>0.16152744421322701</v>
      </c>
      <c r="K150" s="57">
        <f t="shared" si="73"/>
        <v>8.7101347337577864E-2</v>
      </c>
      <c r="L150" s="57">
        <f t="shared" si="73"/>
        <v>0</v>
      </c>
      <c r="M150" s="57">
        <f t="shared" si="73"/>
        <v>3.6444078383923791E-3</v>
      </c>
      <c r="N150" s="57">
        <f t="shared" si="73"/>
        <v>5.6962094514072886E-2</v>
      </c>
      <c r="O150" s="57">
        <f t="shared" si="73"/>
        <v>0.12369120203503733</v>
      </c>
      <c r="P150" s="57">
        <f t="shared" si="73"/>
        <v>7.3252597551686817E-3</v>
      </c>
      <c r="Q150" s="57">
        <f t="shared" si="73"/>
        <v>0.80837703585732879</v>
      </c>
      <c r="R150" s="57">
        <f t="shared" si="73"/>
        <v>0.1916229641426713</v>
      </c>
      <c r="S150" s="57">
        <f t="shared" si="73"/>
        <v>0</v>
      </c>
      <c r="T150" s="57">
        <f xml:space="preserve"> T149/U149</f>
        <v>1.001258903549743</v>
      </c>
      <c r="U150" s="706"/>
      <c r="V150" s="705">
        <f>+V149/$Y$149</f>
        <v>0.9996353904603561</v>
      </c>
      <c r="W150" s="57">
        <f>+W149/$Y$149</f>
        <v>4.8493068772651377E-4</v>
      </c>
      <c r="X150" s="57">
        <f>+X149/$Y$149</f>
        <v>3.6460953964399529E-4</v>
      </c>
      <c r="Y150" s="710"/>
      <c r="Z150" s="773"/>
    </row>
    <row r="151" spans="1:27" ht="15.75">
      <c r="A151" s="51"/>
      <c r="B151" s="6"/>
      <c r="C151" s="6"/>
      <c r="D151" s="575"/>
      <c r="E151" s="575"/>
      <c r="F151" s="575"/>
      <c r="G151" s="548"/>
      <c r="H151" s="12"/>
      <c r="I151" s="12"/>
      <c r="J151" s="12"/>
      <c r="K151" s="12"/>
      <c r="L151" s="12"/>
      <c r="M151" s="37"/>
      <c r="N151" s="37"/>
      <c r="O151" s="37"/>
      <c r="P151" s="38"/>
      <c r="Q151" s="6"/>
      <c r="R151" s="6"/>
      <c r="S151" s="6"/>
      <c r="T151" s="196"/>
      <c r="U151" s="574"/>
      <c r="V151" s="574"/>
      <c r="W151" s="574"/>
      <c r="X151" s="574"/>
      <c r="Y151" s="574"/>
      <c r="Z151" s="565"/>
    </row>
    <row r="152" spans="1:27" ht="16.5" thickBot="1">
      <c r="A152" s="762" t="s">
        <v>165</v>
      </c>
      <c r="B152" s="762"/>
      <c r="C152" s="762"/>
      <c r="D152" s="575"/>
      <c r="E152" s="575"/>
      <c r="F152" s="643"/>
      <c r="G152" s="548"/>
      <c r="H152" s="12"/>
      <c r="I152" s="12"/>
      <c r="J152" s="12"/>
      <c r="K152" s="12"/>
      <c r="L152" s="12"/>
      <c r="M152" s="37"/>
      <c r="N152" s="37"/>
      <c r="O152" s="37"/>
      <c r="P152" s="38"/>
      <c r="Q152" s="6"/>
      <c r="R152" s="6"/>
      <c r="S152" s="6"/>
      <c r="T152" s="196"/>
      <c r="U152" s="574"/>
      <c r="V152" s="574"/>
      <c r="W152" s="574"/>
      <c r="X152" s="574"/>
      <c r="Y152" s="574"/>
    </row>
    <row r="153" spans="1:27" ht="15.75" outlineLevel="1">
      <c r="A153" s="646">
        <v>40</v>
      </c>
      <c r="B153" s="648" t="s">
        <v>166</v>
      </c>
      <c r="C153" s="746" t="s">
        <v>387</v>
      </c>
      <c r="D153" s="648" t="s">
        <v>7</v>
      </c>
      <c r="E153" s="648" t="s">
        <v>524</v>
      </c>
      <c r="F153" s="653" t="s">
        <v>387</v>
      </c>
      <c r="G153" s="649">
        <v>0</v>
      </c>
      <c r="H153" s="221">
        <v>2.96</v>
      </c>
      <c r="I153" s="221">
        <v>2.95</v>
      </c>
      <c r="J153" s="221">
        <v>5.04</v>
      </c>
      <c r="K153" s="221">
        <v>0</v>
      </c>
      <c r="L153" s="221">
        <v>0</v>
      </c>
      <c r="M153" s="650">
        <v>0</v>
      </c>
      <c r="N153" s="650">
        <v>0</v>
      </c>
      <c r="O153" s="650">
        <v>0</v>
      </c>
      <c r="P153" s="650">
        <v>0</v>
      </c>
      <c r="Q153" s="279">
        <f t="shared" ref="Q153:Q164" si="74">SUM(G153:K153)</f>
        <v>10.95</v>
      </c>
      <c r="R153" s="279">
        <f t="shared" ref="R153:R172" si="75">SUM(L153:P153)</f>
        <v>0</v>
      </c>
      <c r="S153" s="279"/>
      <c r="T153" s="659">
        <f>SUM(Q153:S153)</f>
        <v>10.95</v>
      </c>
      <c r="U153" s="672">
        <v>10.95</v>
      </c>
      <c r="V153" s="702">
        <v>10.95</v>
      </c>
      <c r="W153" s="223">
        <v>0</v>
      </c>
      <c r="X153" s="223">
        <v>0</v>
      </c>
      <c r="Y153" s="709">
        <f t="shared" ref="Y153:Y172" si="76">V153+X153</f>
        <v>10.95</v>
      </c>
      <c r="Z153" s="689">
        <v>1</v>
      </c>
      <c r="AA153" s="6"/>
    </row>
    <row r="154" spans="1:27" ht="15.75" outlineLevel="1">
      <c r="A154" s="559">
        <v>40</v>
      </c>
      <c r="B154" s="555" t="s">
        <v>167</v>
      </c>
      <c r="C154" s="747" t="s">
        <v>1364</v>
      </c>
      <c r="D154" s="555" t="s">
        <v>7</v>
      </c>
      <c r="E154" s="555" t="s">
        <v>674</v>
      </c>
      <c r="F154" s="558" t="s">
        <v>1364</v>
      </c>
      <c r="G154" s="557">
        <v>0</v>
      </c>
      <c r="H154" s="236">
        <v>0.75</v>
      </c>
      <c r="I154" s="236">
        <v>0</v>
      </c>
      <c r="J154" s="236">
        <v>0</v>
      </c>
      <c r="K154" s="236">
        <v>0</v>
      </c>
      <c r="L154" s="236">
        <v>0</v>
      </c>
      <c r="M154" s="556">
        <v>0</v>
      </c>
      <c r="N154" s="556">
        <v>0</v>
      </c>
      <c r="O154" s="556">
        <v>0</v>
      </c>
      <c r="P154" s="556">
        <v>0</v>
      </c>
      <c r="Q154" s="30">
        <f t="shared" si="74"/>
        <v>0.75</v>
      </c>
      <c r="R154" s="30">
        <f t="shared" si="75"/>
        <v>0</v>
      </c>
      <c r="S154" s="30"/>
      <c r="T154" s="645">
        <f>SUM(Q154:S154)</f>
        <v>0.75</v>
      </c>
      <c r="U154" s="571">
        <v>0.75</v>
      </c>
      <c r="V154" s="703">
        <v>0.75</v>
      </c>
      <c r="W154" s="237">
        <v>0</v>
      </c>
      <c r="X154" s="237">
        <v>0</v>
      </c>
      <c r="Y154" s="674">
        <f t="shared" si="76"/>
        <v>0.75</v>
      </c>
      <c r="Z154" s="724">
        <v>1</v>
      </c>
      <c r="AA154" s="6"/>
    </row>
    <row r="155" spans="1:27" ht="15.75" outlineLevel="1">
      <c r="A155" s="559">
        <v>40</v>
      </c>
      <c r="B155" s="555" t="s">
        <v>170</v>
      </c>
      <c r="C155" s="747" t="s">
        <v>1365</v>
      </c>
      <c r="D155" s="555" t="s">
        <v>171</v>
      </c>
      <c r="E155" s="555" t="s">
        <v>525</v>
      </c>
      <c r="F155" s="558" t="s">
        <v>1427</v>
      </c>
      <c r="G155" s="557">
        <v>0</v>
      </c>
      <c r="H155" s="236">
        <v>0</v>
      </c>
      <c r="I155" s="236">
        <v>3.49</v>
      </c>
      <c r="J155" s="236">
        <v>8.6300000000000008</v>
      </c>
      <c r="K155" s="236">
        <v>0</v>
      </c>
      <c r="L155" s="236">
        <v>0</v>
      </c>
      <c r="M155" s="556">
        <v>0</v>
      </c>
      <c r="N155" s="556">
        <v>0</v>
      </c>
      <c r="O155" s="556">
        <v>0</v>
      </c>
      <c r="P155" s="556">
        <v>0</v>
      </c>
      <c r="Q155" s="30">
        <f t="shared" si="74"/>
        <v>12.120000000000001</v>
      </c>
      <c r="R155" s="30">
        <f t="shared" si="75"/>
        <v>0</v>
      </c>
      <c r="S155" s="30"/>
      <c r="T155" s="645">
        <f>SUM(Q155:S155)</f>
        <v>12.120000000000001</v>
      </c>
      <c r="U155" s="571">
        <v>11.5</v>
      </c>
      <c r="V155" s="703">
        <v>10.88</v>
      </c>
      <c r="W155" s="237">
        <v>0.62</v>
      </c>
      <c r="X155" s="237">
        <v>0.62</v>
      </c>
      <c r="Y155" s="674">
        <f t="shared" si="76"/>
        <v>11.5</v>
      </c>
      <c r="Z155" s="724">
        <v>1</v>
      </c>
      <c r="AA155" s="713"/>
    </row>
    <row r="156" spans="1:27" ht="15.75" outlineLevel="1">
      <c r="A156" s="559" t="s">
        <v>801</v>
      </c>
      <c r="B156" s="555" t="s">
        <v>1471</v>
      </c>
      <c r="C156" s="747" t="s">
        <v>1472</v>
      </c>
      <c r="D156" s="555"/>
      <c r="E156" s="555"/>
      <c r="F156" s="558" t="s">
        <v>1488</v>
      </c>
      <c r="G156" s="557"/>
      <c r="H156" s="236"/>
      <c r="I156" s="236"/>
      <c r="J156" s="236"/>
      <c r="K156" s="236"/>
      <c r="L156" s="236"/>
      <c r="M156" s="556"/>
      <c r="N156" s="556"/>
      <c r="O156" s="556"/>
      <c r="P156" s="556"/>
      <c r="Q156" s="30">
        <f t="shared" si="74"/>
        <v>0</v>
      </c>
      <c r="R156" s="30">
        <f t="shared" si="75"/>
        <v>0</v>
      </c>
      <c r="S156" s="30"/>
      <c r="T156" s="645">
        <f>SUM(Q156:S156)</f>
        <v>0</v>
      </c>
      <c r="U156" s="571"/>
      <c r="V156" s="703"/>
      <c r="W156" s="237"/>
      <c r="X156" s="237"/>
      <c r="Y156" s="674"/>
      <c r="Z156" s="724"/>
      <c r="AA156" s="713"/>
    </row>
    <row r="157" spans="1:27" ht="16.5" customHeight="1" outlineLevel="1">
      <c r="A157" s="559" t="s">
        <v>795</v>
      </c>
      <c r="B157" s="555" t="s">
        <v>172</v>
      </c>
      <c r="C157" s="747" t="s">
        <v>388</v>
      </c>
      <c r="D157" s="555" t="s">
        <v>446</v>
      </c>
      <c r="E157" s="555" t="s">
        <v>447</v>
      </c>
      <c r="F157" s="558" t="s">
        <v>445</v>
      </c>
      <c r="G157" s="236">
        <v>0</v>
      </c>
      <c r="H157" s="236">
        <v>1.3</v>
      </c>
      <c r="I157" s="236">
        <v>3.1</v>
      </c>
      <c r="J157" s="236">
        <v>0</v>
      </c>
      <c r="K157" s="236">
        <v>0</v>
      </c>
      <c r="L157" s="236">
        <v>0</v>
      </c>
      <c r="M157" s="556">
        <v>0</v>
      </c>
      <c r="N157" s="556">
        <v>0</v>
      </c>
      <c r="O157" s="556">
        <v>0</v>
      </c>
      <c r="P157" s="556">
        <v>0</v>
      </c>
      <c r="Q157" s="30">
        <f t="shared" si="74"/>
        <v>4.4000000000000004</v>
      </c>
      <c r="R157" s="30">
        <f t="shared" si="75"/>
        <v>0</v>
      </c>
      <c r="S157" s="30"/>
      <c r="T157" s="645">
        <f t="shared" ref="T157:T173" si="77">SUM(Q157:S157)</f>
        <v>4.4000000000000004</v>
      </c>
      <c r="U157" s="571">
        <v>4.4000000000000004</v>
      </c>
      <c r="V157" s="703">
        <v>4.4000000000000004</v>
      </c>
      <c r="W157" s="237">
        <v>0</v>
      </c>
      <c r="X157" s="237">
        <v>0</v>
      </c>
      <c r="Y157" s="674">
        <f t="shared" si="76"/>
        <v>4.4000000000000004</v>
      </c>
      <c r="Z157" s="724">
        <v>1</v>
      </c>
      <c r="AA157" s="6"/>
    </row>
    <row r="158" spans="1:27" ht="15.75" outlineLevel="1">
      <c r="A158" s="559" t="s">
        <v>795</v>
      </c>
      <c r="B158" s="555" t="s">
        <v>172</v>
      </c>
      <c r="C158" s="747" t="s">
        <v>388</v>
      </c>
      <c r="D158" s="555" t="s">
        <v>444</v>
      </c>
      <c r="E158" s="555" t="s">
        <v>173</v>
      </c>
      <c r="F158" s="558" t="s">
        <v>1428</v>
      </c>
      <c r="G158" s="557">
        <v>0</v>
      </c>
      <c r="H158" s="236">
        <v>0</v>
      </c>
      <c r="I158" s="236">
        <v>2.75</v>
      </c>
      <c r="J158" s="236">
        <v>1</v>
      </c>
      <c r="K158" s="236">
        <v>0</v>
      </c>
      <c r="L158" s="236">
        <v>0</v>
      </c>
      <c r="M158" s="556">
        <v>0</v>
      </c>
      <c r="N158" s="556">
        <v>0</v>
      </c>
      <c r="O158" s="556">
        <v>0</v>
      </c>
      <c r="P158" s="556">
        <v>0</v>
      </c>
      <c r="Q158" s="30">
        <f t="shared" si="74"/>
        <v>3.75</v>
      </c>
      <c r="R158" s="30">
        <f t="shared" si="75"/>
        <v>0</v>
      </c>
      <c r="S158" s="30"/>
      <c r="T158" s="645">
        <f t="shared" si="77"/>
        <v>3.75</v>
      </c>
      <c r="U158" s="571">
        <v>3</v>
      </c>
      <c r="V158" s="703">
        <v>2.25</v>
      </c>
      <c r="W158" s="237">
        <v>0.75</v>
      </c>
      <c r="X158" s="237">
        <v>0.75</v>
      </c>
      <c r="Y158" s="674">
        <f t="shared" si="76"/>
        <v>3</v>
      </c>
      <c r="Z158" s="724">
        <v>1</v>
      </c>
      <c r="AA158" s="713"/>
    </row>
    <row r="159" spans="1:27" ht="15.75" outlineLevel="1">
      <c r="A159" s="559" t="s">
        <v>795</v>
      </c>
      <c r="B159" s="555" t="s">
        <v>172</v>
      </c>
      <c r="C159" s="747" t="s">
        <v>388</v>
      </c>
      <c r="D159" s="555" t="s">
        <v>173</v>
      </c>
      <c r="E159" s="555" t="s">
        <v>1479</v>
      </c>
      <c r="F159" s="558" t="s">
        <v>1480</v>
      </c>
      <c r="G159" s="557"/>
      <c r="H159" s="236"/>
      <c r="I159" s="236"/>
      <c r="J159" s="236"/>
      <c r="K159" s="236"/>
      <c r="L159" s="236"/>
      <c r="M159" s="556"/>
      <c r="N159" s="556"/>
      <c r="O159" s="556"/>
      <c r="P159" s="556"/>
      <c r="Q159" s="30"/>
      <c r="R159" s="30"/>
      <c r="S159" s="30"/>
      <c r="T159" s="645"/>
      <c r="U159" s="571">
        <v>40.04</v>
      </c>
      <c r="V159" s="703"/>
      <c r="W159" s="237"/>
      <c r="X159" s="237"/>
      <c r="Y159" s="674"/>
      <c r="Z159" s="724"/>
      <c r="AA159" s="713"/>
    </row>
    <row r="160" spans="1:27" ht="15.75" outlineLevel="1">
      <c r="A160" s="559" t="s">
        <v>795</v>
      </c>
      <c r="B160" s="555" t="s">
        <v>1473</v>
      </c>
      <c r="C160" s="747" t="s">
        <v>1474</v>
      </c>
      <c r="D160" s="555" t="s">
        <v>697</v>
      </c>
      <c r="E160" s="555" t="s">
        <v>1493</v>
      </c>
      <c r="F160" s="558" t="s">
        <v>1475</v>
      </c>
      <c r="G160" s="557"/>
      <c r="H160" s="236"/>
      <c r="I160" s="236"/>
      <c r="J160" s="236"/>
      <c r="K160" s="236"/>
      <c r="L160" s="236"/>
      <c r="M160" s="556"/>
      <c r="N160" s="556"/>
      <c r="O160" s="556"/>
      <c r="P160" s="556"/>
      <c r="Q160" s="30"/>
      <c r="R160" s="30"/>
      <c r="S160" s="30"/>
      <c r="T160" s="645"/>
      <c r="U160" s="571">
        <v>1.56</v>
      </c>
      <c r="V160" s="703"/>
      <c r="W160" s="237"/>
      <c r="X160" s="237"/>
      <c r="Y160" s="674"/>
      <c r="Z160" s="724"/>
      <c r="AA160" s="713"/>
    </row>
    <row r="161" spans="1:27" ht="15.75" outlineLevel="1">
      <c r="A161" s="559" t="s">
        <v>795</v>
      </c>
      <c r="B161" s="555" t="s">
        <v>1476</v>
      </c>
      <c r="C161" s="747" t="s">
        <v>1477</v>
      </c>
      <c r="D161" s="555" t="s">
        <v>1494</v>
      </c>
      <c r="E161" s="555" t="s">
        <v>134</v>
      </c>
      <c r="F161" s="558" t="s">
        <v>1478</v>
      </c>
      <c r="G161" s="557"/>
      <c r="H161" s="236"/>
      <c r="I161" s="236"/>
      <c r="J161" s="236"/>
      <c r="K161" s="236"/>
      <c r="L161" s="236"/>
      <c r="M161" s="556"/>
      <c r="N161" s="556"/>
      <c r="O161" s="556"/>
      <c r="P161" s="556"/>
      <c r="Q161" s="30"/>
      <c r="R161" s="30"/>
      <c r="S161" s="30"/>
      <c r="T161" s="645"/>
      <c r="U161" s="571">
        <v>6.75</v>
      </c>
      <c r="V161" s="703"/>
      <c r="W161" s="237"/>
      <c r="X161" s="237"/>
      <c r="Y161" s="674"/>
      <c r="Z161" s="724"/>
      <c r="AA161" s="713"/>
    </row>
    <row r="162" spans="1:27" ht="15.75" outlineLevel="1">
      <c r="A162" s="559">
        <v>50</v>
      </c>
      <c r="B162" s="555">
        <v>5008</v>
      </c>
      <c r="C162" s="747" t="s">
        <v>389</v>
      </c>
      <c r="D162" s="555" t="s">
        <v>895</v>
      </c>
      <c r="E162" s="555" t="s">
        <v>34</v>
      </c>
      <c r="F162" s="558" t="s">
        <v>896</v>
      </c>
      <c r="G162" s="557">
        <v>0</v>
      </c>
      <c r="H162" s="236">
        <v>39.68</v>
      </c>
      <c r="I162" s="236">
        <v>18.149999999999999</v>
      </c>
      <c r="J162" s="236">
        <v>1.0900000000000001</v>
      </c>
      <c r="K162" s="236">
        <v>0</v>
      </c>
      <c r="L162" s="236">
        <v>0</v>
      </c>
      <c r="M162" s="556">
        <v>0</v>
      </c>
      <c r="N162" s="556">
        <v>0</v>
      </c>
      <c r="O162" s="556">
        <v>0</v>
      </c>
      <c r="P162" s="556">
        <v>0</v>
      </c>
      <c r="Q162" s="30">
        <f t="shared" si="74"/>
        <v>58.92</v>
      </c>
      <c r="R162" s="30">
        <f t="shared" si="75"/>
        <v>0</v>
      </c>
      <c r="S162" s="30"/>
      <c r="T162" s="645">
        <f t="shared" si="77"/>
        <v>58.92</v>
      </c>
      <c r="U162" s="571">
        <v>58.16</v>
      </c>
      <c r="V162" s="703">
        <v>58.92</v>
      </c>
      <c r="W162" s="237">
        <v>0</v>
      </c>
      <c r="X162" s="237">
        <v>0</v>
      </c>
      <c r="Y162" s="674">
        <f t="shared" si="76"/>
        <v>58.92</v>
      </c>
      <c r="Z162" s="724">
        <v>2</v>
      </c>
      <c r="AA162" s="6"/>
    </row>
    <row r="163" spans="1:27" ht="15.75" outlineLevel="1">
      <c r="A163" s="559" t="s">
        <v>803</v>
      </c>
      <c r="B163" s="555">
        <v>5009</v>
      </c>
      <c r="C163" s="748" t="s">
        <v>1347</v>
      </c>
      <c r="D163" s="236" t="s">
        <v>914</v>
      </c>
      <c r="E163" s="236" t="s">
        <v>915</v>
      </c>
      <c r="F163" s="171" t="s">
        <v>916</v>
      </c>
      <c r="G163" s="236">
        <v>0</v>
      </c>
      <c r="H163" s="236">
        <v>0.5</v>
      </c>
      <c r="I163" s="236">
        <v>0</v>
      </c>
      <c r="J163" s="236">
        <v>0</v>
      </c>
      <c r="K163" s="236">
        <v>0</v>
      </c>
      <c r="L163" s="236">
        <v>0</v>
      </c>
      <c r="M163" s="236">
        <v>0</v>
      </c>
      <c r="N163" s="236">
        <v>0</v>
      </c>
      <c r="O163" s="236">
        <v>0</v>
      </c>
      <c r="P163" s="236">
        <v>0</v>
      </c>
      <c r="Q163" s="30">
        <f t="shared" si="74"/>
        <v>0.5</v>
      </c>
      <c r="R163" s="30">
        <f t="shared" si="75"/>
        <v>0</v>
      </c>
      <c r="S163" s="30"/>
      <c r="T163" s="645">
        <f t="shared" si="77"/>
        <v>0.5</v>
      </c>
      <c r="U163" s="571">
        <v>0.5</v>
      </c>
      <c r="V163" s="703">
        <v>0.5</v>
      </c>
      <c r="W163" s="237">
        <v>0</v>
      </c>
      <c r="X163" s="237">
        <v>0</v>
      </c>
      <c r="Y163" s="674">
        <f t="shared" si="76"/>
        <v>0.5</v>
      </c>
      <c r="Z163" s="675"/>
      <c r="AA163" s="6"/>
    </row>
    <row r="164" spans="1:27" ht="15.75" outlineLevel="1">
      <c r="A164" s="559">
        <v>50</v>
      </c>
      <c r="B164" s="555" t="s">
        <v>791</v>
      </c>
      <c r="C164" s="747" t="s">
        <v>1348</v>
      </c>
      <c r="D164" s="555" t="s">
        <v>526</v>
      </c>
      <c r="E164" s="555" t="s">
        <v>527</v>
      </c>
      <c r="F164" s="558" t="s">
        <v>738</v>
      </c>
      <c r="G164" s="557">
        <v>0</v>
      </c>
      <c r="H164" s="236">
        <v>0</v>
      </c>
      <c r="I164" s="236">
        <v>5.0999999999999996</v>
      </c>
      <c r="J164" s="236">
        <v>0</v>
      </c>
      <c r="K164" s="236">
        <v>0</v>
      </c>
      <c r="L164" s="236">
        <v>0</v>
      </c>
      <c r="M164" s="556">
        <v>0</v>
      </c>
      <c r="N164" s="556">
        <v>0</v>
      </c>
      <c r="O164" s="556">
        <v>0</v>
      </c>
      <c r="P164" s="556">
        <v>0</v>
      </c>
      <c r="Q164" s="30">
        <f t="shared" si="74"/>
        <v>5.0999999999999996</v>
      </c>
      <c r="R164" s="30">
        <f t="shared" si="75"/>
        <v>0</v>
      </c>
      <c r="S164" s="30"/>
      <c r="T164" s="645">
        <f t="shared" si="77"/>
        <v>5.0999999999999996</v>
      </c>
      <c r="U164" s="571">
        <v>5.03</v>
      </c>
      <c r="V164" s="703">
        <v>5.0999999999999996</v>
      </c>
      <c r="W164" s="237">
        <v>0</v>
      </c>
      <c r="X164" s="237">
        <v>0</v>
      </c>
      <c r="Y164" s="674">
        <f t="shared" si="76"/>
        <v>5.0999999999999996</v>
      </c>
      <c r="Z164" s="724">
        <v>2</v>
      </c>
      <c r="AA164" s="6"/>
    </row>
    <row r="165" spans="1:27" ht="30" outlineLevel="1">
      <c r="A165" s="559">
        <v>50</v>
      </c>
      <c r="B165" s="555" t="s">
        <v>1481</v>
      </c>
      <c r="C165" s="747" t="s">
        <v>677</v>
      </c>
      <c r="D165" s="555" t="s">
        <v>7</v>
      </c>
      <c r="E165" s="555" t="s">
        <v>534</v>
      </c>
      <c r="F165" s="558" t="s">
        <v>739</v>
      </c>
      <c r="G165" s="557">
        <v>0</v>
      </c>
      <c r="H165" s="236">
        <v>0</v>
      </c>
      <c r="I165" s="236">
        <v>0</v>
      </c>
      <c r="J165" s="236">
        <v>0</v>
      </c>
      <c r="K165" s="236">
        <v>0</v>
      </c>
      <c r="L165" s="236">
        <v>0</v>
      </c>
      <c r="M165" s="556">
        <v>0</v>
      </c>
      <c r="N165" s="556">
        <v>0</v>
      </c>
      <c r="O165" s="556">
        <v>1</v>
      </c>
      <c r="P165" s="556">
        <v>1.2</v>
      </c>
      <c r="Q165" s="30">
        <f t="shared" ref="Q165" si="78">SUM(G165:K165)</f>
        <v>0</v>
      </c>
      <c r="R165" s="30">
        <f t="shared" si="75"/>
        <v>2.2000000000000002</v>
      </c>
      <c r="S165" s="30"/>
      <c r="T165" s="645">
        <f t="shared" si="77"/>
        <v>2.2000000000000002</v>
      </c>
      <c r="U165" s="571">
        <v>2.2000000000000002</v>
      </c>
      <c r="V165" s="703">
        <v>2.2000000000000002</v>
      </c>
      <c r="W165" s="237">
        <v>0</v>
      </c>
      <c r="X165" s="237">
        <v>0</v>
      </c>
      <c r="Y165" s="674">
        <f t="shared" si="76"/>
        <v>2.2000000000000002</v>
      </c>
      <c r="Z165" s="724">
        <v>2</v>
      </c>
      <c r="AA165" s="6"/>
    </row>
    <row r="166" spans="1:27" ht="15.75" outlineLevel="1">
      <c r="A166" s="559">
        <v>50</v>
      </c>
      <c r="B166" s="555" t="s">
        <v>1481</v>
      </c>
      <c r="C166" s="747" t="s">
        <v>677</v>
      </c>
      <c r="D166" s="555" t="s">
        <v>7</v>
      </c>
      <c r="E166" s="555" t="s">
        <v>533</v>
      </c>
      <c r="F166" s="558" t="s">
        <v>740</v>
      </c>
      <c r="G166" s="557">
        <v>0</v>
      </c>
      <c r="H166" s="236">
        <v>0</v>
      </c>
      <c r="I166" s="236">
        <v>0</v>
      </c>
      <c r="J166" s="236">
        <v>0</v>
      </c>
      <c r="K166" s="236">
        <v>0</v>
      </c>
      <c r="L166" s="236">
        <v>0</v>
      </c>
      <c r="M166" s="556">
        <v>2.2999999999999998</v>
      </c>
      <c r="N166" s="556">
        <v>0</v>
      </c>
      <c r="O166" s="556">
        <v>0</v>
      </c>
      <c r="P166" s="556">
        <v>0</v>
      </c>
      <c r="Q166" s="30">
        <f t="shared" ref="Q166:Q172" si="79">SUM(G166:K166)</f>
        <v>0</v>
      </c>
      <c r="R166" s="30">
        <f t="shared" si="75"/>
        <v>2.2999999999999998</v>
      </c>
      <c r="S166" s="30"/>
      <c r="T166" s="645">
        <f t="shared" si="77"/>
        <v>2.2999999999999998</v>
      </c>
      <c r="U166" s="571">
        <v>2.2999999999999998</v>
      </c>
      <c r="V166" s="703">
        <v>2.2999999999999998</v>
      </c>
      <c r="W166" s="237">
        <v>0</v>
      </c>
      <c r="X166" s="237">
        <v>0</v>
      </c>
      <c r="Y166" s="674">
        <f t="shared" si="76"/>
        <v>2.2999999999999998</v>
      </c>
      <c r="Z166" s="724">
        <v>2</v>
      </c>
      <c r="AA166" s="6"/>
    </row>
    <row r="167" spans="1:27" ht="30" outlineLevel="1">
      <c r="A167" s="559">
        <v>50</v>
      </c>
      <c r="B167" s="555" t="s">
        <v>174</v>
      </c>
      <c r="C167" s="749" t="s">
        <v>1337</v>
      </c>
      <c r="D167" s="555" t="s">
        <v>7</v>
      </c>
      <c r="E167" s="555" t="s">
        <v>853</v>
      </c>
      <c r="F167" s="558" t="s">
        <v>904</v>
      </c>
      <c r="G167" s="557">
        <v>0</v>
      </c>
      <c r="H167" s="236">
        <v>12</v>
      </c>
      <c r="I167" s="236">
        <v>2</v>
      </c>
      <c r="J167" s="236">
        <v>0</v>
      </c>
      <c r="K167" s="236">
        <v>0</v>
      </c>
      <c r="L167" s="236">
        <v>0</v>
      </c>
      <c r="M167" s="236">
        <v>0</v>
      </c>
      <c r="N167" s="236">
        <v>0</v>
      </c>
      <c r="O167" s="236">
        <v>0</v>
      </c>
      <c r="P167" s="236">
        <v>0</v>
      </c>
      <c r="Q167" s="30">
        <f t="shared" si="79"/>
        <v>14</v>
      </c>
      <c r="R167" s="30">
        <f t="shared" si="75"/>
        <v>0</v>
      </c>
      <c r="S167" s="30"/>
      <c r="T167" s="645">
        <f t="shared" si="77"/>
        <v>14</v>
      </c>
      <c r="U167" s="571">
        <v>14</v>
      </c>
      <c r="V167" s="703">
        <v>14</v>
      </c>
      <c r="W167" s="237">
        <v>0</v>
      </c>
      <c r="X167" s="237">
        <v>0</v>
      </c>
      <c r="Y167" s="674">
        <f t="shared" si="76"/>
        <v>14</v>
      </c>
      <c r="Z167" s="724">
        <v>2</v>
      </c>
      <c r="AA167" s="6"/>
    </row>
    <row r="168" spans="1:27" ht="30" outlineLevel="1">
      <c r="A168" s="559">
        <v>50</v>
      </c>
      <c r="B168" s="555" t="s">
        <v>174</v>
      </c>
      <c r="C168" s="749" t="s">
        <v>1337</v>
      </c>
      <c r="D168" s="555" t="s">
        <v>271</v>
      </c>
      <c r="E168" s="555" t="s">
        <v>528</v>
      </c>
      <c r="F168" s="558" t="s">
        <v>741</v>
      </c>
      <c r="G168" s="236">
        <v>0</v>
      </c>
      <c r="H168" s="236">
        <v>0</v>
      </c>
      <c r="I168" s="236">
        <v>0</v>
      </c>
      <c r="J168" s="236">
        <v>0</v>
      </c>
      <c r="K168" s="236">
        <v>0</v>
      </c>
      <c r="L168" s="236">
        <v>0</v>
      </c>
      <c r="M168" s="236">
        <v>1.05</v>
      </c>
      <c r="N168" s="236">
        <v>16.010000000000002</v>
      </c>
      <c r="O168" s="556">
        <v>0</v>
      </c>
      <c r="P168" s="556">
        <v>0</v>
      </c>
      <c r="Q168" s="30">
        <f t="shared" si="79"/>
        <v>0</v>
      </c>
      <c r="R168" s="30">
        <f t="shared" si="75"/>
        <v>17.060000000000002</v>
      </c>
      <c r="S168" s="30"/>
      <c r="T168" s="645">
        <f t="shared" si="77"/>
        <v>17.060000000000002</v>
      </c>
      <c r="U168" s="571">
        <v>17.059999999999999</v>
      </c>
      <c r="V168" s="703">
        <v>17.059999999999999</v>
      </c>
      <c r="W168" s="237">
        <v>0</v>
      </c>
      <c r="X168" s="237">
        <v>0</v>
      </c>
      <c r="Y168" s="674">
        <f t="shared" si="76"/>
        <v>17.059999999999999</v>
      </c>
      <c r="Z168" s="724">
        <v>2</v>
      </c>
      <c r="AA168" s="6"/>
    </row>
    <row r="169" spans="1:27" ht="30" outlineLevel="1">
      <c r="A169" s="559">
        <v>50</v>
      </c>
      <c r="B169" s="555" t="s">
        <v>175</v>
      </c>
      <c r="C169" s="749" t="s">
        <v>390</v>
      </c>
      <c r="D169" s="555" t="s">
        <v>883</v>
      </c>
      <c r="E169" s="555" t="s">
        <v>427</v>
      </c>
      <c r="F169" s="558" t="s">
        <v>884</v>
      </c>
      <c r="G169" s="557">
        <v>0</v>
      </c>
      <c r="H169" s="236">
        <v>2.5</v>
      </c>
      <c r="I169" s="236">
        <v>1.5</v>
      </c>
      <c r="J169" s="236">
        <v>0</v>
      </c>
      <c r="K169" s="236">
        <v>0</v>
      </c>
      <c r="L169" s="236">
        <v>0</v>
      </c>
      <c r="M169" s="556">
        <v>0</v>
      </c>
      <c r="N169" s="556">
        <v>0</v>
      </c>
      <c r="O169" s="556">
        <v>0</v>
      </c>
      <c r="P169" s="556">
        <v>0</v>
      </c>
      <c r="Q169" s="30">
        <f t="shared" si="79"/>
        <v>4</v>
      </c>
      <c r="R169" s="30">
        <f t="shared" si="75"/>
        <v>0</v>
      </c>
      <c r="S169" s="30"/>
      <c r="T169" s="645">
        <f t="shared" si="77"/>
        <v>4</v>
      </c>
      <c r="U169" s="571">
        <v>4</v>
      </c>
      <c r="V169" s="703">
        <v>4</v>
      </c>
      <c r="W169" s="237">
        <v>0</v>
      </c>
      <c r="X169" s="237">
        <v>0</v>
      </c>
      <c r="Y169" s="674">
        <f t="shared" si="76"/>
        <v>4</v>
      </c>
      <c r="Z169" s="724">
        <v>1</v>
      </c>
      <c r="AA169" s="6"/>
    </row>
    <row r="170" spans="1:27" ht="15.75" outlineLevel="1">
      <c r="A170" s="559">
        <v>56</v>
      </c>
      <c r="B170" s="555">
        <v>5604</v>
      </c>
      <c r="C170" s="747" t="s">
        <v>679</v>
      </c>
      <c r="D170" s="555" t="s">
        <v>7</v>
      </c>
      <c r="E170" s="555" t="s">
        <v>529</v>
      </c>
      <c r="F170" s="558" t="s">
        <v>856</v>
      </c>
      <c r="G170" s="557">
        <v>0</v>
      </c>
      <c r="H170" s="236">
        <v>0</v>
      </c>
      <c r="I170" s="236">
        <v>16.16</v>
      </c>
      <c r="J170" s="236">
        <v>0.49</v>
      </c>
      <c r="K170" s="236">
        <v>0</v>
      </c>
      <c r="L170" s="236">
        <v>0</v>
      </c>
      <c r="M170" s="556">
        <v>0</v>
      </c>
      <c r="N170" s="556">
        <v>2.96</v>
      </c>
      <c r="O170" s="556">
        <v>0.05</v>
      </c>
      <c r="P170" s="556">
        <v>0</v>
      </c>
      <c r="Q170" s="30">
        <f t="shared" si="79"/>
        <v>16.649999999999999</v>
      </c>
      <c r="R170" s="30">
        <f t="shared" si="75"/>
        <v>3.01</v>
      </c>
      <c r="S170" s="30"/>
      <c r="T170" s="645">
        <f t="shared" si="77"/>
        <v>19.659999999999997</v>
      </c>
      <c r="U170" s="571">
        <v>19.5</v>
      </c>
      <c r="V170" s="703">
        <v>19.66</v>
      </c>
      <c r="W170" s="237">
        <v>0</v>
      </c>
      <c r="X170" s="237">
        <v>0</v>
      </c>
      <c r="Y170" s="674">
        <f t="shared" si="76"/>
        <v>19.66</v>
      </c>
      <c r="Z170" s="724">
        <v>2</v>
      </c>
      <c r="AA170" s="6"/>
    </row>
    <row r="171" spans="1:27" ht="15.75" outlineLevel="1">
      <c r="A171" s="559">
        <v>56</v>
      </c>
      <c r="B171" s="555">
        <v>5604</v>
      </c>
      <c r="C171" s="747" t="s">
        <v>679</v>
      </c>
      <c r="D171" s="555" t="s">
        <v>530</v>
      </c>
      <c r="E171" s="555" t="s">
        <v>531</v>
      </c>
      <c r="F171" s="558" t="s">
        <v>856</v>
      </c>
      <c r="G171" s="557">
        <v>0</v>
      </c>
      <c r="H171" s="236">
        <v>0</v>
      </c>
      <c r="I171" s="236">
        <v>1.833</v>
      </c>
      <c r="J171" s="236">
        <v>1.01</v>
      </c>
      <c r="K171" s="236">
        <v>0</v>
      </c>
      <c r="L171" s="236">
        <v>0</v>
      </c>
      <c r="M171" s="556">
        <v>0</v>
      </c>
      <c r="N171" s="556">
        <v>0</v>
      </c>
      <c r="O171" s="556">
        <v>0</v>
      </c>
      <c r="P171" s="556">
        <v>0</v>
      </c>
      <c r="Q171" s="30">
        <f t="shared" si="79"/>
        <v>2.843</v>
      </c>
      <c r="R171" s="30">
        <f>SUM(L171:P171)</f>
        <v>0</v>
      </c>
      <c r="S171" s="30"/>
      <c r="T171" s="645">
        <f t="shared" si="77"/>
        <v>2.843</v>
      </c>
      <c r="U171" s="571">
        <v>3.01</v>
      </c>
      <c r="V171" s="703">
        <v>2.843</v>
      </c>
      <c r="W171" s="237">
        <v>0</v>
      </c>
      <c r="X171" s="237">
        <v>0</v>
      </c>
      <c r="Y171" s="674">
        <f t="shared" si="76"/>
        <v>2.843</v>
      </c>
      <c r="Z171" s="724">
        <v>2</v>
      </c>
      <c r="AA171" s="6"/>
    </row>
    <row r="172" spans="1:27" ht="15.75" outlineLevel="1">
      <c r="A172" s="559">
        <v>56</v>
      </c>
      <c r="B172" s="555">
        <v>5607</v>
      </c>
      <c r="C172" s="747" t="s">
        <v>759</v>
      </c>
      <c r="D172" s="555" t="s">
        <v>7</v>
      </c>
      <c r="E172" s="555" t="s">
        <v>900</v>
      </c>
      <c r="F172" s="652" t="s">
        <v>901</v>
      </c>
      <c r="G172" s="236">
        <v>0</v>
      </c>
      <c r="H172" s="236">
        <v>0</v>
      </c>
      <c r="I172" s="236">
        <v>1.95</v>
      </c>
      <c r="J172" s="236">
        <v>0</v>
      </c>
      <c r="K172" s="236">
        <v>0</v>
      </c>
      <c r="L172" s="236">
        <v>0</v>
      </c>
      <c r="M172" s="556">
        <v>0</v>
      </c>
      <c r="N172" s="556">
        <v>0</v>
      </c>
      <c r="O172" s="556">
        <v>4.75</v>
      </c>
      <c r="P172" s="556">
        <v>0</v>
      </c>
      <c r="Q172" s="30">
        <f t="shared" si="79"/>
        <v>1.95</v>
      </c>
      <c r="R172" s="30">
        <f t="shared" si="75"/>
        <v>4.75</v>
      </c>
      <c r="S172" s="30"/>
      <c r="T172" s="645">
        <f t="shared" si="77"/>
        <v>6.7</v>
      </c>
      <c r="U172" s="571">
        <v>6.7</v>
      </c>
      <c r="V172" s="703">
        <v>6.7</v>
      </c>
      <c r="W172" s="237">
        <v>0</v>
      </c>
      <c r="X172" s="237">
        <v>0</v>
      </c>
      <c r="Y172" s="674">
        <f t="shared" si="76"/>
        <v>6.7</v>
      </c>
      <c r="Z172" s="724">
        <v>1</v>
      </c>
      <c r="AA172" s="6"/>
    </row>
    <row r="173" spans="1:27" ht="15.75">
      <c r="A173" s="758" t="s">
        <v>374</v>
      </c>
      <c r="B173" s="759"/>
      <c r="C173" s="759"/>
      <c r="D173" s="759"/>
      <c r="E173" s="759"/>
      <c r="F173" s="721" t="s">
        <v>379</v>
      </c>
      <c r="G173" s="573">
        <f t="shared" ref="G173:P173" si="80">SUM(G153:G172)</f>
        <v>0</v>
      </c>
      <c r="H173" s="573">
        <f t="shared" si="80"/>
        <v>59.69</v>
      </c>
      <c r="I173" s="573">
        <f t="shared" si="80"/>
        <v>58.983000000000004</v>
      </c>
      <c r="J173" s="573">
        <f t="shared" si="80"/>
        <v>17.260000000000002</v>
      </c>
      <c r="K173" s="573">
        <f t="shared" si="80"/>
        <v>0</v>
      </c>
      <c r="L173" s="573">
        <f t="shared" si="80"/>
        <v>0</v>
      </c>
      <c r="M173" s="573">
        <f t="shared" si="80"/>
        <v>3.3499999999999996</v>
      </c>
      <c r="N173" s="573">
        <f t="shared" si="80"/>
        <v>18.970000000000002</v>
      </c>
      <c r="O173" s="573">
        <f t="shared" si="80"/>
        <v>5.8</v>
      </c>
      <c r="P173" s="573">
        <f t="shared" si="80"/>
        <v>1.2</v>
      </c>
      <c r="Q173" s="30">
        <f>SUM(Q153:Q172)</f>
        <v>135.93299999999996</v>
      </c>
      <c r="R173" s="30">
        <f>SUM(R153:R172)</f>
        <v>29.32</v>
      </c>
      <c r="S173" s="30">
        <f>SUM(S153:S172)</f>
        <v>0</v>
      </c>
      <c r="T173" s="226">
        <f t="shared" si="77"/>
        <v>165.25299999999996</v>
      </c>
      <c r="U173" s="571">
        <f>SUM(U153:U172)</f>
        <v>211.41</v>
      </c>
      <c r="V173" s="704">
        <f>SUM(V153:V172)</f>
        <v>162.51299999999998</v>
      </c>
      <c r="W173" s="554">
        <f>SUM(W153:W172)</f>
        <v>1.37</v>
      </c>
      <c r="X173" s="554">
        <f>SUM(X153:X172)</f>
        <v>1.37</v>
      </c>
      <c r="Y173" s="199">
        <f>SUM(Y153:Y172)</f>
        <v>163.88299999999998</v>
      </c>
      <c r="Z173" s="791"/>
    </row>
    <row r="174" spans="1:27" s="564" customFormat="1" ht="16.5" thickBot="1">
      <c r="A174" s="763"/>
      <c r="B174" s="764"/>
      <c r="C174" s="764"/>
      <c r="D174" s="764"/>
      <c r="E174" s="764"/>
      <c r="F174" s="722" t="s">
        <v>380</v>
      </c>
      <c r="G174" s="57">
        <f t="shared" ref="G174:S174" si="81">+G173/$T$173</f>
        <v>0</v>
      </c>
      <c r="H174" s="57">
        <f t="shared" si="81"/>
        <v>0.36120373003818396</v>
      </c>
      <c r="I174" s="57">
        <f t="shared" si="81"/>
        <v>0.35692544159561412</v>
      </c>
      <c r="J174" s="57">
        <f t="shared" si="81"/>
        <v>0.10444591021040468</v>
      </c>
      <c r="K174" s="57">
        <f t="shared" si="81"/>
        <v>0</v>
      </c>
      <c r="L174" s="57">
        <f t="shared" si="81"/>
        <v>0</v>
      </c>
      <c r="M174" s="57">
        <f t="shared" si="81"/>
        <v>2.0271946651498011E-2</v>
      </c>
      <c r="N174" s="57">
        <f t="shared" si="81"/>
        <v>0.11479367999370667</v>
      </c>
      <c r="O174" s="57">
        <f t="shared" si="81"/>
        <v>3.5097698680205514E-2</v>
      </c>
      <c r="P174" s="57">
        <f t="shared" si="81"/>
        <v>7.2615928303873473E-3</v>
      </c>
      <c r="Q174" s="57">
        <f t="shared" si="81"/>
        <v>0.82257508184420247</v>
      </c>
      <c r="R174" s="57">
        <f t="shared" si="81"/>
        <v>0.17742491815579753</v>
      </c>
      <c r="S174" s="57">
        <f t="shared" si="81"/>
        <v>0</v>
      </c>
      <c r="T174" s="57">
        <f xml:space="preserve"> T173/U173</f>
        <v>0.78167068729009959</v>
      </c>
      <c r="U174" s="706"/>
      <c r="V174" s="705">
        <f>+V173/$Y$173</f>
        <v>0.99164037758644885</v>
      </c>
      <c r="W174" s="57">
        <f>+W173/$Y$173</f>
        <v>8.3596224135511332E-3</v>
      </c>
      <c r="X174" s="57">
        <f>+X173/$Y$173</f>
        <v>8.3596224135511332E-3</v>
      </c>
      <c r="Y174" s="710"/>
      <c r="Z174" s="792"/>
    </row>
    <row r="175" spans="1:27" ht="15.75">
      <c r="A175" s="551"/>
      <c r="B175" s="550"/>
      <c r="C175" s="550"/>
      <c r="D175" s="550"/>
      <c r="E175" s="550"/>
      <c r="F175" s="550"/>
      <c r="G175" s="549"/>
      <c r="H175" s="12"/>
      <c r="I175" s="12"/>
      <c r="J175" s="12"/>
      <c r="K175" s="12"/>
      <c r="L175" s="12"/>
      <c r="M175" s="548"/>
      <c r="N175" s="548"/>
      <c r="O175" s="548"/>
      <c r="P175" s="548"/>
      <c r="Q175" s="6"/>
      <c r="R175" s="6"/>
      <c r="S175" s="6"/>
      <c r="T175" s="196"/>
      <c r="U175" s="546"/>
      <c r="V175" s="574"/>
      <c r="W175" s="574"/>
      <c r="X175" s="574"/>
      <c r="Y175" s="546"/>
      <c r="Z175" s="565"/>
    </row>
    <row r="176" spans="1:27" ht="16.5" thickBot="1">
      <c r="A176" s="762" t="s">
        <v>176</v>
      </c>
      <c r="B176" s="762"/>
      <c r="C176" s="550"/>
      <c r="D176" s="550"/>
      <c r="E176" s="550"/>
      <c r="F176" s="550"/>
      <c r="G176" s="549"/>
      <c r="H176" s="12"/>
      <c r="I176" s="12"/>
      <c r="J176" s="12"/>
      <c r="K176" s="12"/>
      <c r="L176" s="12"/>
      <c r="M176" s="548"/>
      <c r="N176" s="548"/>
      <c r="O176" s="548"/>
      <c r="P176" s="548"/>
      <c r="Q176" s="6"/>
      <c r="R176" s="6"/>
      <c r="S176" s="6"/>
      <c r="T176" s="196"/>
      <c r="U176" s="546"/>
      <c r="V176" s="574"/>
      <c r="W176" s="574"/>
      <c r="X176" s="574"/>
      <c r="Y176" s="546"/>
    </row>
    <row r="177" spans="1:28" ht="15.75" outlineLevel="1">
      <c r="A177" s="646">
        <v>49</v>
      </c>
      <c r="B177" s="648" t="s">
        <v>177</v>
      </c>
      <c r="C177" s="653" t="s">
        <v>392</v>
      </c>
      <c r="D177" s="648" t="s">
        <v>7</v>
      </c>
      <c r="E177" s="648" t="s">
        <v>41</v>
      </c>
      <c r="F177" s="647" t="s">
        <v>1429</v>
      </c>
      <c r="G177" s="649">
        <v>0</v>
      </c>
      <c r="H177" s="221">
        <v>2</v>
      </c>
      <c r="I177" s="221">
        <v>2</v>
      </c>
      <c r="J177" s="221">
        <v>2</v>
      </c>
      <c r="K177" s="221">
        <v>0</v>
      </c>
      <c r="L177" s="221">
        <v>0</v>
      </c>
      <c r="M177" s="650">
        <v>0</v>
      </c>
      <c r="N177" s="650">
        <v>0</v>
      </c>
      <c r="O177" s="650">
        <v>0</v>
      </c>
      <c r="P177" s="650">
        <v>0</v>
      </c>
      <c r="Q177" s="279">
        <f>+SUM(G177:K177)</f>
        <v>6</v>
      </c>
      <c r="R177" s="279">
        <f>+SUM(L177:P177)</f>
        <v>0</v>
      </c>
      <c r="S177" s="279"/>
      <c r="T177" s="169">
        <f>+SUM(Q177:S177)</f>
        <v>6</v>
      </c>
      <c r="U177" s="672">
        <v>2.5499999999999998</v>
      </c>
      <c r="V177" s="702">
        <v>6</v>
      </c>
      <c r="W177" s="223">
        <v>3</v>
      </c>
      <c r="X177" s="223">
        <v>3</v>
      </c>
      <c r="Y177" s="709">
        <f t="shared" ref="Y177:Y179" si="82">V177+X177</f>
        <v>9</v>
      </c>
      <c r="Z177" s="651">
        <v>1</v>
      </c>
      <c r="AA177" s="713"/>
      <c r="AB177" s="715"/>
    </row>
    <row r="178" spans="1:28" s="564" customFormat="1" ht="15.75" outlineLevel="1">
      <c r="A178" s="559">
        <v>88</v>
      </c>
      <c r="B178" s="555">
        <v>8801</v>
      </c>
      <c r="C178" s="652" t="s">
        <v>178</v>
      </c>
      <c r="D178" s="555" t="s">
        <v>1312</v>
      </c>
      <c r="E178" s="555" t="s">
        <v>516</v>
      </c>
      <c r="F178" s="558" t="s">
        <v>1414</v>
      </c>
      <c r="G178" s="557">
        <v>1.385</v>
      </c>
      <c r="H178" s="236">
        <v>1.3</v>
      </c>
      <c r="I178" s="236">
        <v>0</v>
      </c>
      <c r="J178" s="236">
        <v>0</v>
      </c>
      <c r="K178" s="236">
        <v>0</v>
      </c>
      <c r="L178" s="236">
        <v>0</v>
      </c>
      <c r="M178" s="236">
        <v>0</v>
      </c>
      <c r="N178" s="236">
        <v>0</v>
      </c>
      <c r="O178" s="236">
        <v>10</v>
      </c>
      <c r="P178" s="236">
        <v>1</v>
      </c>
      <c r="Q178" s="30">
        <f>+SUM(G178:K178)</f>
        <v>2.6850000000000001</v>
      </c>
      <c r="R178" s="30">
        <f>+SUM(L178:P178)</f>
        <v>11</v>
      </c>
      <c r="S178" s="30"/>
      <c r="T178" s="645">
        <f>+SUM(Q178:S178)</f>
        <v>13.685</v>
      </c>
      <c r="U178" s="571">
        <v>13.91</v>
      </c>
      <c r="V178" s="703">
        <v>13.685</v>
      </c>
      <c r="W178" s="237">
        <v>0</v>
      </c>
      <c r="X178" s="237">
        <v>0</v>
      </c>
      <c r="Y178" s="674">
        <f t="shared" si="82"/>
        <v>13.685</v>
      </c>
      <c r="Z178" s="700">
        <v>1</v>
      </c>
      <c r="AA178" s="541"/>
    </row>
    <row r="179" spans="1:28" ht="15.75" outlineLevel="1">
      <c r="A179" s="559">
        <v>88</v>
      </c>
      <c r="B179" s="555" t="s">
        <v>179</v>
      </c>
      <c r="C179" s="652" t="s">
        <v>180</v>
      </c>
      <c r="D179" s="555" t="s">
        <v>7</v>
      </c>
      <c r="E179" s="555" t="s">
        <v>41</v>
      </c>
      <c r="F179" s="558" t="s">
        <v>1413</v>
      </c>
      <c r="G179" s="557">
        <v>0</v>
      </c>
      <c r="H179" s="236">
        <v>3</v>
      </c>
      <c r="I179" s="236">
        <v>0.16</v>
      </c>
      <c r="J179" s="236">
        <v>0</v>
      </c>
      <c r="K179" s="236">
        <v>0</v>
      </c>
      <c r="L179" s="236">
        <v>0</v>
      </c>
      <c r="M179" s="556">
        <v>0</v>
      </c>
      <c r="N179" s="556">
        <v>0</v>
      </c>
      <c r="O179" s="556">
        <v>0</v>
      </c>
      <c r="P179" s="556">
        <v>0</v>
      </c>
      <c r="Q179" s="30">
        <f>+SUM(G179:K179)</f>
        <v>3.16</v>
      </c>
      <c r="R179" s="30">
        <f>+SUM(L179:P179)</f>
        <v>0</v>
      </c>
      <c r="S179" s="30"/>
      <c r="T179" s="645">
        <f>+SUM(Q179:S179)</f>
        <v>3.16</v>
      </c>
      <c r="U179" s="571">
        <v>2.76</v>
      </c>
      <c r="V179" s="703">
        <v>3.16</v>
      </c>
      <c r="W179" s="237">
        <v>0</v>
      </c>
      <c r="X179" s="237">
        <v>0</v>
      </c>
      <c r="Y179" s="674">
        <f t="shared" si="82"/>
        <v>3.16</v>
      </c>
      <c r="Z179" s="700">
        <v>1</v>
      </c>
      <c r="AA179" s="541"/>
    </row>
    <row r="180" spans="1:28" ht="15.75">
      <c r="A180" s="758" t="s">
        <v>373</v>
      </c>
      <c r="B180" s="759"/>
      <c r="C180" s="759"/>
      <c r="D180" s="759"/>
      <c r="E180" s="759"/>
      <c r="F180" s="721" t="s">
        <v>379</v>
      </c>
      <c r="G180" s="573">
        <f t="shared" ref="G180:P180" si="83">SUM(G177:G179)</f>
        <v>1.385</v>
      </c>
      <c r="H180" s="573">
        <f t="shared" si="83"/>
        <v>6.3</v>
      </c>
      <c r="I180" s="573">
        <f t="shared" si="83"/>
        <v>2.16</v>
      </c>
      <c r="J180" s="573">
        <f t="shared" si="83"/>
        <v>2</v>
      </c>
      <c r="K180" s="573">
        <f t="shared" si="83"/>
        <v>0</v>
      </c>
      <c r="L180" s="573">
        <f t="shared" si="83"/>
        <v>0</v>
      </c>
      <c r="M180" s="573">
        <f t="shared" si="83"/>
        <v>0</v>
      </c>
      <c r="N180" s="573">
        <f t="shared" si="83"/>
        <v>0</v>
      </c>
      <c r="O180" s="573">
        <f t="shared" si="83"/>
        <v>10</v>
      </c>
      <c r="P180" s="573">
        <f t="shared" si="83"/>
        <v>1</v>
      </c>
      <c r="Q180" s="30">
        <f>SUM(Q177:Q179)</f>
        <v>11.845000000000001</v>
      </c>
      <c r="R180" s="30">
        <f>SUM(R177:R179)</f>
        <v>11</v>
      </c>
      <c r="S180" s="30">
        <f>SUM(S177:S179)</f>
        <v>0</v>
      </c>
      <c r="T180" s="226">
        <f>SUM(Q180:S180)</f>
        <v>22.844999999999999</v>
      </c>
      <c r="U180" s="571">
        <f>SUM(U177:U179)</f>
        <v>19.22</v>
      </c>
      <c r="V180" s="704">
        <f>SUM(V177:V179)</f>
        <v>22.845000000000002</v>
      </c>
      <c r="W180" s="554">
        <f t="shared" ref="W180:X180" si="84">SUM(W177:W179)</f>
        <v>3</v>
      </c>
      <c r="X180" s="554">
        <f t="shared" si="84"/>
        <v>3</v>
      </c>
      <c r="Y180" s="199">
        <f>SUM(Y177:Y179)</f>
        <v>25.845000000000002</v>
      </c>
      <c r="Z180" s="772"/>
    </row>
    <row r="181" spans="1:28" ht="16.5" thickBot="1">
      <c r="A181" s="763"/>
      <c r="B181" s="764"/>
      <c r="C181" s="764"/>
      <c r="D181" s="764"/>
      <c r="E181" s="764"/>
      <c r="F181" s="722" t="s">
        <v>380</v>
      </c>
      <c r="G181" s="57">
        <f t="shared" ref="G181:S181" si="85">+G180/$T$180</f>
        <v>6.0625957539943098E-2</v>
      </c>
      <c r="H181" s="57">
        <f t="shared" si="85"/>
        <v>0.27577150361129349</v>
      </c>
      <c r="I181" s="57">
        <f t="shared" si="85"/>
        <v>9.4550229809586356E-2</v>
      </c>
      <c r="J181" s="57">
        <f t="shared" si="85"/>
        <v>8.7546509082950322E-2</v>
      </c>
      <c r="K181" s="57">
        <f t="shared" si="85"/>
        <v>0</v>
      </c>
      <c r="L181" s="57">
        <f t="shared" si="85"/>
        <v>0</v>
      </c>
      <c r="M181" s="57">
        <f t="shared" si="85"/>
        <v>0</v>
      </c>
      <c r="N181" s="57">
        <f t="shared" si="85"/>
        <v>0</v>
      </c>
      <c r="O181" s="57">
        <f t="shared" si="85"/>
        <v>0.43773254541475159</v>
      </c>
      <c r="P181" s="57">
        <f t="shared" si="85"/>
        <v>4.3773254541475161E-2</v>
      </c>
      <c r="Q181" s="57">
        <f t="shared" si="85"/>
        <v>0.51849420004377333</v>
      </c>
      <c r="R181" s="57">
        <f t="shared" si="85"/>
        <v>0.48150579995622678</v>
      </c>
      <c r="S181" s="57">
        <f t="shared" si="85"/>
        <v>0</v>
      </c>
      <c r="T181" s="57">
        <f xml:space="preserve"> T180/U180</f>
        <v>1.1886056191467222</v>
      </c>
      <c r="U181" s="706"/>
      <c r="V181" s="705">
        <f>+V180/$Y$180</f>
        <v>0.88392338943702842</v>
      </c>
      <c r="W181" s="57">
        <f>+W180/$Y$180</f>
        <v>0.11607661056297155</v>
      </c>
      <c r="X181" s="57">
        <f>+X180/$Y$180</f>
        <v>0.11607661056297155</v>
      </c>
      <c r="Y181" s="710"/>
      <c r="Z181" s="773"/>
    </row>
    <row r="182" spans="1:28" ht="15.75">
      <c r="A182" s="551"/>
      <c r="B182" s="550"/>
      <c r="C182" s="550"/>
      <c r="D182" s="550"/>
      <c r="E182" s="550"/>
      <c r="F182" s="550"/>
      <c r="G182" s="549"/>
      <c r="H182" s="12"/>
      <c r="I182" s="12"/>
      <c r="J182" s="12"/>
      <c r="K182" s="12"/>
      <c r="L182" s="12"/>
      <c r="M182" s="548"/>
      <c r="N182" s="548"/>
      <c r="O182" s="548"/>
      <c r="P182" s="548"/>
      <c r="Q182" s="6"/>
      <c r="R182" s="6"/>
      <c r="S182" s="6"/>
      <c r="T182" s="196"/>
      <c r="U182" s="546"/>
      <c r="V182" s="574"/>
      <c r="W182" s="574"/>
      <c r="X182" s="574"/>
      <c r="Y182" s="546"/>
    </row>
    <row r="183" spans="1:28" ht="16.5" thickBot="1">
      <c r="A183" s="762" t="s">
        <v>181</v>
      </c>
      <c r="B183" s="762"/>
      <c r="C183" s="550"/>
      <c r="D183" s="550"/>
      <c r="E183" s="550"/>
      <c r="F183" s="550"/>
      <c r="G183" s="549"/>
      <c r="H183" s="12"/>
      <c r="I183" s="12"/>
      <c r="J183" s="12"/>
      <c r="K183" s="12"/>
      <c r="L183" s="12"/>
      <c r="M183" s="548"/>
      <c r="N183" s="548"/>
      <c r="O183" s="548"/>
      <c r="P183" s="548"/>
      <c r="Q183" s="6"/>
      <c r="R183" s="6"/>
      <c r="S183" s="6"/>
      <c r="T183" s="196"/>
      <c r="U183" s="546"/>
      <c r="V183" s="574"/>
      <c r="W183" s="574"/>
      <c r="X183" s="574"/>
      <c r="Y183" s="546"/>
    </row>
    <row r="184" spans="1:28" ht="15.75" outlineLevel="1">
      <c r="A184" s="646">
        <v>20</v>
      </c>
      <c r="B184" s="666" t="s">
        <v>90</v>
      </c>
      <c r="C184" s="653" t="s">
        <v>91</v>
      </c>
      <c r="D184" s="648" t="s">
        <v>92</v>
      </c>
      <c r="E184" s="648" t="s">
        <v>1295</v>
      </c>
      <c r="F184" s="647" t="s">
        <v>1325</v>
      </c>
      <c r="G184" s="649">
        <v>15.21</v>
      </c>
      <c r="H184" s="221">
        <v>12.56</v>
      </c>
      <c r="I184" s="221">
        <v>4.1100000000000003</v>
      </c>
      <c r="J184" s="221">
        <v>5.26</v>
      </c>
      <c r="K184" s="221">
        <v>0</v>
      </c>
      <c r="L184" s="221">
        <v>0</v>
      </c>
      <c r="M184" s="650">
        <v>3.98</v>
      </c>
      <c r="N184" s="650">
        <v>16.52</v>
      </c>
      <c r="O184" s="650">
        <v>0.15</v>
      </c>
      <c r="P184" s="650">
        <v>0</v>
      </c>
      <c r="Q184" s="279">
        <f t="shared" ref="Q184:Q187" si="86">SUM(G184:K184)</f>
        <v>37.14</v>
      </c>
      <c r="R184" s="279">
        <f t="shared" ref="R184:R200" si="87">SUM(L184:P184)</f>
        <v>20.65</v>
      </c>
      <c r="S184" s="279"/>
      <c r="T184" s="659">
        <f t="shared" ref="T184:T201" si="88">SUM(Q184:S184)</f>
        <v>57.79</v>
      </c>
      <c r="U184" s="672">
        <v>57.41</v>
      </c>
      <c r="V184" s="702">
        <v>57.41</v>
      </c>
      <c r="W184" s="223">
        <v>0</v>
      </c>
      <c r="X184" s="223">
        <v>0</v>
      </c>
      <c r="Y184" s="709">
        <f t="shared" ref="Y184:Y200" si="89">V184+X184</f>
        <v>57.41</v>
      </c>
      <c r="Z184" s="651">
        <v>1</v>
      </c>
      <c r="AA184" s="6"/>
    </row>
    <row r="185" spans="1:28" ht="15.75" outlineLevel="1">
      <c r="A185" s="559">
        <v>20</v>
      </c>
      <c r="B185" s="663" t="s">
        <v>42</v>
      </c>
      <c r="C185" s="652" t="s">
        <v>43</v>
      </c>
      <c r="D185" s="555" t="s">
        <v>7</v>
      </c>
      <c r="E185" s="555" t="s">
        <v>30</v>
      </c>
      <c r="F185" s="558" t="s">
        <v>182</v>
      </c>
      <c r="G185" s="557">
        <v>1.0589999999999999</v>
      </c>
      <c r="H185" s="236">
        <v>0</v>
      </c>
      <c r="I185" s="236">
        <v>1.9950000000000001</v>
      </c>
      <c r="J185" s="236">
        <v>7.0359999999999996</v>
      </c>
      <c r="K185" s="236">
        <v>0</v>
      </c>
      <c r="L185" s="236">
        <v>0</v>
      </c>
      <c r="M185" s="556">
        <v>0</v>
      </c>
      <c r="N185" s="556">
        <v>0</v>
      </c>
      <c r="O185" s="556">
        <v>27.448</v>
      </c>
      <c r="P185" s="556">
        <v>0</v>
      </c>
      <c r="Q185" s="30">
        <f>SUM(G185:K185)</f>
        <v>10.09</v>
      </c>
      <c r="R185" s="30">
        <f t="shared" si="87"/>
        <v>27.448</v>
      </c>
      <c r="S185" s="30"/>
      <c r="T185" s="645">
        <f t="shared" si="88"/>
        <v>37.537999999999997</v>
      </c>
      <c r="U185" s="571">
        <v>37.549999999999997</v>
      </c>
      <c r="V185" s="703">
        <v>37.537999999999997</v>
      </c>
      <c r="W185" s="237">
        <v>0</v>
      </c>
      <c r="X185" s="237">
        <v>0</v>
      </c>
      <c r="Y185" s="674">
        <f t="shared" si="89"/>
        <v>37.537999999999997</v>
      </c>
      <c r="Z185" s="700">
        <v>2</v>
      </c>
      <c r="AA185" s="6"/>
    </row>
    <row r="186" spans="1:28" ht="30" outlineLevel="1">
      <c r="A186" s="559">
        <v>20</v>
      </c>
      <c r="B186" s="663" t="s">
        <v>46</v>
      </c>
      <c r="C186" s="558" t="s">
        <v>47</v>
      </c>
      <c r="D186" s="555" t="s">
        <v>7</v>
      </c>
      <c r="E186" s="555" t="s">
        <v>48</v>
      </c>
      <c r="F186" s="558" t="s">
        <v>183</v>
      </c>
      <c r="G186" s="557">
        <v>16.904</v>
      </c>
      <c r="H186" s="236">
        <v>3.008</v>
      </c>
      <c r="I186" s="236">
        <v>2.8159999999999998</v>
      </c>
      <c r="J186" s="236">
        <v>19.055</v>
      </c>
      <c r="K186" s="236">
        <v>0</v>
      </c>
      <c r="L186" s="236">
        <v>0</v>
      </c>
      <c r="M186" s="556">
        <v>0</v>
      </c>
      <c r="N186" s="556">
        <v>0</v>
      </c>
      <c r="O186" s="556">
        <v>0</v>
      </c>
      <c r="P186" s="556">
        <v>0</v>
      </c>
      <c r="Q186" s="30">
        <f>SUM(G186:K186)</f>
        <v>41.783000000000001</v>
      </c>
      <c r="R186" s="30">
        <f t="shared" si="87"/>
        <v>0</v>
      </c>
      <c r="S186" s="30"/>
      <c r="T186" s="645">
        <f t="shared" si="88"/>
        <v>41.783000000000001</v>
      </c>
      <c r="U186" s="571">
        <v>41.8</v>
      </c>
      <c r="V186" s="703">
        <v>41.783000000000001</v>
      </c>
      <c r="W186" s="237">
        <v>0</v>
      </c>
      <c r="X186" s="237">
        <v>0</v>
      </c>
      <c r="Y186" s="674">
        <f t="shared" si="89"/>
        <v>41.783000000000001</v>
      </c>
      <c r="Z186" s="700">
        <v>2</v>
      </c>
      <c r="AA186" s="6"/>
    </row>
    <row r="187" spans="1:28" ht="15.75" outlineLevel="1">
      <c r="A187" s="559">
        <v>24</v>
      </c>
      <c r="B187" s="663" t="s">
        <v>184</v>
      </c>
      <c r="C187" s="652" t="s">
        <v>185</v>
      </c>
      <c r="D187" s="555" t="s">
        <v>7</v>
      </c>
      <c r="E187" s="555" t="s">
        <v>186</v>
      </c>
      <c r="F187" s="558" t="s">
        <v>1402</v>
      </c>
      <c r="G187" s="557">
        <v>16.760000000000002</v>
      </c>
      <c r="H187" s="236">
        <v>18.68</v>
      </c>
      <c r="I187" s="236">
        <v>21.99</v>
      </c>
      <c r="J187" s="236">
        <v>1</v>
      </c>
      <c r="K187" s="236">
        <v>0</v>
      </c>
      <c r="L187" s="236">
        <v>0</v>
      </c>
      <c r="M187" s="556">
        <v>3.29</v>
      </c>
      <c r="N187" s="556">
        <v>23.63</v>
      </c>
      <c r="O187" s="556">
        <v>16.04</v>
      </c>
      <c r="P187" s="556">
        <v>0</v>
      </c>
      <c r="Q187" s="30">
        <f t="shared" si="86"/>
        <v>58.429999999999993</v>
      </c>
      <c r="R187" s="30">
        <f t="shared" si="87"/>
        <v>42.959999999999994</v>
      </c>
      <c r="S187" s="30"/>
      <c r="T187" s="645">
        <f t="shared" si="88"/>
        <v>101.38999999999999</v>
      </c>
      <c r="U187" s="571">
        <v>101.85</v>
      </c>
      <c r="V187" s="703">
        <v>99.07</v>
      </c>
      <c r="W187" s="237">
        <v>1.1599999999999999</v>
      </c>
      <c r="X187" s="237">
        <v>1.1599999999999999</v>
      </c>
      <c r="Y187" s="674">
        <f t="shared" si="89"/>
        <v>100.22999999999999</v>
      </c>
      <c r="Z187" s="700">
        <v>3</v>
      </c>
      <c r="AA187" s="713"/>
    </row>
    <row r="188" spans="1:28" ht="15.75" outlineLevel="1">
      <c r="A188" s="559">
        <v>24</v>
      </c>
      <c r="B188" s="555" t="s">
        <v>187</v>
      </c>
      <c r="C188" s="652" t="s">
        <v>188</v>
      </c>
      <c r="D188" s="555" t="s">
        <v>7</v>
      </c>
      <c r="E188" s="555" t="s">
        <v>189</v>
      </c>
      <c r="F188" s="558" t="s">
        <v>188</v>
      </c>
      <c r="G188" s="557">
        <v>0</v>
      </c>
      <c r="H188" s="236">
        <v>4.7699999999999996</v>
      </c>
      <c r="I188" s="236">
        <v>6.87</v>
      </c>
      <c r="J188" s="236">
        <v>0</v>
      </c>
      <c r="K188" s="236">
        <v>0</v>
      </c>
      <c r="L188" s="236">
        <v>0</v>
      </c>
      <c r="M188" s="556">
        <v>0</v>
      </c>
      <c r="N188" s="556">
        <v>0</v>
      </c>
      <c r="O188" s="556">
        <v>0</v>
      </c>
      <c r="P188" s="556">
        <v>0</v>
      </c>
      <c r="Q188" s="30">
        <f t="shared" ref="Q188:Q200" si="90">SUM(G188:K188)</f>
        <v>11.64</v>
      </c>
      <c r="R188" s="30">
        <f t="shared" si="87"/>
        <v>0</v>
      </c>
      <c r="S188" s="30"/>
      <c r="T188" s="645">
        <f t="shared" si="88"/>
        <v>11.64</v>
      </c>
      <c r="U188" s="571">
        <v>11.719999999999999</v>
      </c>
      <c r="V188" s="703">
        <v>11.64</v>
      </c>
      <c r="W188" s="237">
        <v>0</v>
      </c>
      <c r="X188" s="237">
        <v>0</v>
      </c>
      <c r="Y188" s="674">
        <f t="shared" si="89"/>
        <v>11.64</v>
      </c>
      <c r="Z188" s="700">
        <v>3</v>
      </c>
      <c r="AA188" s="6"/>
    </row>
    <row r="189" spans="1:28" ht="15.75" outlineLevel="1">
      <c r="A189" s="559">
        <v>24</v>
      </c>
      <c r="B189" s="556" t="s">
        <v>190</v>
      </c>
      <c r="C189" s="652" t="s">
        <v>628</v>
      </c>
      <c r="D189" s="555" t="s">
        <v>7</v>
      </c>
      <c r="E189" s="555" t="s">
        <v>191</v>
      </c>
      <c r="F189" s="652" t="s">
        <v>536</v>
      </c>
      <c r="G189" s="557">
        <v>0</v>
      </c>
      <c r="H189" s="236">
        <v>0</v>
      </c>
      <c r="I189" s="236">
        <v>0</v>
      </c>
      <c r="J189" s="236">
        <v>0</v>
      </c>
      <c r="K189" s="236">
        <v>0</v>
      </c>
      <c r="L189" s="236">
        <v>0</v>
      </c>
      <c r="M189" s="556">
        <v>0</v>
      </c>
      <c r="N189" s="556">
        <v>5.15</v>
      </c>
      <c r="O189" s="556">
        <v>0</v>
      </c>
      <c r="P189" s="556">
        <v>0</v>
      </c>
      <c r="Q189" s="30">
        <f t="shared" si="90"/>
        <v>0</v>
      </c>
      <c r="R189" s="30">
        <f t="shared" si="87"/>
        <v>5.15</v>
      </c>
      <c r="S189" s="30"/>
      <c r="T189" s="645">
        <f t="shared" si="88"/>
        <v>5.15</v>
      </c>
      <c r="U189" s="571">
        <v>5.19</v>
      </c>
      <c r="V189" s="703">
        <v>5.15</v>
      </c>
      <c r="W189" s="237">
        <v>0</v>
      </c>
      <c r="X189" s="237">
        <v>0</v>
      </c>
      <c r="Y189" s="674">
        <f t="shared" si="89"/>
        <v>5.15</v>
      </c>
      <c r="Z189" s="700">
        <v>3</v>
      </c>
      <c r="AA189" s="6"/>
    </row>
    <row r="190" spans="1:28" ht="15.75" outlineLevel="1">
      <c r="A190" s="559">
        <v>24</v>
      </c>
      <c r="B190" s="556" t="s">
        <v>192</v>
      </c>
      <c r="C190" s="652" t="s">
        <v>193</v>
      </c>
      <c r="D190" s="555" t="s">
        <v>7</v>
      </c>
      <c r="E190" s="555" t="s">
        <v>194</v>
      </c>
      <c r="F190" s="652" t="s">
        <v>193</v>
      </c>
      <c r="G190" s="557">
        <v>0</v>
      </c>
      <c r="H190" s="236">
        <v>3.09</v>
      </c>
      <c r="I190" s="236">
        <v>0</v>
      </c>
      <c r="J190" s="236">
        <v>0</v>
      </c>
      <c r="K190" s="236">
        <v>0</v>
      </c>
      <c r="L190" s="236">
        <v>0</v>
      </c>
      <c r="M190" s="556">
        <v>0</v>
      </c>
      <c r="N190" s="556">
        <v>0</v>
      </c>
      <c r="O190" s="556">
        <v>0</v>
      </c>
      <c r="P190" s="556">
        <v>0</v>
      </c>
      <c r="Q190" s="30">
        <f t="shared" si="90"/>
        <v>3.09</v>
      </c>
      <c r="R190" s="30">
        <f t="shared" si="87"/>
        <v>0</v>
      </c>
      <c r="S190" s="30"/>
      <c r="T190" s="645">
        <f t="shared" si="88"/>
        <v>3.09</v>
      </c>
      <c r="U190" s="571">
        <v>3.07</v>
      </c>
      <c r="V190" s="703">
        <v>3.09</v>
      </c>
      <c r="W190" s="237">
        <v>0</v>
      </c>
      <c r="X190" s="237">
        <v>0</v>
      </c>
      <c r="Y190" s="674">
        <f t="shared" si="89"/>
        <v>3.09</v>
      </c>
      <c r="Z190" s="700">
        <v>3</v>
      </c>
      <c r="AA190" s="6"/>
    </row>
    <row r="191" spans="1:28" ht="15.75" outlineLevel="1">
      <c r="A191" s="559">
        <v>30</v>
      </c>
      <c r="B191" s="663" t="s">
        <v>195</v>
      </c>
      <c r="C191" s="652" t="s">
        <v>196</v>
      </c>
      <c r="D191" s="555" t="s">
        <v>7</v>
      </c>
      <c r="E191" s="555" t="s">
        <v>197</v>
      </c>
      <c r="F191" s="652" t="s">
        <v>196</v>
      </c>
      <c r="G191" s="557">
        <v>0</v>
      </c>
      <c r="H191" s="236">
        <v>4</v>
      </c>
      <c r="I191" s="236">
        <v>5.5</v>
      </c>
      <c r="J191" s="236">
        <v>1</v>
      </c>
      <c r="K191" s="236">
        <v>0</v>
      </c>
      <c r="L191" s="236">
        <v>0</v>
      </c>
      <c r="M191" s="556">
        <v>3</v>
      </c>
      <c r="N191" s="556">
        <v>14.42</v>
      </c>
      <c r="O191" s="556">
        <v>26.07</v>
      </c>
      <c r="P191" s="556">
        <v>0</v>
      </c>
      <c r="Q191" s="30">
        <f t="shared" si="90"/>
        <v>10.5</v>
      </c>
      <c r="R191" s="30">
        <f t="shared" si="87"/>
        <v>43.49</v>
      </c>
      <c r="S191" s="30"/>
      <c r="T191" s="645">
        <f t="shared" si="88"/>
        <v>53.99</v>
      </c>
      <c r="U191" s="571">
        <v>53.99</v>
      </c>
      <c r="V191" s="703">
        <v>53.99</v>
      </c>
      <c r="W191" s="237">
        <v>0</v>
      </c>
      <c r="X191" s="237">
        <v>0</v>
      </c>
      <c r="Y191" s="674">
        <f t="shared" si="89"/>
        <v>53.99</v>
      </c>
      <c r="Z191" s="700">
        <v>4</v>
      </c>
      <c r="AA191" s="6"/>
    </row>
    <row r="192" spans="1:28" ht="15.75" outlineLevel="1">
      <c r="A192" s="559" t="s">
        <v>814</v>
      </c>
      <c r="B192" s="663" t="s">
        <v>51</v>
      </c>
      <c r="C192" s="652" t="s">
        <v>52</v>
      </c>
      <c r="D192" s="555" t="s">
        <v>7</v>
      </c>
      <c r="E192" s="555" t="s">
        <v>53</v>
      </c>
      <c r="F192" s="652" t="s">
        <v>198</v>
      </c>
      <c r="G192" s="557">
        <v>0</v>
      </c>
      <c r="H192" s="236">
        <v>0</v>
      </c>
      <c r="I192" s="556">
        <v>0.45</v>
      </c>
      <c r="J192" s="556">
        <v>1.32</v>
      </c>
      <c r="K192" s="236">
        <v>0</v>
      </c>
      <c r="L192" s="236">
        <v>0</v>
      </c>
      <c r="M192" s="556">
        <v>2</v>
      </c>
      <c r="N192" s="556">
        <v>39.478000000000002</v>
      </c>
      <c r="O192" s="556">
        <v>14.98</v>
      </c>
      <c r="P192" s="556">
        <v>0</v>
      </c>
      <c r="Q192" s="30">
        <f t="shared" si="90"/>
        <v>1.77</v>
      </c>
      <c r="R192" s="30">
        <f t="shared" si="87"/>
        <v>56.457999999999998</v>
      </c>
      <c r="S192" s="30"/>
      <c r="T192" s="645">
        <f t="shared" si="88"/>
        <v>58.228000000000002</v>
      </c>
      <c r="U192" s="571">
        <v>58.228000000000002</v>
      </c>
      <c r="V192" s="703">
        <v>58.228000000000002</v>
      </c>
      <c r="W192" s="237">
        <v>0</v>
      </c>
      <c r="X192" s="237">
        <v>0</v>
      </c>
      <c r="Y192" s="674">
        <f t="shared" si="89"/>
        <v>58.228000000000002</v>
      </c>
      <c r="Z192" s="700">
        <v>4</v>
      </c>
      <c r="AA192" s="6"/>
    </row>
    <row r="193" spans="1:27" ht="15.75" outlineLevel="1">
      <c r="A193" s="559">
        <v>37</v>
      </c>
      <c r="B193" s="663" t="s">
        <v>111</v>
      </c>
      <c r="C193" s="652" t="s">
        <v>112</v>
      </c>
      <c r="D193" s="555" t="s">
        <v>682</v>
      </c>
      <c r="E193" s="555" t="s">
        <v>113</v>
      </c>
      <c r="F193" s="652" t="s">
        <v>537</v>
      </c>
      <c r="G193" s="557">
        <v>0</v>
      </c>
      <c r="H193" s="236">
        <v>15.69</v>
      </c>
      <c r="I193" s="236">
        <v>5.16</v>
      </c>
      <c r="J193" s="236">
        <v>0</v>
      </c>
      <c r="K193" s="236">
        <v>0</v>
      </c>
      <c r="L193" s="236">
        <v>0</v>
      </c>
      <c r="M193" s="556">
        <v>0</v>
      </c>
      <c r="N193" s="556">
        <v>0</v>
      </c>
      <c r="O193" s="556">
        <v>0.48</v>
      </c>
      <c r="P193" s="556">
        <v>0</v>
      </c>
      <c r="Q193" s="30">
        <f t="shared" si="90"/>
        <v>20.85</v>
      </c>
      <c r="R193" s="30">
        <f t="shared" si="87"/>
        <v>0.48</v>
      </c>
      <c r="S193" s="30"/>
      <c r="T193" s="645">
        <f t="shared" si="88"/>
        <v>21.330000000000002</v>
      </c>
      <c r="U193" s="571">
        <v>21.46</v>
      </c>
      <c r="V193" s="703">
        <v>21.33</v>
      </c>
      <c r="W193" s="237">
        <v>0</v>
      </c>
      <c r="X193" s="237">
        <v>0</v>
      </c>
      <c r="Y193" s="674">
        <f t="shared" si="89"/>
        <v>21.33</v>
      </c>
      <c r="Z193" s="700">
        <v>3</v>
      </c>
      <c r="AA193" s="6"/>
    </row>
    <row r="194" spans="1:27" ht="15.75" outlineLevel="1">
      <c r="A194" s="559">
        <v>43</v>
      </c>
      <c r="B194" s="555">
        <v>4301</v>
      </c>
      <c r="C194" s="652" t="s">
        <v>1349</v>
      </c>
      <c r="D194" s="555" t="s">
        <v>7</v>
      </c>
      <c r="E194" s="555" t="s">
        <v>199</v>
      </c>
      <c r="F194" s="652" t="s">
        <v>1430</v>
      </c>
      <c r="G194" s="557">
        <v>0</v>
      </c>
      <c r="H194" s="236">
        <v>13.56</v>
      </c>
      <c r="I194" s="236">
        <v>13.26</v>
      </c>
      <c r="J194" s="236">
        <v>1.23</v>
      </c>
      <c r="K194" s="236">
        <v>0</v>
      </c>
      <c r="L194" s="236">
        <v>0</v>
      </c>
      <c r="M194" s="556">
        <v>12.68</v>
      </c>
      <c r="N194" s="556">
        <v>10.63</v>
      </c>
      <c r="O194" s="556">
        <v>0</v>
      </c>
      <c r="P194" s="556">
        <v>0</v>
      </c>
      <c r="Q194" s="30">
        <f t="shared" si="90"/>
        <v>28.05</v>
      </c>
      <c r="R194" s="30">
        <f t="shared" si="87"/>
        <v>23.310000000000002</v>
      </c>
      <c r="S194" s="30"/>
      <c r="T194" s="645">
        <f t="shared" si="88"/>
        <v>51.36</v>
      </c>
      <c r="U194" s="571">
        <v>51.46</v>
      </c>
      <c r="V194" s="703">
        <v>51.24</v>
      </c>
      <c r="W194" s="237">
        <v>0.06</v>
      </c>
      <c r="X194" s="237">
        <v>0.06</v>
      </c>
      <c r="Y194" s="674">
        <f t="shared" si="89"/>
        <v>51.300000000000004</v>
      </c>
      <c r="Z194" s="700">
        <v>3</v>
      </c>
      <c r="AA194" s="713"/>
    </row>
    <row r="195" spans="1:27" ht="15.75" outlineLevel="1">
      <c r="A195" s="559">
        <v>45</v>
      </c>
      <c r="B195" s="555" t="s">
        <v>200</v>
      </c>
      <c r="C195" s="652" t="s">
        <v>201</v>
      </c>
      <c r="D195" s="555" t="s">
        <v>1317</v>
      </c>
      <c r="E195" s="555" t="s">
        <v>1283</v>
      </c>
      <c r="F195" s="652" t="s">
        <v>1431</v>
      </c>
      <c r="G195" s="557">
        <v>0</v>
      </c>
      <c r="H195" s="236">
        <v>0</v>
      </c>
      <c r="I195" s="236">
        <v>0</v>
      </c>
      <c r="J195" s="236">
        <v>4.798</v>
      </c>
      <c r="K195" s="236">
        <v>0</v>
      </c>
      <c r="L195" s="236">
        <v>0</v>
      </c>
      <c r="M195" s="556">
        <v>0</v>
      </c>
      <c r="N195" s="556">
        <v>0</v>
      </c>
      <c r="O195" s="556">
        <v>0</v>
      </c>
      <c r="P195" s="556">
        <v>0</v>
      </c>
      <c r="Q195" s="30">
        <f t="shared" si="90"/>
        <v>4.798</v>
      </c>
      <c r="R195" s="30">
        <f t="shared" si="87"/>
        <v>0</v>
      </c>
      <c r="S195" s="30"/>
      <c r="T195" s="645">
        <f t="shared" si="88"/>
        <v>4.798</v>
      </c>
      <c r="U195" s="571">
        <v>2.7</v>
      </c>
      <c r="V195" s="703">
        <v>0.61</v>
      </c>
      <c r="W195" s="237">
        <v>2.0939999999999999</v>
      </c>
      <c r="X195" s="237">
        <v>2.0939999999999999</v>
      </c>
      <c r="Y195" s="674">
        <f t="shared" si="89"/>
        <v>2.7039999999999997</v>
      </c>
      <c r="Z195" s="700">
        <v>1</v>
      </c>
      <c r="AA195" s="713"/>
    </row>
    <row r="196" spans="1:27" ht="15.75" outlineLevel="1">
      <c r="A196" s="559">
        <v>45</v>
      </c>
      <c r="B196" s="555" t="s">
        <v>202</v>
      </c>
      <c r="C196" s="652" t="s">
        <v>203</v>
      </c>
      <c r="D196" s="555" t="s">
        <v>7</v>
      </c>
      <c r="E196" s="555" t="s">
        <v>1296</v>
      </c>
      <c r="F196" s="652" t="s">
        <v>1326</v>
      </c>
      <c r="G196" s="557">
        <v>0</v>
      </c>
      <c r="H196" s="236">
        <v>0</v>
      </c>
      <c r="I196" s="236">
        <v>0.18</v>
      </c>
      <c r="J196" s="236">
        <v>2.02</v>
      </c>
      <c r="K196" s="236">
        <v>0</v>
      </c>
      <c r="L196" s="236">
        <v>0</v>
      </c>
      <c r="M196" s="556">
        <v>0</v>
      </c>
      <c r="N196" s="556">
        <v>0</v>
      </c>
      <c r="O196" s="556">
        <v>0</v>
      </c>
      <c r="P196" s="556">
        <v>0</v>
      </c>
      <c r="Q196" s="30">
        <f t="shared" si="90"/>
        <v>2.2000000000000002</v>
      </c>
      <c r="R196" s="30">
        <f t="shared" si="87"/>
        <v>0</v>
      </c>
      <c r="S196" s="30"/>
      <c r="T196" s="645">
        <f t="shared" si="88"/>
        <v>2.2000000000000002</v>
      </c>
      <c r="U196" s="571">
        <v>2.2000000000000002</v>
      </c>
      <c r="V196" s="703">
        <v>2.2000000000000002</v>
      </c>
      <c r="W196" s="237">
        <v>0</v>
      </c>
      <c r="X196" s="237">
        <v>0</v>
      </c>
      <c r="Y196" s="674">
        <f t="shared" si="89"/>
        <v>2.2000000000000002</v>
      </c>
      <c r="Z196" s="700">
        <v>1</v>
      </c>
      <c r="AA196" s="6"/>
    </row>
    <row r="197" spans="1:27" ht="15.75" outlineLevel="1">
      <c r="A197" s="559">
        <v>45</v>
      </c>
      <c r="B197" s="663" t="s">
        <v>202</v>
      </c>
      <c r="C197" s="652" t="s">
        <v>203</v>
      </c>
      <c r="D197" s="555" t="s">
        <v>1284</v>
      </c>
      <c r="E197" s="555" t="s">
        <v>204</v>
      </c>
      <c r="F197" s="558" t="s">
        <v>1403</v>
      </c>
      <c r="G197" s="236">
        <v>0</v>
      </c>
      <c r="H197" s="236">
        <v>0</v>
      </c>
      <c r="I197" s="236">
        <v>2.23</v>
      </c>
      <c r="J197" s="236">
        <v>0.33600000000000002</v>
      </c>
      <c r="K197" s="236">
        <v>0</v>
      </c>
      <c r="L197" s="236">
        <v>0</v>
      </c>
      <c r="M197" s="556">
        <v>0</v>
      </c>
      <c r="N197" s="556">
        <v>0</v>
      </c>
      <c r="O197" s="556">
        <v>0</v>
      </c>
      <c r="P197" s="556">
        <v>0</v>
      </c>
      <c r="Q197" s="30">
        <f t="shared" si="90"/>
        <v>2.5659999999999998</v>
      </c>
      <c r="R197" s="30">
        <f t="shared" si="87"/>
        <v>0</v>
      </c>
      <c r="S197" s="30"/>
      <c r="T197" s="645">
        <f t="shared" si="88"/>
        <v>2.5659999999999998</v>
      </c>
      <c r="U197" s="571">
        <v>2.78</v>
      </c>
      <c r="V197" s="703">
        <v>0.51</v>
      </c>
      <c r="W197" s="237">
        <v>1.03</v>
      </c>
      <c r="X197" s="237">
        <v>1.03</v>
      </c>
      <c r="Y197" s="674">
        <f t="shared" si="89"/>
        <v>1.54</v>
      </c>
      <c r="Z197" s="700">
        <v>2</v>
      </c>
      <c r="AA197" s="714"/>
    </row>
    <row r="198" spans="1:27" ht="15.75" outlineLevel="1">
      <c r="A198" s="559">
        <v>45</v>
      </c>
      <c r="B198" s="663" t="s">
        <v>205</v>
      </c>
      <c r="C198" s="652" t="s">
        <v>535</v>
      </c>
      <c r="D198" s="555" t="s">
        <v>7</v>
      </c>
      <c r="E198" s="555" t="s">
        <v>1377</v>
      </c>
      <c r="F198" s="558" t="s">
        <v>1403</v>
      </c>
      <c r="G198" s="557">
        <v>0</v>
      </c>
      <c r="H198" s="236">
        <v>0</v>
      </c>
      <c r="I198" s="236">
        <v>0</v>
      </c>
      <c r="J198" s="236">
        <v>2.09</v>
      </c>
      <c r="K198" s="236">
        <v>0</v>
      </c>
      <c r="L198" s="236">
        <v>0</v>
      </c>
      <c r="M198" s="236">
        <v>0</v>
      </c>
      <c r="N198" s="236">
        <v>0</v>
      </c>
      <c r="O198" s="236">
        <v>0</v>
      </c>
      <c r="P198" s="236">
        <v>0</v>
      </c>
      <c r="Q198" s="30">
        <f t="shared" si="90"/>
        <v>2.09</v>
      </c>
      <c r="R198" s="30">
        <f t="shared" si="87"/>
        <v>0</v>
      </c>
      <c r="S198" s="30"/>
      <c r="T198" s="645">
        <f t="shared" si="88"/>
        <v>2.09</v>
      </c>
      <c r="U198" s="571">
        <v>2.0499999999999998</v>
      </c>
      <c r="V198" s="703">
        <v>1.81</v>
      </c>
      <c r="W198" s="237">
        <v>0.14099999999999999</v>
      </c>
      <c r="X198" s="237">
        <v>0.14099999999999999</v>
      </c>
      <c r="Y198" s="674">
        <f t="shared" si="89"/>
        <v>1.9510000000000001</v>
      </c>
      <c r="Z198" s="700">
        <v>2</v>
      </c>
      <c r="AA198" s="714"/>
    </row>
    <row r="199" spans="1:27" ht="15.75" outlineLevel="1">
      <c r="A199" s="559">
        <v>45</v>
      </c>
      <c r="B199" s="678">
        <v>4506</v>
      </c>
      <c r="C199" s="652" t="s">
        <v>760</v>
      </c>
      <c r="D199" s="555" t="s">
        <v>680</v>
      </c>
      <c r="E199" s="555" t="s">
        <v>681</v>
      </c>
      <c r="F199" s="652" t="s">
        <v>857</v>
      </c>
      <c r="G199" s="557">
        <v>0</v>
      </c>
      <c r="H199" s="236">
        <v>0</v>
      </c>
      <c r="I199" s="236">
        <v>1</v>
      </c>
      <c r="J199" s="236">
        <v>2.2999999999999998</v>
      </c>
      <c r="K199" s="236">
        <v>0</v>
      </c>
      <c r="L199" s="236">
        <v>0</v>
      </c>
      <c r="M199" s="556">
        <v>0</v>
      </c>
      <c r="N199" s="556">
        <v>0</v>
      </c>
      <c r="O199" s="556">
        <v>0</v>
      </c>
      <c r="P199" s="556">
        <v>0</v>
      </c>
      <c r="Q199" s="30">
        <f t="shared" si="90"/>
        <v>3.3</v>
      </c>
      <c r="R199" s="30">
        <f t="shared" si="87"/>
        <v>0</v>
      </c>
      <c r="S199" s="30"/>
      <c r="T199" s="645">
        <f t="shared" si="88"/>
        <v>3.3</v>
      </c>
      <c r="U199" s="571">
        <v>3.3</v>
      </c>
      <c r="V199" s="703">
        <v>3.3</v>
      </c>
      <c r="W199" s="237">
        <v>0</v>
      </c>
      <c r="X199" s="237">
        <v>0</v>
      </c>
      <c r="Y199" s="674">
        <f t="shared" si="89"/>
        <v>3.3</v>
      </c>
      <c r="Z199" s="700">
        <v>4</v>
      </c>
      <c r="AA199" s="6"/>
    </row>
    <row r="200" spans="1:27" ht="15.75" outlineLevel="1">
      <c r="A200" s="559">
        <v>45</v>
      </c>
      <c r="B200" s="555" t="s">
        <v>206</v>
      </c>
      <c r="C200" s="652" t="s">
        <v>684</v>
      </c>
      <c r="D200" s="555" t="s">
        <v>723</v>
      </c>
      <c r="E200" s="555" t="s">
        <v>685</v>
      </c>
      <c r="F200" s="652" t="s">
        <v>761</v>
      </c>
      <c r="G200" s="557">
        <v>0</v>
      </c>
      <c r="H200" s="236">
        <v>0</v>
      </c>
      <c r="I200" s="236">
        <v>7.15</v>
      </c>
      <c r="J200" s="236">
        <v>14.65</v>
      </c>
      <c r="K200" s="236">
        <v>0</v>
      </c>
      <c r="L200" s="236">
        <v>0</v>
      </c>
      <c r="M200" s="556">
        <v>0</v>
      </c>
      <c r="N200" s="556">
        <v>0</v>
      </c>
      <c r="O200" s="556">
        <v>0</v>
      </c>
      <c r="P200" s="556">
        <v>0</v>
      </c>
      <c r="Q200" s="30">
        <f t="shared" si="90"/>
        <v>21.8</v>
      </c>
      <c r="R200" s="30">
        <f t="shared" si="87"/>
        <v>0</v>
      </c>
      <c r="S200" s="30"/>
      <c r="T200" s="645">
        <f t="shared" si="88"/>
        <v>21.8</v>
      </c>
      <c r="U200" s="571">
        <v>21.8</v>
      </c>
      <c r="V200" s="703">
        <v>21.8</v>
      </c>
      <c r="W200" s="237">
        <v>0</v>
      </c>
      <c r="X200" s="237">
        <v>0</v>
      </c>
      <c r="Y200" s="674">
        <f t="shared" si="89"/>
        <v>21.8</v>
      </c>
      <c r="Z200" s="700">
        <v>4</v>
      </c>
      <c r="AA200" s="6"/>
    </row>
    <row r="201" spans="1:27" ht="15.75">
      <c r="A201" s="758" t="s">
        <v>372</v>
      </c>
      <c r="B201" s="759"/>
      <c r="C201" s="759"/>
      <c r="D201" s="759"/>
      <c r="E201" s="759"/>
      <c r="F201" s="721" t="s">
        <v>379</v>
      </c>
      <c r="G201" s="554">
        <f t="shared" ref="G201:P201" si="91">SUM(G184:G200)</f>
        <v>49.933000000000007</v>
      </c>
      <c r="H201" s="554">
        <f t="shared" si="91"/>
        <v>75.358000000000004</v>
      </c>
      <c r="I201" s="554">
        <f t="shared" si="91"/>
        <v>72.711000000000013</v>
      </c>
      <c r="J201" s="554">
        <f t="shared" si="91"/>
        <v>62.094999999999992</v>
      </c>
      <c r="K201" s="554">
        <f t="shared" si="91"/>
        <v>0</v>
      </c>
      <c r="L201" s="554">
        <f t="shared" si="91"/>
        <v>0</v>
      </c>
      <c r="M201" s="554">
        <f t="shared" si="91"/>
        <v>24.95</v>
      </c>
      <c r="N201" s="554">
        <f t="shared" si="91"/>
        <v>109.828</v>
      </c>
      <c r="O201" s="554">
        <f t="shared" si="91"/>
        <v>85.168000000000006</v>
      </c>
      <c r="P201" s="554">
        <f t="shared" si="91"/>
        <v>0</v>
      </c>
      <c r="Q201" s="30">
        <f>SUM(Q184:Q200)</f>
        <v>260.09699999999998</v>
      </c>
      <c r="R201" s="30">
        <f>SUM(R184:R200)</f>
        <v>219.946</v>
      </c>
      <c r="S201" s="30">
        <f>SUM(S184:S200)</f>
        <v>0</v>
      </c>
      <c r="T201" s="226">
        <f t="shared" si="88"/>
        <v>480.04300000000001</v>
      </c>
      <c r="U201" s="571">
        <f>SUM(U184:U200)</f>
        <v>478.55799999999994</v>
      </c>
      <c r="V201" s="704">
        <f>SUM(V184:V200)</f>
        <v>470.69900000000001</v>
      </c>
      <c r="W201" s="554">
        <f t="shared" ref="W201:X201" si="92">SUM(W184:W200)</f>
        <v>4.4850000000000003</v>
      </c>
      <c r="X201" s="554">
        <f t="shared" si="92"/>
        <v>4.4850000000000003</v>
      </c>
      <c r="Y201" s="199">
        <f>SUM(Y184:Y200)</f>
        <v>475.18400000000008</v>
      </c>
      <c r="Z201" s="772"/>
    </row>
    <row r="202" spans="1:27" ht="16.5" thickBot="1">
      <c r="A202" s="763"/>
      <c r="B202" s="764"/>
      <c r="C202" s="764"/>
      <c r="D202" s="764"/>
      <c r="E202" s="764"/>
      <c r="F202" s="722" t="s">
        <v>380</v>
      </c>
      <c r="G202" s="57">
        <f t="shared" ref="G202:S202" si="93">+G201/$T$201</f>
        <v>0.10401776507521203</v>
      </c>
      <c r="H202" s="57">
        <f t="shared" si="93"/>
        <v>0.15698177038306985</v>
      </c>
      <c r="I202" s="57">
        <f t="shared" si="93"/>
        <v>0.15146768102024197</v>
      </c>
      <c r="J202" s="57">
        <f t="shared" si="93"/>
        <v>0.12935299546082329</v>
      </c>
      <c r="K202" s="57">
        <f t="shared" si="93"/>
        <v>0</v>
      </c>
      <c r="L202" s="57">
        <f t="shared" si="93"/>
        <v>0</v>
      </c>
      <c r="M202" s="57">
        <f t="shared" si="93"/>
        <v>5.1974510616757244E-2</v>
      </c>
      <c r="N202" s="57">
        <f t="shared" si="93"/>
        <v>0.22878783775620101</v>
      </c>
      <c r="O202" s="57">
        <f t="shared" si="93"/>
        <v>0.17741743968769466</v>
      </c>
      <c r="P202" s="57">
        <f t="shared" si="93"/>
        <v>0</v>
      </c>
      <c r="Q202" s="57">
        <f t="shared" si="93"/>
        <v>0.54182021193934704</v>
      </c>
      <c r="R202" s="57">
        <f t="shared" si="93"/>
        <v>0.4581797880606529</v>
      </c>
      <c r="S202" s="57">
        <f t="shared" si="93"/>
        <v>0</v>
      </c>
      <c r="T202" s="57">
        <f xml:space="preserve"> T201/U201</f>
        <v>1.0031030721459051</v>
      </c>
      <c r="U202" s="706"/>
      <c r="V202" s="705">
        <f>+V201/$Y$201</f>
        <v>0.99056155089396936</v>
      </c>
      <c r="W202" s="57">
        <f>+W201/$Y$201</f>
        <v>9.4384491060305054E-3</v>
      </c>
      <c r="X202" s="57">
        <f>+X201/$Y$201</f>
        <v>9.4384491060305054E-3</v>
      </c>
      <c r="Y202" s="710"/>
      <c r="Z202" s="773"/>
    </row>
    <row r="203" spans="1:27" ht="15.75">
      <c r="A203" s="551"/>
      <c r="B203" s="570"/>
      <c r="C203" s="550"/>
      <c r="D203" s="644"/>
      <c r="E203" s="550"/>
      <c r="F203" s="550"/>
      <c r="G203" s="549"/>
      <c r="H203" s="12"/>
      <c r="I203" s="12"/>
      <c r="J203" s="12"/>
      <c r="K203" s="12"/>
      <c r="L203" s="12"/>
      <c r="M203" s="548"/>
      <c r="N203" s="548"/>
      <c r="O203" s="548"/>
      <c r="P203" s="548"/>
      <c r="Q203" s="6"/>
      <c r="R203" s="6"/>
      <c r="S203" s="6"/>
      <c r="T203" s="196"/>
      <c r="U203" s="546"/>
      <c r="V203" s="574"/>
      <c r="W203" s="574"/>
      <c r="X203" s="574"/>
      <c r="Y203" s="546"/>
    </row>
    <row r="204" spans="1:27" ht="16.5" thickBot="1">
      <c r="A204" s="762" t="s">
        <v>207</v>
      </c>
      <c r="B204" s="762"/>
      <c r="C204" s="762"/>
      <c r="D204" s="550"/>
      <c r="E204" s="550"/>
      <c r="F204" s="550"/>
      <c r="G204" s="549"/>
      <c r="H204" s="12"/>
      <c r="I204" s="12"/>
      <c r="J204" s="12"/>
      <c r="K204" s="12"/>
      <c r="L204" s="12"/>
      <c r="M204" s="548"/>
      <c r="N204" s="548"/>
      <c r="O204" s="548"/>
      <c r="P204" s="548"/>
      <c r="Q204" s="6"/>
      <c r="R204" s="6"/>
      <c r="S204" s="6"/>
      <c r="T204" s="196"/>
      <c r="U204" s="546"/>
      <c r="V204" s="574"/>
      <c r="W204" s="574"/>
      <c r="X204" s="574"/>
      <c r="Y204" s="546"/>
    </row>
    <row r="205" spans="1:27" ht="15.75" outlineLevel="1">
      <c r="A205" s="646">
        <v>27</v>
      </c>
      <c r="B205" s="666" t="s">
        <v>208</v>
      </c>
      <c r="C205" s="653" t="s">
        <v>209</v>
      </c>
      <c r="D205" s="648" t="s">
        <v>7</v>
      </c>
      <c r="E205" s="648" t="s">
        <v>98</v>
      </c>
      <c r="F205" s="647" t="s">
        <v>1367</v>
      </c>
      <c r="G205" s="649">
        <v>1</v>
      </c>
      <c r="H205" s="221">
        <v>0</v>
      </c>
      <c r="I205" s="221">
        <v>0</v>
      </c>
      <c r="J205" s="221">
        <v>9.26</v>
      </c>
      <c r="K205" s="221">
        <v>8.2899999999999991</v>
      </c>
      <c r="L205" s="221">
        <v>0</v>
      </c>
      <c r="M205" s="221">
        <v>0</v>
      </c>
      <c r="N205" s="221">
        <v>4.18</v>
      </c>
      <c r="O205" s="221">
        <v>67.709999999999994</v>
      </c>
      <c r="P205" s="221">
        <v>12.26</v>
      </c>
      <c r="Q205" s="279">
        <f>SUM(G205:K205)</f>
        <v>18.549999999999997</v>
      </c>
      <c r="R205" s="279">
        <f t="shared" ref="R205:R209" si="94">SUM(L205:P205)</f>
        <v>84.149999999999991</v>
      </c>
      <c r="S205" s="279"/>
      <c r="T205" s="659">
        <f t="shared" ref="T205:T210" si="95">SUM(Q205:S205)</f>
        <v>102.69999999999999</v>
      </c>
      <c r="U205" s="672">
        <v>102.91</v>
      </c>
      <c r="V205" s="702">
        <v>102.7</v>
      </c>
      <c r="W205" s="223">
        <v>0</v>
      </c>
      <c r="X205" s="223">
        <v>0</v>
      </c>
      <c r="Y205" s="709">
        <f t="shared" ref="Y205:Y209" si="96">V205+X205</f>
        <v>102.7</v>
      </c>
      <c r="Z205" s="651">
        <v>1</v>
      </c>
      <c r="AA205" s="677"/>
    </row>
    <row r="206" spans="1:27" ht="15.75" outlineLevel="1">
      <c r="A206" s="559">
        <v>43</v>
      </c>
      <c r="B206" s="663" t="s">
        <v>211</v>
      </c>
      <c r="C206" s="652" t="s">
        <v>1346</v>
      </c>
      <c r="D206" s="555" t="s">
        <v>7</v>
      </c>
      <c r="E206" s="555" t="s">
        <v>104</v>
      </c>
      <c r="F206" s="558" t="s">
        <v>1366</v>
      </c>
      <c r="G206" s="557">
        <v>0</v>
      </c>
      <c r="H206" s="236">
        <v>4.1100000000000003</v>
      </c>
      <c r="I206" s="236">
        <v>15.05</v>
      </c>
      <c r="J206" s="236">
        <v>0.99</v>
      </c>
      <c r="K206" s="236">
        <v>0.91</v>
      </c>
      <c r="L206" s="236">
        <v>0</v>
      </c>
      <c r="M206" s="236">
        <v>0</v>
      </c>
      <c r="N206" s="236">
        <v>0</v>
      </c>
      <c r="O206" s="236">
        <v>0</v>
      </c>
      <c r="P206" s="236">
        <v>0</v>
      </c>
      <c r="Q206" s="30">
        <f>SUM(G206:K206)</f>
        <v>21.06</v>
      </c>
      <c r="R206" s="30">
        <f t="shared" si="94"/>
        <v>0</v>
      </c>
      <c r="S206" s="30"/>
      <c r="T206" s="645">
        <f t="shared" si="95"/>
        <v>21.06</v>
      </c>
      <c r="U206" s="571">
        <v>20.57</v>
      </c>
      <c r="V206" s="703">
        <v>21.06</v>
      </c>
      <c r="W206" s="237">
        <v>0</v>
      </c>
      <c r="X206" s="237">
        <v>0</v>
      </c>
      <c r="Y206" s="674">
        <f t="shared" si="96"/>
        <v>21.06</v>
      </c>
      <c r="Z206" s="700">
        <v>1</v>
      </c>
      <c r="AA206" s="677"/>
    </row>
    <row r="207" spans="1:27" ht="15.75" outlineLevel="1">
      <c r="A207" s="559">
        <v>45</v>
      </c>
      <c r="B207" s="663">
        <v>4518</v>
      </c>
      <c r="C207" s="652" t="s">
        <v>837</v>
      </c>
      <c r="D207" s="555" t="s">
        <v>642</v>
      </c>
      <c r="E207" s="555" t="s">
        <v>643</v>
      </c>
      <c r="F207" s="558" t="s">
        <v>858</v>
      </c>
      <c r="G207" s="557">
        <v>0</v>
      </c>
      <c r="H207" s="236">
        <v>7.71</v>
      </c>
      <c r="I207" s="236">
        <v>1</v>
      </c>
      <c r="J207" s="236">
        <v>2</v>
      </c>
      <c r="K207" s="236">
        <v>0.32</v>
      </c>
      <c r="L207" s="236">
        <v>0</v>
      </c>
      <c r="M207" s="236">
        <v>0</v>
      </c>
      <c r="N207" s="236">
        <v>0</v>
      </c>
      <c r="O207" s="236">
        <v>0</v>
      </c>
      <c r="P207" s="236">
        <v>0</v>
      </c>
      <c r="Q207" s="30">
        <f>SUM(G207:K207)</f>
        <v>11.030000000000001</v>
      </c>
      <c r="R207" s="30">
        <f t="shared" si="94"/>
        <v>0</v>
      </c>
      <c r="S207" s="30"/>
      <c r="T207" s="645">
        <f t="shared" si="95"/>
        <v>11.030000000000001</v>
      </c>
      <c r="U207" s="571">
        <v>11.08</v>
      </c>
      <c r="V207" s="703">
        <v>11.03</v>
      </c>
      <c r="W207" s="237">
        <v>0</v>
      </c>
      <c r="X207" s="237">
        <v>0</v>
      </c>
      <c r="Y207" s="674">
        <f t="shared" si="96"/>
        <v>11.03</v>
      </c>
      <c r="Z207" s="700">
        <v>1</v>
      </c>
      <c r="AA207" s="677"/>
    </row>
    <row r="208" spans="1:27" ht="31.5" customHeight="1" outlineLevel="1">
      <c r="A208" s="559">
        <v>45</v>
      </c>
      <c r="B208" s="663">
        <v>4518</v>
      </c>
      <c r="C208" s="652" t="s">
        <v>837</v>
      </c>
      <c r="D208" s="555" t="s">
        <v>20</v>
      </c>
      <c r="E208" s="555" t="s">
        <v>212</v>
      </c>
      <c r="F208" s="558" t="s">
        <v>859</v>
      </c>
      <c r="G208" s="557">
        <v>0</v>
      </c>
      <c r="H208" s="236">
        <v>2.29</v>
      </c>
      <c r="I208" s="236">
        <v>0</v>
      </c>
      <c r="J208" s="236">
        <v>0</v>
      </c>
      <c r="K208" s="236">
        <v>0</v>
      </c>
      <c r="L208" s="236">
        <v>0</v>
      </c>
      <c r="M208" s="236">
        <v>0</v>
      </c>
      <c r="N208" s="236">
        <v>0</v>
      </c>
      <c r="O208" s="236">
        <v>0</v>
      </c>
      <c r="P208" s="236">
        <v>0</v>
      </c>
      <c r="Q208" s="30">
        <f>SUM(G208:K208)</f>
        <v>2.29</v>
      </c>
      <c r="R208" s="30">
        <f t="shared" si="94"/>
        <v>0</v>
      </c>
      <c r="S208" s="30"/>
      <c r="T208" s="645">
        <f t="shared" si="95"/>
        <v>2.29</v>
      </c>
      <c r="U208" s="571">
        <v>2.29</v>
      </c>
      <c r="V208" s="703">
        <v>2.29</v>
      </c>
      <c r="W208" s="237">
        <v>0</v>
      </c>
      <c r="X208" s="237">
        <v>0</v>
      </c>
      <c r="Y208" s="674">
        <f t="shared" si="96"/>
        <v>2.29</v>
      </c>
      <c r="Z208" s="700">
        <v>1</v>
      </c>
      <c r="AA208" s="677"/>
    </row>
    <row r="209" spans="1:27" ht="30" outlineLevel="1">
      <c r="A209" s="559">
        <v>90</v>
      </c>
      <c r="B209" s="678" t="s">
        <v>686</v>
      </c>
      <c r="C209" s="558" t="s">
        <v>838</v>
      </c>
      <c r="D209" s="663" t="s">
        <v>7</v>
      </c>
      <c r="E209" s="663" t="s">
        <v>771</v>
      </c>
      <c r="F209" s="558" t="s">
        <v>1322</v>
      </c>
      <c r="G209" s="557">
        <v>0</v>
      </c>
      <c r="H209" s="236">
        <v>6.06</v>
      </c>
      <c r="I209" s="236">
        <v>1.37</v>
      </c>
      <c r="J209" s="236">
        <v>0</v>
      </c>
      <c r="K209" s="557">
        <v>0</v>
      </c>
      <c r="L209" s="557">
        <v>0</v>
      </c>
      <c r="M209" s="556">
        <v>0</v>
      </c>
      <c r="N209" s="556">
        <v>0</v>
      </c>
      <c r="O209" s="556">
        <v>0</v>
      </c>
      <c r="P209" s="556">
        <v>0</v>
      </c>
      <c r="Q209" s="30">
        <f>SUM(G209:K209)</f>
        <v>7.43</v>
      </c>
      <c r="R209" s="30">
        <f t="shared" si="94"/>
        <v>0</v>
      </c>
      <c r="S209" s="30"/>
      <c r="T209" s="645">
        <f t="shared" si="95"/>
        <v>7.43</v>
      </c>
      <c r="U209" s="571">
        <v>7.08</v>
      </c>
      <c r="V209" s="703">
        <v>7.43</v>
      </c>
      <c r="W209" s="237">
        <v>0</v>
      </c>
      <c r="X209" s="237">
        <v>0</v>
      </c>
      <c r="Y209" s="674">
        <f t="shared" si="96"/>
        <v>7.43</v>
      </c>
      <c r="Z209" s="700">
        <v>1</v>
      </c>
      <c r="AA209" s="6"/>
    </row>
    <row r="210" spans="1:27" ht="15.75">
      <c r="A210" s="758" t="s">
        <v>371</v>
      </c>
      <c r="B210" s="759"/>
      <c r="C210" s="759"/>
      <c r="D210" s="759"/>
      <c r="E210" s="759"/>
      <c r="F210" s="721" t="s">
        <v>379</v>
      </c>
      <c r="G210" s="554">
        <f t="shared" ref="G210:P210" si="97">SUM(G205:G209)</f>
        <v>1</v>
      </c>
      <c r="H210" s="554">
        <f t="shared" si="97"/>
        <v>20.169999999999998</v>
      </c>
      <c r="I210" s="554">
        <f t="shared" si="97"/>
        <v>17.420000000000002</v>
      </c>
      <c r="J210" s="554">
        <f t="shared" si="97"/>
        <v>12.25</v>
      </c>
      <c r="K210" s="554">
        <f t="shared" si="97"/>
        <v>9.52</v>
      </c>
      <c r="L210" s="554">
        <f t="shared" si="97"/>
        <v>0</v>
      </c>
      <c r="M210" s="554">
        <f t="shared" si="97"/>
        <v>0</v>
      </c>
      <c r="N210" s="554">
        <f t="shared" si="97"/>
        <v>4.18</v>
      </c>
      <c r="O210" s="554">
        <f t="shared" si="97"/>
        <v>67.709999999999994</v>
      </c>
      <c r="P210" s="554">
        <f t="shared" si="97"/>
        <v>12.26</v>
      </c>
      <c r="Q210" s="30">
        <f>SUM(Q205:Q209)</f>
        <v>60.36</v>
      </c>
      <c r="R210" s="30">
        <f>SUM(R205:R209)</f>
        <v>84.149999999999991</v>
      </c>
      <c r="S210" s="30">
        <f>SUM(S205:S209)</f>
        <v>0</v>
      </c>
      <c r="T210" s="226">
        <f t="shared" si="95"/>
        <v>144.51</v>
      </c>
      <c r="U210" s="571">
        <f>SUM(U205:U209)</f>
        <v>143.93</v>
      </c>
      <c r="V210" s="704">
        <f>SUM(V205:V209)</f>
        <v>144.51</v>
      </c>
      <c r="W210" s="554">
        <f t="shared" ref="W210:X210" si="98">SUM(W205:W209)</f>
        <v>0</v>
      </c>
      <c r="X210" s="554">
        <f t="shared" si="98"/>
        <v>0</v>
      </c>
      <c r="Y210" s="199">
        <f>SUM(Y205:Y209)</f>
        <v>144.51</v>
      </c>
      <c r="Z210" s="772"/>
    </row>
    <row r="211" spans="1:27" ht="16.5" thickBot="1">
      <c r="A211" s="763"/>
      <c r="B211" s="764"/>
      <c r="C211" s="764"/>
      <c r="D211" s="764"/>
      <c r="E211" s="764"/>
      <c r="F211" s="722" t="s">
        <v>380</v>
      </c>
      <c r="G211" s="57">
        <f t="shared" ref="G211:S211" si="99">+G210/$T$210</f>
        <v>6.9199363365857035E-3</v>
      </c>
      <c r="H211" s="57">
        <f t="shared" si="99"/>
        <v>0.13957511590893362</v>
      </c>
      <c r="I211" s="57">
        <f t="shared" si="99"/>
        <v>0.12054529098332298</v>
      </c>
      <c r="J211" s="57">
        <f t="shared" si="99"/>
        <v>8.4769220123174865E-2</v>
      </c>
      <c r="K211" s="57">
        <f t="shared" si="99"/>
        <v>6.5877793924295894E-2</v>
      </c>
      <c r="L211" s="57">
        <f t="shared" si="99"/>
        <v>0</v>
      </c>
      <c r="M211" s="57">
        <f t="shared" si="99"/>
        <v>0</v>
      </c>
      <c r="N211" s="57">
        <f t="shared" si="99"/>
        <v>2.892533388692824E-2</v>
      </c>
      <c r="O211" s="57">
        <f t="shared" si="99"/>
        <v>0.46854888935021799</v>
      </c>
      <c r="P211" s="57">
        <f t="shared" si="99"/>
        <v>8.4838419486540723E-2</v>
      </c>
      <c r="Q211" s="57">
        <f t="shared" si="99"/>
        <v>0.41768735727631306</v>
      </c>
      <c r="R211" s="57">
        <f t="shared" si="99"/>
        <v>0.58231264272368688</v>
      </c>
      <c r="S211" s="57">
        <f t="shared" si="99"/>
        <v>0</v>
      </c>
      <c r="T211" s="57">
        <f>T210/U210</f>
        <v>1.0040297366775515</v>
      </c>
      <c r="U211" s="706"/>
      <c r="V211" s="705">
        <f>+V210/$Y$210</f>
        <v>1</v>
      </c>
      <c r="W211" s="57">
        <f>+W210/$Y$210</f>
        <v>0</v>
      </c>
      <c r="X211" s="57">
        <f>+X210/$Y$210</f>
        <v>0</v>
      </c>
      <c r="Y211" s="710"/>
      <c r="Z211" s="773"/>
    </row>
    <row r="212" spans="1:27" ht="15.75">
      <c r="A212" s="551"/>
      <c r="B212" s="570"/>
      <c r="C212" s="550"/>
      <c r="D212" s="570"/>
      <c r="E212" s="570"/>
      <c r="F212" s="550"/>
      <c r="G212" s="549"/>
      <c r="H212" s="12"/>
      <c r="I212" s="12"/>
      <c r="J212" s="12"/>
      <c r="K212" s="12"/>
      <c r="L212" s="12"/>
      <c r="M212" s="548"/>
      <c r="N212" s="548"/>
      <c r="O212" s="548"/>
      <c r="P212" s="548"/>
      <c r="Q212" s="6"/>
      <c r="R212" s="6"/>
      <c r="S212" s="6"/>
      <c r="T212" s="196"/>
      <c r="U212" s="546"/>
      <c r="V212" s="574"/>
      <c r="W212" s="574"/>
      <c r="X212" s="574"/>
      <c r="Y212" s="546"/>
    </row>
    <row r="213" spans="1:27" ht="16.5" thickBot="1">
      <c r="A213" s="762" t="s">
        <v>213</v>
      </c>
      <c r="B213" s="762"/>
      <c r="C213" s="762"/>
      <c r="D213" s="550"/>
      <c r="E213" s="550"/>
      <c r="F213" s="550"/>
      <c r="G213" s="549"/>
      <c r="H213" s="12"/>
      <c r="I213" s="12"/>
      <c r="J213" s="12"/>
      <c r="K213" s="12"/>
      <c r="L213" s="12"/>
      <c r="M213" s="548"/>
      <c r="N213" s="548"/>
      <c r="O213" s="548"/>
      <c r="P213" s="548"/>
      <c r="Q213" s="6"/>
      <c r="R213" s="6"/>
      <c r="S213" s="6"/>
      <c r="T213" s="196"/>
      <c r="U213" s="546"/>
      <c r="V213" s="574"/>
      <c r="W213" s="574"/>
      <c r="X213" s="574"/>
      <c r="Y213" s="546"/>
    </row>
    <row r="214" spans="1:27" ht="30" outlineLevel="1">
      <c r="A214" s="646">
        <v>40</v>
      </c>
      <c r="B214" s="666" t="s">
        <v>748</v>
      </c>
      <c r="C214" s="647" t="s">
        <v>1344</v>
      </c>
      <c r="D214" s="648" t="s">
        <v>7</v>
      </c>
      <c r="E214" s="648" t="s">
        <v>1281</v>
      </c>
      <c r="F214" s="647" t="s">
        <v>743</v>
      </c>
      <c r="G214" s="649">
        <v>3.0009999999999999</v>
      </c>
      <c r="H214" s="221">
        <v>22.562999999999999</v>
      </c>
      <c r="I214" s="221">
        <v>4.1669999999999998</v>
      </c>
      <c r="J214" s="221">
        <v>1.919</v>
      </c>
      <c r="K214" s="221">
        <v>2.048</v>
      </c>
      <c r="L214" s="221">
        <v>0</v>
      </c>
      <c r="M214" s="650">
        <v>0</v>
      </c>
      <c r="N214" s="650">
        <v>10.000999999999999</v>
      </c>
      <c r="O214" s="650">
        <v>49.996000000000002</v>
      </c>
      <c r="P214" s="650">
        <v>2.444</v>
      </c>
      <c r="Q214" s="670">
        <f t="shared" ref="Q214:Q219" si="100">SUM(G214:K214)</f>
        <v>33.698</v>
      </c>
      <c r="R214" s="671">
        <f>SUM(L214:P214)</f>
        <v>62.441000000000003</v>
      </c>
      <c r="S214" s="671"/>
      <c r="T214" s="699">
        <f>SUM(Q214:S214)</f>
        <v>96.13900000000001</v>
      </c>
      <c r="U214" s="672">
        <v>96.138999999999996</v>
      </c>
      <c r="V214" s="702">
        <v>96.138999999999996</v>
      </c>
      <c r="W214" s="223">
        <v>0</v>
      </c>
      <c r="X214" s="223">
        <v>0</v>
      </c>
      <c r="Y214" s="709">
        <f>V214+X214</f>
        <v>96.138999999999996</v>
      </c>
      <c r="Z214" s="651">
        <v>6</v>
      </c>
      <c r="AA214" s="575"/>
    </row>
    <row r="215" spans="1:27" s="680" customFormat="1" ht="15.75" outlineLevel="1">
      <c r="A215" s="559">
        <v>40</v>
      </c>
      <c r="B215" s="679" t="s">
        <v>214</v>
      </c>
      <c r="C215" s="652" t="s">
        <v>1183</v>
      </c>
      <c r="D215" s="555" t="s">
        <v>7</v>
      </c>
      <c r="E215" s="555" t="s">
        <v>724</v>
      </c>
      <c r="F215" s="558" t="s">
        <v>754</v>
      </c>
      <c r="G215" s="557">
        <v>0.5</v>
      </c>
      <c r="H215" s="236">
        <v>0</v>
      </c>
      <c r="I215" s="236">
        <v>0</v>
      </c>
      <c r="J215" s="236">
        <v>0</v>
      </c>
      <c r="K215" s="236">
        <v>0</v>
      </c>
      <c r="L215" s="236">
        <v>39.79</v>
      </c>
      <c r="M215" s="556">
        <v>0.43</v>
      </c>
      <c r="N215" s="556">
        <v>0</v>
      </c>
      <c r="O215" s="556">
        <v>0</v>
      </c>
      <c r="P215" s="556">
        <v>0</v>
      </c>
      <c r="Q215" s="554">
        <f t="shared" si="100"/>
        <v>0.5</v>
      </c>
      <c r="R215" s="572">
        <f t="shared" ref="R215:R231" si="101">SUM(L215:P215)</f>
        <v>40.22</v>
      </c>
      <c r="S215" s="572"/>
      <c r="T215" s="673">
        <f t="shared" ref="T215:T221" si="102">SUM(Q215:S215)</f>
        <v>40.72</v>
      </c>
      <c r="U215" s="571">
        <v>39.79</v>
      </c>
      <c r="V215" s="703">
        <v>40.72</v>
      </c>
      <c r="W215" s="237">
        <v>0</v>
      </c>
      <c r="X215" s="237">
        <v>0</v>
      </c>
      <c r="Y215" s="674">
        <f t="shared" ref="Y215:Y231" si="103">V215+X215</f>
        <v>40.72</v>
      </c>
      <c r="Z215" s="700" t="s">
        <v>1384</v>
      </c>
      <c r="AA215" s="575"/>
    </row>
    <row r="216" spans="1:27" s="680" customFormat="1" ht="31.5" customHeight="1" outlineLevel="1">
      <c r="A216" s="559">
        <v>40</v>
      </c>
      <c r="B216" s="679" t="s">
        <v>439</v>
      </c>
      <c r="C216" s="558" t="s">
        <v>772</v>
      </c>
      <c r="D216" s="555" t="s">
        <v>7</v>
      </c>
      <c r="E216" s="555" t="s">
        <v>428</v>
      </c>
      <c r="F216" s="558" t="s">
        <v>772</v>
      </c>
      <c r="G216" s="557">
        <v>0</v>
      </c>
      <c r="H216" s="236">
        <v>0</v>
      </c>
      <c r="I216" s="236">
        <v>0</v>
      </c>
      <c r="J216" s="236">
        <v>0</v>
      </c>
      <c r="K216" s="236">
        <v>0</v>
      </c>
      <c r="L216" s="236">
        <v>8</v>
      </c>
      <c r="M216" s="556">
        <v>0</v>
      </c>
      <c r="N216" s="556">
        <v>0</v>
      </c>
      <c r="O216" s="556">
        <v>0</v>
      </c>
      <c r="P216" s="556">
        <v>0</v>
      </c>
      <c r="Q216" s="554">
        <f t="shared" si="100"/>
        <v>0</v>
      </c>
      <c r="R216" s="572">
        <f t="shared" si="101"/>
        <v>8</v>
      </c>
      <c r="S216" s="572"/>
      <c r="T216" s="673">
        <f t="shared" si="102"/>
        <v>8</v>
      </c>
      <c r="U216" s="571">
        <v>7.07</v>
      </c>
      <c r="V216" s="703">
        <v>8</v>
      </c>
      <c r="W216" s="237">
        <v>0</v>
      </c>
      <c r="X216" s="237">
        <v>0</v>
      </c>
      <c r="Y216" s="674">
        <f t="shared" si="103"/>
        <v>8</v>
      </c>
      <c r="Z216" s="700" t="s">
        <v>1384</v>
      </c>
      <c r="AA216" s="575"/>
    </row>
    <row r="217" spans="1:27" ht="15.75" outlineLevel="1">
      <c r="A217" s="559">
        <v>40</v>
      </c>
      <c r="B217" s="663" t="s">
        <v>785</v>
      </c>
      <c r="C217" s="652" t="s">
        <v>786</v>
      </c>
      <c r="D217" s="555" t="s">
        <v>787</v>
      </c>
      <c r="E217" s="555" t="s">
        <v>788</v>
      </c>
      <c r="F217" s="652" t="s">
        <v>786</v>
      </c>
      <c r="G217" s="557">
        <v>0</v>
      </c>
      <c r="H217" s="236">
        <v>0</v>
      </c>
      <c r="I217" s="236">
        <v>2.879</v>
      </c>
      <c r="J217" s="236">
        <v>11.565</v>
      </c>
      <c r="K217" s="236">
        <v>0</v>
      </c>
      <c r="L217" s="236">
        <v>0</v>
      </c>
      <c r="M217" s="556">
        <v>0</v>
      </c>
      <c r="N217" s="556">
        <v>0</v>
      </c>
      <c r="O217" s="556">
        <v>0</v>
      </c>
      <c r="P217" s="556">
        <v>0</v>
      </c>
      <c r="Q217" s="554">
        <f t="shared" si="100"/>
        <v>14.443999999999999</v>
      </c>
      <c r="R217" s="572">
        <f t="shared" si="101"/>
        <v>0</v>
      </c>
      <c r="S217" s="572"/>
      <c r="T217" s="673">
        <f t="shared" si="102"/>
        <v>14.443999999999999</v>
      </c>
      <c r="U217" s="571">
        <v>14.444000000000001</v>
      </c>
      <c r="V217" s="703">
        <v>14.444000000000001</v>
      </c>
      <c r="W217" s="237">
        <v>0</v>
      </c>
      <c r="X217" s="237">
        <v>0</v>
      </c>
      <c r="Y217" s="674">
        <f t="shared" si="103"/>
        <v>14.444000000000001</v>
      </c>
      <c r="Z217" s="681" t="s">
        <v>1384</v>
      </c>
      <c r="AA217" s="541"/>
    </row>
    <row r="218" spans="1:27" ht="30" outlineLevel="1">
      <c r="A218" s="559">
        <v>65</v>
      </c>
      <c r="B218" s="663" t="s">
        <v>216</v>
      </c>
      <c r="C218" s="558" t="s">
        <v>217</v>
      </c>
      <c r="D218" s="555" t="s">
        <v>7</v>
      </c>
      <c r="E218" s="555" t="s">
        <v>429</v>
      </c>
      <c r="F218" s="652" t="s">
        <v>217</v>
      </c>
      <c r="G218" s="557">
        <v>42.23</v>
      </c>
      <c r="H218" s="236">
        <v>55.4</v>
      </c>
      <c r="I218" s="236">
        <v>3.69</v>
      </c>
      <c r="J218" s="236">
        <v>0</v>
      </c>
      <c r="K218" s="236">
        <v>0</v>
      </c>
      <c r="L218" s="236">
        <v>0</v>
      </c>
      <c r="M218" s="556">
        <v>0</v>
      </c>
      <c r="N218" s="556">
        <v>0</v>
      </c>
      <c r="O218" s="556">
        <v>0</v>
      </c>
      <c r="P218" s="556">
        <v>0</v>
      </c>
      <c r="Q218" s="554">
        <f t="shared" si="100"/>
        <v>101.32</v>
      </c>
      <c r="R218" s="572">
        <f t="shared" si="101"/>
        <v>0</v>
      </c>
      <c r="S218" s="572"/>
      <c r="T218" s="673">
        <f t="shared" si="102"/>
        <v>101.32</v>
      </c>
      <c r="U218" s="571">
        <v>101.87</v>
      </c>
      <c r="V218" s="703">
        <v>101.32</v>
      </c>
      <c r="W218" s="237">
        <v>0</v>
      </c>
      <c r="X218" s="237">
        <v>0</v>
      </c>
      <c r="Y218" s="674">
        <f t="shared" si="103"/>
        <v>101.32</v>
      </c>
      <c r="Z218" s="700">
        <v>4</v>
      </c>
      <c r="AA218" s="575"/>
    </row>
    <row r="219" spans="1:27" ht="15" customHeight="1" outlineLevel="1">
      <c r="A219" s="682">
        <v>65</v>
      </c>
      <c r="B219" s="678">
        <v>6508</v>
      </c>
      <c r="C219" s="652" t="s">
        <v>219</v>
      </c>
      <c r="D219" s="555" t="s">
        <v>7</v>
      </c>
      <c r="E219" s="555" t="s">
        <v>1382</v>
      </c>
      <c r="F219" s="652" t="s">
        <v>1432</v>
      </c>
      <c r="G219" s="557">
        <v>0</v>
      </c>
      <c r="H219" s="236">
        <v>1.536</v>
      </c>
      <c r="I219" s="236">
        <v>103.938</v>
      </c>
      <c r="J219" s="236">
        <v>0</v>
      </c>
      <c r="K219" s="236">
        <v>0</v>
      </c>
      <c r="L219" s="236">
        <v>0</v>
      </c>
      <c r="M219" s="556">
        <v>0</v>
      </c>
      <c r="N219" s="556">
        <v>0</v>
      </c>
      <c r="O219" s="556">
        <v>0</v>
      </c>
      <c r="P219" s="556">
        <v>0</v>
      </c>
      <c r="Q219" s="554">
        <f t="shared" si="100"/>
        <v>105.474</v>
      </c>
      <c r="R219" s="572">
        <f t="shared" si="101"/>
        <v>0</v>
      </c>
      <c r="S219" s="572"/>
      <c r="T219" s="673">
        <f t="shared" si="102"/>
        <v>105.474</v>
      </c>
      <c r="U219" s="571">
        <v>102.5</v>
      </c>
      <c r="V219" s="703">
        <v>102.402</v>
      </c>
      <c r="W219" s="237">
        <v>1.536</v>
      </c>
      <c r="X219" s="237">
        <v>1.536</v>
      </c>
      <c r="Y219" s="674">
        <f t="shared" si="103"/>
        <v>103.938</v>
      </c>
      <c r="Z219" s="700" t="s">
        <v>1384</v>
      </c>
      <c r="AA219" s="713"/>
    </row>
    <row r="220" spans="1:27" ht="15.75" outlineLevel="1">
      <c r="A220" s="559">
        <v>65</v>
      </c>
      <c r="B220" s="663" t="s">
        <v>220</v>
      </c>
      <c r="C220" s="652" t="s">
        <v>221</v>
      </c>
      <c r="D220" s="555" t="s">
        <v>430</v>
      </c>
      <c r="E220" s="555" t="s">
        <v>431</v>
      </c>
      <c r="F220" s="558" t="s">
        <v>873</v>
      </c>
      <c r="G220" s="557">
        <v>0</v>
      </c>
      <c r="H220" s="236">
        <v>0</v>
      </c>
      <c r="I220" s="236">
        <v>1.212</v>
      </c>
      <c r="J220" s="236">
        <v>0</v>
      </c>
      <c r="K220" s="236">
        <v>0</v>
      </c>
      <c r="L220" s="236">
        <v>0</v>
      </c>
      <c r="M220" s="556">
        <v>0</v>
      </c>
      <c r="N220" s="556">
        <v>0</v>
      </c>
      <c r="O220" s="556">
        <v>0</v>
      </c>
      <c r="P220" s="556">
        <v>0</v>
      </c>
      <c r="Q220" s="554">
        <f t="shared" ref="Q220:Q225" si="104">SUM(G220:K220)</f>
        <v>1.212</v>
      </c>
      <c r="R220" s="572">
        <f t="shared" si="101"/>
        <v>0</v>
      </c>
      <c r="S220" s="572"/>
      <c r="T220" s="673">
        <f t="shared" si="102"/>
        <v>1.212</v>
      </c>
      <c r="U220" s="571">
        <v>1.212</v>
      </c>
      <c r="V220" s="703">
        <v>1.212</v>
      </c>
      <c r="W220" s="237">
        <v>0</v>
      </c>
      <c r="X220" s="237">
        <v>0</v>
      </c>
      <c r="Y220" s="674">
        <f t="shared" si="103"/>
        <v>1.212</v>
      </c>
      <c r="Z220" s="700" t="s">
        <v>1384</v>
      </c>
      <c r="AA220" s="541"/>
    </row>
    <row r="221" spans="1:27" ht="15.75" outlineLevel="1">
      <c r="A221" s="559">
        <v>65</v>
      </c>
      <c r="B221" s="555" t="s">
        <v>220</v>
      </c>
      <c r="C221" s="652" t="s">
        <v>221</v>
      </c>
      <c r="D221" s="555" t="s">
        <v>1297</v>
      </c>
      <c r="E221" s="555" t="s">
        <v>1298</v>
      </c>
      <c r="F221" s="558" t="s">
        <v>1434</v>
      </c>
      <c r="G221" s="557">
        <v>5.8049999999999997</v>
      </c>
      <c r="H221" s="236">
        <v>0</v>
      </c>
      <c r="I221" s="236">
        <v>0</v>
      </c>
      <c r="J221" s="236">
        <v>0</v>
      </c>
      <c r="K221" s="236">
        <v>0</v>
      </c>
      <c r="L221" s="236">
        <v>0</v>
      </c>
      <c r="M221" s="556">
        <v>0</v>
      </c>
      <c r="N221" s="556">
        <v>0</v>
      </c>
      <c r="O221" s="556">
        <v>0</v>
      </c>
      <c r="P221" s="556">
        <v>0</v>
      </c>
      <c r="Q221" s="554">
        <f t="shared" si="104"/>
        <v>5.8049999999999997</v>
      </c>
      <c r="R221" s="572">
        <f t="shared" si="101"/>
        <v>0</v>
      </c>
      <c r="S221" s="30"/>
      <c r="T221" s="645">
        <f t="shared" si="102"/>
        <v>5.8049999999999997</v>
      </c>
      <c r="U221" s="571">
        <v>5.8049999999999997</v>
      </c>
      <c r="V221" s="703">
        <v>5.8049999999999997</v>
      </c>
      <c r="W221" s="237">
        <v>0</v>
      </c>
      <c r="X221" s="237">
        <v>0</v>
      </c>
      <c r="Y221" s="674">
        <f t="shared" si="103"/>
        <v>5.8049999999999997</v>
      </c>
      <c r="Z221" s="700">
        <v>1</v>
      </c>
      <c r="AA221" s="541"/>
    </row>
    <row r="222" spans="1:27" ht="15" customHeight="1" outlineLevel="1">
      <c r="A222" s="559">
        <v>65</v>
      </c>
      <c r="B222" s="663" t="s">
        <v>225</v>
      </c>
      <c r="C222" s="652" t="s">
        <v>540</v>
      </c>
      <c r="D222" s="555" t="s">
        <v>7</v>
      </c>
      <c r="E222" s="555" t="s">
        <v>541</v>
      </c>
      <c r="F222" s="652" t="s">
        <v>540</v>
      </c>
      <c r="G222" s="557">
        <v>6.0049999999999999</v>
      </c>
      <c r="H222" s="236">
        <v>14.643000000000001</v>
      </c>
      <c r="I222" s="236">
        <v>34.683</v>
      </c>
      <c r="J222" s="236">
        <v>0</v>
      </c>
      <c r="K222" s="236">
        <v>0</v>
      </c>
      <c r="L222" s="236">
        <v>2.95</v>
      </c>
      <c r="M222" s="556">
        <v>0</v>
      </c>
      <c r="N222" s="556">
        <v>0</v>
      </c>
      <c r="O222" s="556">
        <v>51.54</v>
      </c>
      <c r="P222" s="556">
        <v>0</v>
      </c>
      <c r="Q222" s="554">
        <f t="shared" si="104"/>
        <v>55.331000000000003</v>
      </c>
      <c r="R222" s="572">
        <f t="shared" si="101"/>
        <v>54.49</v>
      </c>
      <c r="S222" s="572"/>
      <c r="T222" s="673">
        <f t="shared" ref="T222:T232" si="105">SUM(Q222:S222)</f>
        <v>109.821</v>
      </c>
      <c r="U222" s="571">
        <v>109.23</v>
      </c>
      <c r="V222" s="703">
        <v>109.821</v>
      </c>
      <c r="W222" s="237">
        <v>0</v>
      </c>
      <c r="X222" s="237">
        <v>0</v>
      </c>
      <c r="Y222" s="674">
        <f t="shared" si="103"/>
        <v>109.821</v>
      </c>
      <c r="Z222" s="700" t="s">
        <v>1384</v>
      </c>
      <c r="AA222" s="575"/>
    </row>
    <row r="223" spans="1:27" ht="15.75" outlineLevel="1">
      <c r="A223" s="559">
        <v>65</v>
      </c>
      <c r="B223" s="663" t="s">
        <v>436</v>
      </c>
      <c r="C223" s="652" t="s">
        <v>437</v>
      </c>
      <c r="D223" s="555" t="s">
        <v>7</v>
      </c>
      <c r="E223" s="555" t="s">
        <v>1285</v>
      </c>
      <c r="F223" s="652" t="s">
        <v>437</v>
      </c>
      <c r="G223" s="557">
        <v>0</v>
      </c>
      <c r="H223" s="236">
        <v>0</v>
      </c>
      <c r="I223" s="236">
        <v>1.996</v>
      </c>
      <c r="J223" s="236">
        <v>1.9039999999999999</v>
      </c>
      <c r="K223" s="236">
        <v>0</v>
      </c>
      <c r="L223" s="236">
        <v>0</v>
      </c>
      <c r="M223" s="556">
        <v>0</v>
      </c>
      <c r="N223" s="556">
        <v>0</v>
      </c>
      <c r="O223" s="556">
        <v>0</v>
      </c>
      <c r="P223" s="556">
        <v>0</v>
      </c>
      <c r="Q223" s="554">
        <f t="shared" si="104"/>
        <v>3.9</v>
      </c>
      <c r="R223" s="572">
        <f t="shared" si="101"/>
        <v>0</v>
      </c>
      <c r="S223" s="572"/>
      <c r="T223" s="673">
        <f t="shared" si="105"/>
        <v>3.9</v>
      </c>
      <c r="U223" s="571">
        <v>3.9</v>
      </c>
      <c r="V223" s="703">
        <v>3.9</v>
      </c>
      <c r="W223" s="237">
        <v>0</v>
      </c>
      <c r="X223" s="237">
        <v>0</v>
      </c>
      <c r="Y223" s="674">
        <f t="shared" si="103"/>
        <v>3.9</v>
      </c>
      <c r="Z223" s="700" t="s">
        <v>1384</v>
      </c>
      <c r="AA223" s="541"/>
    </row>
    <row r="224" spans="1:27" ht="30" outlineLevel="1">
      <c r="A224" s="559">
        <v>65</v>
      </c>
      <c r="B224" s="663" t="s">
        <v>435</v>
      </c>
      <c r="C224" s="558" t="s">
        <v>689</v>
      </c>
      <c r="D224" s="555" t="s">
        <v>7</v>
      </c>
      <c r="E224" s="555" t="s">
        <v>1286</v>
      </c>
      <c r="F224" s="652" t="s">
        <v>689</v>
      </c>
      <c r="G224" s="557">
        <v>0</v>
      </c>
      <c r="H224" s="236">
        <v>0</v>
      </c>
      <c r="I224" s="236">
        <v>2</v>
      </c>
      <c r="J224" s="236">
        <v>0.84</v>
      </c>
      <c r="K224" s="236">
        <v>0</v>
      </c>
      <c r="L224" s="236">
        <v>0</v>
      </c>
      <c r="M224" s="556">
        <v>0</v>
      </c>
      <c r="N224" s="556">
        <v>0</v>
      </c>
      <c r="O224" s="556">
        <v>0</v>
      </c>
      <c r="P224" s="556">
        <v>0</v>
      </c>
      <c r="Q224" s="554">
        <f t="shared" si="104"/>
        <v>2.84</v>
      </c>
      <c r="R224" s="572">
        <f t="shared" si="101"/>
        <v>0</v>
      </c>
      <c r="S224" s="572"/>
      <c r="T224" s="673">
        <f t="shared" si="105"/>
        <v>2.84</v>
      </c>
      <c r="U224" s="571">
        <v>2.84</v>
      </c>
      <c r="V224" s="703">
        <v>2.84</v>
      </c>
      <c r="W224" s="237">
        <v>0</v>
      </c>
      <c r="X224" s="237">
        <v>0</v>
      </c>
      <c r="Y224" s="674">
        <f t="shared" si="103"/>
        <v>2.84</v>
      </c>
      <c r="Z224" s="700" t="s">
        <v>1384</v>
      </c>
      <c r="AA224" s="541"/>
    </row>
    <row r="225" spans="1:27" ht="15.75" outlineLevel="1">
      <c r="A225" s="559">
        <v>65</v>
      </c>
      <c r="B225" s="663" t="s">
        <v>438</v>
      </c>
      <c r="C225" s="652" t="s">
        <v>227</v>
      </c>
      <c r="D225" s="555" t="s">
        <v>7</v>
      </c>
      <c r="E225" s="555" t="s">
        <v>232</v>
      </c>
      <c r="F225" s="652" t="s">
        <v>227</v>
      </c>
      <c r="G225" s="557">
        <v>0</v>
      </c>
      <c r="H225" s="236">
        <v>0</v>
      </c>
      <c r="I225" s="236">
        <v>1.3</v>
      </c>
      <c r="J225" s="236">
        <v>0</v>
      </c>
      <c r="K225" s="236">
        <v>0</v>
      </c>
      <c r="L225" s="236">
        <v>0</v>
      </c>
      <c r="M225" s="556">
        <v>0</v>
      </c>
      <c r="N225" s="556">
        <v>0</v>
      </c>
      <c r="O225" s="556">
        <v>0</v>
      </c>
      <c r="P225" s="556">
        <v>0</v>
      </c>
      <c r="Q225" s="554">
        <f t="shared" si="104"/>
        <v>1.3</v>
      </c>
      <c r="R225" s="572">
        <f t="shared" si="101"/>
        <v>0</v>
      </c>
      <c r="S225" s="572"/>
      <c r="T225" s="673">
        <f t="shared" si="105"/>
        <v>1.3</v>
      </c>
      <c r="U225" s="571">
        <v>1.3</v>
      </c>
      <c r="V225" s="703">
        <v>1.3</v>
      </c>
      <c r="W225" s="237">
        <v>0</v>
      </c>
      <c r="X225" s="237">
        <v>0</v>
      </c>
      <c r="Y225" s="674">
        <f t="shared" si="103"/>
        <v>1.3</v>
      </c>
      <c r="Z225" s="700" t="s">
        <v>1384</v>
      </c>
      <c r="AA225" s="575"/>
    </row>
    <row r="226" spans="1:27" ht="15.75" outlineLevel="1">
      <c r="A226" s="559">
        <v>65</v>
      </c>
      <c r="B226" s="663" t="s">
        <v>226</v>
      </c>
      <c r="C226" s="652" t="s">
        <v>432</v>
      </c>
      <c r="D226" s="555" t="s">
        <v>7</v>
      </c>
      <c r="E226" s="555" t="s">
        <v>853</v>
      </c>
      <c r="F226" s="652" t="s">
        <v>432</v>
      </c>
      <c r="G226" s="557">
        <v>0</v>
      </c>
      <c r="H226" s="236">
        <v>0</v>
      </c>
      <c r="I226" s="236">
        <v>1.2</v>
      </c>
      <c r="J226" s="236">
        <v>0</v>
      </c>
      <c r="K226" s="236">
        <v>0</v>
      </c>
      <c r="L226" s="236">
        <v>0</v>
      </c>
      <c r="M226" s="556">
        <v>0</v>
      </c>
      <c r="N226" s="556">
        <v>12.8</v>
      </c>
      <c r="O226" s="236">
        <v>0</v>
      </c>
      <c r="P226" s="556">
        <v>0</v>
      </c>
      <c r="Q226" s="554">
        <f t="shared" ref="Q226:Q231" si="106">SUM(G226:K226)</f>
        <v>1.2</v>
      </c>
      <c r="R226" s="572">
        <f t="shared" si="101"/>
        <v>12.8</v>
      </c>
      <c r="S226" s="572"/>
      <c r="T226" s="673">
        <f t="shared" si="105"/>
        <v>14</v>
      </c>
      <c r="U226" s="571">
        <v>14</v>
      </c>
      <c r="V226" s="703">
        <v>14</v>
      </c>
      <c r="W226" s="237">
        <v>0</v>
      </c>
      <c r="X226" s="237">
        <v>0</v>
      </c>
      <c r="Y226" s="674">
        <f t="shared" si="103"/>
        <v>14</v>
      </c>
      <c r="Z226" s="700" t="s">
        <v>1384</v>
      </c>
      <c r="AA226" s="575"/>
    </row>
    <row r="227" spans="1:27" ht="15.75" outlineLevel="1">
      <c r="A227" s="559">
        <v>65</v>
      </c>
      <c r="B227" s="663" t="s">
        <v>228</v>
      </c>
      <c r="C227" s="652" t="s">
        <v>543</v>
      </c>
      <c r="D227" s="555" t="s">
        <v>7</v>
      </c>
      <c r="E227" s="555" t="s">
        <v>1385</v>
      </c>
      <c r="F227" s="652" t="s">
        <v>543</v>
      </c>
      <c r="G227" s="557">
        <v>0</v>
      </c>
      <c r="H227" s="236">
        <v>0</v>
      </c>
      <c r="I227" s="236">
        <v>1.8</v>
      </c>
      <c r="J227" s="236">
        <v>0</v>
      </c>
      <c r="K227" s="236">
        <v>0</v>
      </c>
      <c r="L227" s="236">
        <v>0</v>
      </c>
      <c r="M227" s="556">
        <v>0</v>
      </c>
      <c r="N227" s="556">
        <v>0</v>
      </c>
      <c r="O227" s="236">
        <v>0</v>
      </c>
      <c r="P227" s="556">
        <v>0</v>
      </c>
      <c r="Q227" s="554">
        <f t="shared" si="106"/>
        <v>1.8</v>
      </c>
      <c r="R227" s="572">
        <f t="shared" si="101"/>
        <v>0</v>
      </c>
      <c r="S227" s="572"/>
      <c r="T227" s="673">
        <f t="shared" si="105"/>
        <v>1.8</v>
      </c>
      <c r="U227" s="571">
        <v>1.8</v>
      </c>
      <c r="V227" s="703">
        <v>1.8</v>
      </c>
      <c r="W227" s="237">
        <v>0</v>
      </c>
      <c r="X227" s="237">
        <v>0</v>
      </c>
      <c r="Y227" s="674">
        <f t="shared" si="103"/>
        <v>1.8</v>
      </c>
      <c r="Z227" s="700" t="s">
        <v>1384</v>
      </c>
      <c r="AA227" s="575"/>
    </row>
    <row r="228" spans="1:27" ht="15.75" outlineLevel="1">
      <c r="A228" s="559">
        <v>65</v>
      </c>
      <c r="B228" s="555" t="s">
        <v>229</v>
      </c>
      <c r="C228" s="652" t="s">
        <v>433</v>
      </c>
      <c r="D228" s="555" t="s">
        <v>7</v>
      </c>
      <c r="E228" s="555" t="s">
        <v>194</v>
      </c>
      <c r="F228" s="652" t="s">
        <v>433</v>
      </c>
      <c r="G228" s="557">
        <v>0</v>
      </c>
      <c r="H228" s="236">
        <v>0</v>
      </c>
      <c r="I228" s="236">
        <v>0.7</v>
      </c>
      <c r="J228" s="236">
        <v>0</v>
      </c>
      <c r="K228" s="236">
        <v>0</v>
      </c>
      <c r="L228" s="236">
        <v>0</v>
      </c>
      <c r="M228" s="556">
        <v>0</v>
      </c>
      <c r="N228" s="556">
        <v>2.4</v>
      </c>
      <c r="O228" s="556">
        <v>0</v>
      </c>
      <c r="P228" s="556">
        <v>0</v>
      </c>
      <c r="Q228" s="554">
        <f t="shared" si="106"/>
        <v>0.7</v>
      </c>
      <c r="R228" s="572">
        <f t="shared" si="101"/>
        <v>2.4</v>
      </c>
      <c r="S228" s="572"/>
      <c r="T228" s="673">
        <f t="shared" si="105"/>
        <v>3.0999999999999996</v>
      </c>
      <c r="U228" s="571">
        <v>3.0999999999999996</v>
      </c>
      <c r="V228" s="703">
        <v>3.1</v>
      </c>
      <c r="W228" s="237">
        <v>0</v>
      </c>
      <c r="X228" s="237">
        <v>0</v>
      </c>
      <c r="Y228" s="674">
        <f t="shared" si="103"/>
        <v>3.1</v>
      </c>
      <c r="Z228" s="700" t="s">
        <v>1384</v>
      </c>
      <c r="AA228" s="575"/>
    </row>
    <row r="229" spans="1:27" ht="15.75" outlineLevel="1">
      <c r="A229" s="559">
        <v>65</v>
      </c>
      <c r="B229" s="555" t="s">
        <v>230</v>
      </c>
      <c r="C229" s="652" t="s">
        <v>434</v>
      </c>
      <c r="D229" s="555" t="s">
        <v>7</v>
      </c>
      <c r="E229" s="555" t="s">
        <v>1285</v>
      </c>
      <c r="F229" s="652" t="s">
        <v>434</v>
      </c>
      <c r="G229" s="557">
        <v>0</v>
      </c>
      <c r="H229" s="236">
        <v>0</v>
      </c>
      <c r="I229" s="236">
        <v>0</v>
      </c>
      <c r="J229" s="236">
        <v>0</v>
      </c>
      <c r="K229" s="236">
        <v>0</v>
      </c>
      <c r="L229" s="236">
        <v>0</v>
      </c>
      <c r="M229" s="556">
        <v>0</v>
      </c>
      <c r="N229" s="556">
        <v>1.9139999999999999</v>
      </c>
      <c r="O229" s="556">
        <v>1.986</v>
      </c>
      <c r="P229" s="556">
        <v>0</v>
      </c>
      <c r="Q229" s="554">
        <f t="shared" si="106"/>
        <v>0</v>
      </c>
      <c r="R229" s="572">
        <f t="shared" si="101"/>
        <v>3.9</v>
      </c>
      <c r="S229" s="572"/>
      <c r="T229" s="673">
        <f t="shared" si="105"/>
        <v>3.9</v>
      </c>
      <c r="U229" s="571">
        <v>3.9</v>
      </c>
      <c r="V229" s="703">
        <v>3.9</v>
      </c>
      <c r="W229" s="237">
        <v>0</v>
      </c>
      <c r="X229" s="237">
        <v>0</v>
      </c>
      <c r="Y229" s="674">
        <f t="shared" si="103"/>
        <v>3.9</v>
      </c>
      <c r="Z229" s="700" t="s">
        <v>1384</v>
      </c>
      <c r="AA229" s="575"/>
    </row>
    <row r="230" spans="1:27" ht="15.75" outlineLevel="1">
      <c r="A230" s="559">
        <v>65</v>
      </c>
      <c r="B230" s="663" t="s">
        <v>231</v>
      </c>
      <c r="C230" s="652" t="s">
        <v>539</v>
      </c>
      <c r="D230" s="555" t="s">
        <v>7</v>
      </c>
      <c r="E230" s="555" t="s">
        <v>14</v>
      </c>
      <c r="F230" s="652" t="s">
        <v>539</v>
      </c>
      <c r="G230" s="557">
        <v>0</v>
      </c>
      <c r="H230" s="236">
        <v>0.74</v>
      </c>
      <c r="I230" s="236">
        <v>3.06</v>
      </c>
      <c r="J230" s="236">
        <v>0</v>
      </c>
      <c r="K230" s="236">
        <v>0</v>
      </c>
      <c r="L230" s="236">
        <v>0</v>
      </c>
      <c r="M230" s="556">
        <v>0</v>
      </c>
      <c r="N230" s="556">
        <v>0</v>
      </c>
      <c r="O230" s="556">
        <v>0</v>
      </c>
      <c r="P230" s="556">
        <v>0</v>
      </c>
      <c r="Q230" s="554">
        <f t="shared" si="106"/>
        <v>3.8</v>
      </c>
      <c r="R230" s="572">
        <f t="shared" si="101"/>
        <v>0</v>
      </c>
      <c r="S230" s="572"/>
      <c r="T230" s="673">
        <f t="shared" si="105"/>
        <v>3.8</v>
      </c>
      <c r="U230" s="571">
        <v>3.8</v>
      </c>
      <c r="V230" s="703">
        <v>3.8</v>
      </c>
      <c r="W230" s="237">
        <v>0</v>
      </c>
      <c r="X230" s="237">
        <v>0</v>
      </c>
      <c r="Y230" s="674">
        <f t="shared" si="103"/>
        <v>3.8</v>
      </c>
      <c r="Z230" s="700" t="s">
        <v>1384</v>
      </c>
      <c r="AA230" s="541"/>
    </row>
    <row r="231" spans="1:27" ht="15.75" outlineLevel="1">
      <c r="A231" s="559">
        <v>75</v>
      </c>
      <c r="B231" s="663" t="s">
        <v>233</v>
      </c>
      <c r="C231" s="652" t="s">
        <v>234</v>
      </c>
      <c r="D231" s="555" t="s">
        <v>7</v>
      </c>
      <c r="E231" s="555" t="s">
        <v>440</v>
      </c>
      <c r="F231" s="652" t="s">
        <v>1433</v>
      </c>
      <c r="G231" s="557">
        <v>0.4</v>
      </c>
      <c r="H231" s="236">
        <v>3.89</v>
      </c>
      <c r="I231" s="236">
        <v>1.47</v>
      </c>
      <c r="J231" s="236">
        <v>9.27</v>
      </c>
      <c r="K231" s="236">
        <v>0</v>
      </c>
      <c r="L231" s="236">
        <v>0</v>
      </c>
      <c r="M231" s="556">
        <v>0</v>
      </c>
      <c r="N231" s="556">
        <v>33.89</v>
      </c>
      <c r="O231" s="556">
        <v>26.91</v>
      </c>
      <c r="P231" s="556">
        <v>0</v>
      </c>
      <c r="Q231" s="554">
        <f t="shared" si="106"/>
        <v>15.03</v>
      </c>
      <c r="R231" s="572">
        <f t="shared" si="101"/>
        <v>60.8</v>
      </c>
      <c r="S231" s="572"/>
      <c r="T231" s="673">
        <f t="shared" si="105"/>
        <v>75.83</v>
      </c>
      <c r="U231" s="571">
        <v>71.89</v>
      </c>
      <c r="V231" s="703">
        <v>72.010000000000005</v>
      </c>
      <c r="W231" s="237">
        <v>1.91</v>
      </c>
      <c r="X231" s="237">
        <v>1.91</v>
      </c>
      <c r="Y231" s="674">
        <f t="shared" si="103"/>
        <v>73.92</v>
      </c>
      <c r="Z231" s="700">
        <v>4</v>
      </c>
      <c r="AA231" s="713"/>
    </row>
    <row r="232" spans="1:27" ht="15.75">
      <c r="A232" s="758" t="s">
        <v>370</v>
      </c>
      <c r="B232" s="759"/>
      <c r="C232" s="759"/>
      <c r="D232" s="759"/>
      <c r="E232" s="759"/>
      <c r="F232" s="721" t="s">
        <v>379</v>
      </c>
      <c r="G232" s="554">
        <f t="shared" ref="G232:R232" si="107">SUM(G214:G231)</f>
        <v>57.940999999999995</v>
      </c>
      <c r="H232" s="554">
        <f t="shared" si="107"/>
        <v>98.771999999999991</v>
      </c>
      <c r="I232" s="554">
        <f t="shared" si="107"/>
        <v>164.09500000000003</v>
      </c>
      <c r="J232" s="554">
        <f t="shared" si="107"/>
        <v>25.498000000000001</v>
      </c>
      <c r="K232" s="554">
        <f t="shared" si="107"/>
        <v>2.048</v>
      </c>
      <c r="L232" s="554">
        <f t="shared" si="107"/>
        <v>50.74</v>
      </c>
      <c r="M232" s="554">
        <f t="shared" si="107"/>
        <v>0.43</v>
      </c>
      <c r="N232" s="554">
        <f t="shared" si="107"/>
        <v>61.005000000000003</v>
      </c>
      <c r="O232" s="554">
        <f t="shared" si="107"/>
        <v>130.43200000000002</v>
      </c>
      <c r="P232" s="554">
        <f t="shared" si="107"/>
        <v>2.444</v>
      </c>
      <c r="Q232" s="554">
        <f t="shared" si="107"/>
        <v>348.35399999999993</v>
      </c>
      <c r="R232" s="554">
        <f t="shared" si="107"/>
        <v>245.05100000000004</v>
      </c>
      <c r="S232" s="572">
        <f>SUM(S215:S231)</f>
        <v>0</v>
      </c>
      <c r="T232" s="571">
        <f t="shared" si="105"/>
        <v>593.40499999999997</v>
      </c>
      <c r="U232" s="571">
        <f>SUM(U214:U231)</f>
        <v>584.58999999999992</v>
      </c>
      <c r="V232" s="704">
        <f>SUM(V215:V231)</f>
        <v>490.37399999999991</v>
      </c>
      <c r="W232" s="554">
        <f>SUM(W215:W231)</f>
        <v>3.4459999999999997</v>
      </c>
      <c r="X232" s="554">
        <f>SUM(X215:X231)</f>
        <v>3.4459999999999997</v>
      </c>
      <c r="Y232" s="553">
        <f>SUM(Y215:Y231)</f>
        <v>493.82</v>
      </c>
      <c r="Z232" s="772"/>
    </row>
    <row r="233" spans="1:27" ht="16.5" thickBot="1">
      <c r="A233" s="763"/>
      <c r="B233" s="764"/>
      <c r="C233" s="764"/>
      <c r="D233" s="764"/>
      <c r="E233" s="764"/>
      <c r="F233" s="722" t="s">
        <v>380</v>
      </c>
      <c r="G233" s="57">
        <f t="shared" ref="G233:S233" si="108">+G232/$T$232</f>
        <v>9.7641577000530833E-2</v>
      </c>
      <c r="H233" s="57">
        <f t="shared" si="108"/>
        <v>0.1664495580589985</v>
      </c>
      <c r="I233" s="57">
        <f t="shared" si="108"/>
        <v>0.27653120550045929</v>
      </c>
      <c r="J233" s="57">
        <f t="shared" si="108"/>
        <v>4.2968967231486091E-2</v>
      </c>
      <c r="K233" s="57">
        <f t="shared" si="108"/>
        <v>3.4512685265543769E-3</v>
      </c>
      <c r="L233" s="57">
        <f t="shared" si="108"/>
        <v>8.550652589715288E-2</v>
      </c>
      <c r="M233" s="57">
        <f t="shared" si="108"/>
        <v>7.2463157539960068E-4</v>
      </c>
      <c r="N233" s="57">
        <f t="shared" si="108"/>
        <v>0.10280499827268055</v>
      </c>
      <c r="O233" s="57">
        <f t="shared" si="108"/>
        <v>0.21980266428493192</v>
      </c>
      <c r="P233" s="57">
        <f t="shared" si="108"/>
        <v>4.1186036518061023E-3</v>
      </c>
      <c r="Q233" s="57">
        <f t="shared" si="108"/>
        <v>0.58704257631802892</v>
      </c>
      <c r="R233" s="57">
        <f t="shared" si="108"/>
        <v>0.41295742368197108</v>
      </c>
      <c r="S233" s="57">
        <f t="shared" si="108"/>
        <v>0</v>
      </c>
      <c r="T233" s="57">
        <f xml:space="preserve"> T232/U232</f>
        <v>1.0150789442173147</v>
      </c>
      <c r="U233" s="706"/>
      <c r="V233" s="705">
        <f>+V232/$Y$232</f>
        <v>0.99302174881535765</v>
      </c>
      <c r="W233" s="57">
        <f>+W232/$Y$232</f>
        <v>6.978251184642177E-3</v>
      </c>
      <c r="X233" s="57">
        <f>+X232/$Y$232</f>
        <v>6.978251184642177E-3</v>
      </c>
      <c r="Y233" s="710"/>
      <c r="Z233" s="773"/>
    </row>
    <row r="234" spans="1:27" ht="15.75">
      <c r="A234" s="551"/>
      <c r="B234" s="570"/>
      <c r="C234" s="550"/>
      <c r="D234" s="550"/>
      <c r="E234" s="550"/>
      <c r="F234" s="550"/>
      <c r="G234" s="549"/>
      <c r="H234" s="12"/>
      <c r="I234" s="12"/>
      <c r="J234" s="12"/>
      <c r="K234" s="12"/>
      <c r="L234" s="12"/>
      <c r="M234" s="548"/>
      <c r="N234" s="548"/>
      <c r="O234" s="548"/>
      <c r="P234" s="548"/>
      <c r="Q234" s="6"/>
      <c r="R234" s="6"/>
      <c r="S234" s="6"/>
      <c r="T234" s="196"/>
      <c r="U234" s="546"/>
      <c r="V234" s="574"/>
      <c r="W234" s="574"/>
      <c r="X234" s="574"/>
      <c r="Y234" s="546"/>
    </row>
    <row r="235" spans="1:27" ht="16.5" thickBot="1">
      <c r="A235" s="762" t="s">
        <v>235</v>
      </c>
      <c r="B235" s="762"/>
      <c r="C235" s="550"/>
      <c r="D235" s="550"/>
      <c r="E235" s="550"/>
      <c r="F235" s="550"/>
      <c r="G235" s="549"/>
      <c r="H235" s="12"/>
      <c r="I235" s="12"/>
      <c r="J235" s="12"/>
      <c r="K235" s="12"/>
      <c r="L235" s="12"/>
      <c r="M235" s="548"/>
      <c r="N235" s="548"/>
      <c r="O235" s="548"/>
      <c r="P235" s="548"/>
      <c r="Q235" s="6"/>
      <c r="R235" s="6"/>
      <c r="S235" s="6"/>
      <c r="T235" s="196"/>
      <c r="U235" s="546"/>
      <c r="V235" s="574"/>
      <c r="W235" s="574"/>
      <c r="X235" s="574"/>
      <c r="Y235" s="546"/>
    </row>
    <row r="236" spans="1:27" ht="15.75" outlineLevel="1">
      <c r="A236" s="646" t="s">
        <v>797</v>
      </c>
      <c r="B236" s="666" t="s">
        <v>236</v>
      </c>
      <c r="C236" s="653" t="s">
        <v>633</v>
      </c>
      <c r="D236" s="648" t="s">
        <v>7</v>
      </c>
      <c r="E236" s="648" t="s">
        <v>237</v>
      </c>
      <c r="F236" s="647" t="s">
        <v>547</v>
      </c>
      <c r="G236" s="649">
        <v>0</v>
      </c>
      <c r="H236" s="221">
        <v>0</v>
      </c>
      <c r="I236" s="221">
        <v>0</v>
      </c>
      <c r="J236" s="221">
        <v>0</v>
      </c>
      <c r="K236" s="221">
        <v>0</v>
      </c>
      <c r="L236" s="221">
        <v>0</v>
      </c>
      <c r="M236" s="650">
        <v>0</v>
      </c>
      <c r="N236" s="650">
        <v>3.86</v>
      </c>
      <c r="O236" s="650">
        <v>6.15</v>
      </c>
      <c r="P236" s="650">
        <v>0</v>
      </c>
      <c r="Q236" s="279">
        <f t="shared" ref="Q236:Q247" si="109">SUM(G236:K236)</f>
        <v>0</v>
      </c>
      <c r="R236" s="279">
        <f t="shared" ref="R236:R253" si="110">SUM(L236:P236)</f>
        <v>10.01</v>
      </c>
      <c r="S236" s="279"/>
      <c r="T236" s="659">
        <f t="shared" ref="T236:T248" si="111">SUM(Q236:S236)</f>
        <v>10.01</v>
      </c>
      <c r="U236" s="672">
        <v>10.01</v>
      </c>
      <c r="V236" s="702">
        <v>10.01</v>
      </c>
      <c r="W236" s="223">
        <v>0</v>
      </c>
      <c r="X236" s="223">
        <v>0</v>
      </c>
      <c r="Y236" s="709">
        <f t="shared" ref="Y236:Y253" si="112">V236+X236</f>
        <v>10.01</v>
      </c>
      <c r="Z236" s="651">
        <v>1</v>
      </c>
      <c r="AA236" s="6"/>
    </row>
    <row r="237" spans="1:27" ht="15.75" outlineLevel="1">
      <c r="A237" s="559" t="s">
        <v>798</v>
      </c>
      <c r="B237" s="663" t="s">
        <v>238</v>
      </c>
      <c r="C237" s="652" t="s">
        <v>239</v>
      </c>
      <c r="D237" s="555" t="s">
        <v>7</v>
      </c>
      <c r="E237" s="555" t="s">
        <v>774</v>
      </c>
      <c r="F237" s="652" t="s">
        <v>239</v>
      </c>
      <c r="G237" s="557">
        <v>8.9700000000000006</v>
      </c>
      <c r="H237" s="236">
        <v>10.17</v>
      </c>
      <c r="I237" s="236">
        <v>3.67</v>
      </c>
      <c r="J237" s="236">
        <v>1</v>
      </c>
      <c r="K237" s="236">
        <v>0</v>
      </c>
      <c r="L237" s="236">
        <v>0</v>
      </c>
      <c r="M237" s="236">
        <v>0</v>
      </c>
      <c r="N237" s="236">
        <v>0</v>
      </c>
      <c r="O237" s="236">
        <v>0</v>
      </c>
      <c r="P237" s="236">
        <v>0</v>
      </c>
      <c r="Q237" s="30">
        <f t="shared" ref="Q237:Q242" si="113">SUM(G237:K237)</f>
        <v>23.810000000000002</v>
      </c>
      <c r="R237" s="30">
        <f t="shared" si="110"/>
        <v>0</v>
      </c>
      <c r="S237" s="30"/>
      <c r="T237" s="645">
        <f t="shared" si="111"/>
        <v>23.810000000000002</v>
      </c>
      <c r="U237" s="571">
        <v>23.81</v>
      </c>
      <c r="V237" s="703">
        <v>23.81</v>
      </c>
      <c r="W237" s="237">
        <v>0</v>
      </c>
      <c r="X237" s="237">
        <v>0</v>
      </c>
      <c r="Y237" s="674">
        <f t="shared" si="112"/>
        <v>23.81</v>
      </c>
      <c r="Z237" s="700">
        <v>2</v>
      </c>
      <c r="AA237" s="6"/>
    </row>
    <row r="238" spans="1:27" ht="15.75" outlineLevel="1">
      <c r="A238" s="559">
        <v>10</v>
      </c>
      <c r="B238" s="555">
        <v>1001</v>
      </c>
      <c r="C238" s="652" t="s">
        <v>240</v>
      </c>
      <c r="D238" s="555" t="s">
        <v>7</v>
      </c>
      <c r="E238" s="555" t="s">
        <v>1287</v>
      </c>
      <c r="F238" s="652" t="s">
        <v>240</v>
      </c>
      <c r="G238" s="557">
        <v>99.23</v>
      </c>
      <c r="H238" s="236">
        <v>3.38</v>
      </c>
      <c r="I238" s="236">
        <v>9</v>
      </c>
      <c r="J238" s="236">
        <v>6.74</v>
      </c>
      <c r="K238" s="236">
        <v>0</v>
      </c>
      <c r="L238" s="236">
        <v>0</v>
      </c>
      <c r="M238" s="556">
        <v>0</v>
      </c>
      <c r="N238" s="556">
        <v>0</v>
      </c>
      <c r="O238" s="556">
        <v>0</v>
      </c>
      <c r="P238" s="556">
        <v>0</v>
      </c>
      <c r="Q238" s="30">
        <f t="shared" si="113"/>
        <v>118.35</v>
      </c>
      <c r="R238" s="30">
        <f t="shared" si="110"/>
        <v>0</v>
      </c>
      <c r="S238" s="30"/>
      <c r="T238" s="645">
        <f t="shared" si="111"/>
        <v>118.35</v>
      </c>
      <c r="U238" s="571">
        <v>118.35</v>
      </c>
      <c r="V238" s="703">
        <v>118.35</v>
      </c>
      <c r="W238" s="237">
        <v>0</v>
      </c>
      <c r="X238" s="237">
        <v>0</v>
      </c>
      <c r="Y238" s="674">
        <f t="shared" si="112"/>
        <v>118.35</v>
      </c>
      <c r="Z238" s="700">
        <v>1</v>
      </c>
      <c r="AA238" s="6"/>
    </row>
    <row r="239" spans="1:27" ht="15.75" outlineLevel="1">
      <c r="A239" s="559">
        <v>10</v>
      </c>
      <c r="B239" s="555">
        <v>1002</v>
      </c>
      <c r="C239" s="652" t="s">
        <v>637</v>
      </c>
      <c r="D239" s="555" t="s">
        <v>7</v>
      </c>
      <c r="E239" s="555" t="s">
        <v>769</v>
      </c>
      <c r="F239" s="652" t="s">
        <v>1368</v>
      </c>
      <c r="G239" s="557">
        <v>0</v>
      </c>
      <c r="H239" s="236">
        <v>41.84</v>
      </c>
      <c r="I239" s="236">
        <v>14.84</v>
      </c>
      <c r="J239" s="236">
        <v>37.69</v>
      </c>
      <c r="K239" s="236">
        <v>0</v>
      </c>
      <c r="L239" s="236">
        <v>0</v>
      </c>
      <c r="M239" s="556">
        <v>0</v>
      </c>
      <c r="N239" s="556">
        <v>0</v>
      </c>
      <c r="O239" s="556">
        <v>0</v>
      </c>
      <c r="P239" s="556">
        <v>0</v>
      </c>
      <c r="Q239" s="30">
        <f t="shared" si="113"/>
        <v>94.37</v>
      </c>
      <c r="R239" s="30">
        <f t="shared" si="110"/>
        <v>0</v>
      </c>
      <c r="S239" s="30"/>
      <c r="T239" s="645">
        <f t="shared" si="111"/>
        <v>94.37</v>
      </c>
      <c r="U239" s="571">
        <v>94.37</v>
      </c>
      <c r="V239" s="703">
        <v>94.37</v>
      </c>
      <c r="W239" s="237">
        <v>0</v>
      </c>
      <c r="X239" s="237">
        <v>0</v>
      </c>
      <c r="Y239" s="674">
        <f t="shared" si="112"/>
        <v>94.37</v>
      </c>
      <c r="Z239" s="700">
        <v>2</v>
      </c>
      <c r="AA239" s="713"/>
    </row>
    <row r="240" spans="1:27" ht="15.75" outlineLevel="1">
      <c r="A240" s="559">
        <v>10</v>
      </c>
      <c r="B240" s="555">
        <v>1002</v>
      </c>
      <c r="C240" s="652" t="s">
        <v>637</v>
      </c>
      <c r="D240" s="555" t="s">
        <v>769</v>
      </c>
      <c r="E240" s="555" t="s">
        <v>242</v>
      </c>
      <c r="F240" s="652" t="s">
        <v>1369</v>
      </c>
      <c r="G240" s="557">
        <v>28.228000000000002</v>
      </c>
      <c r="H240" s="236">
        <v>3.2789999999999999</v>
      </c>
      <c r="I240" s="236">
        <v>0.98499999999999999</v>
      </c>
      <c r="J240" s="236">
        <v>0</v>
      </c>
      <c r="K240" s="236">
        <v>0</v>
      </c>
      <c r="L240" s="236">
        <v>0</v>
      </c>
      <c r="M240" s="556">
        <v>0</v>
      </c>
      <c r="N240" s="556">
        <v>0</v>
      </c>
      <c r="O240" s="556">
        <v>0</v>
      </c>
      <c r="P240" s="556">
        <v>0</v>
      </c>
      <c r="Q240" s="30">
        <f t="shared" si="113"/>
        <v>32.492000000000004</v>
      </c>
      <c r="R240" s="30">
        <f t="shared" si="110"/>
        <v>0</v>
      </c>
      <c r="S240" s="30"/>
      <c r="T240" s="645">
        <f t="shared" si="111"/>
        <v>32.492000000000004</v>
      </c>
      <c r="U240" s="571">
        <v>32.491999999999997</v>
      </c>
      <c r="V240" s="703">
        <v>32.491999999999997</v>
      </c>
      <c r="W240" s="237">
        <v>0</v>
      </c>
      <c r="X240" s="237">
        <v>0</v>
      </c>
      <c r="Y240" s="674">
        <f t="shared" si="112"/>
        <v>32.491999999999997</v>
      </c>
      <c r="Z240" s="700">
        <v>3</v>
      </c>
      <c r="AA240" s="6"/>
    </row>
    <row r="241" spans="1:27" ht="15.75" outlineLevel="1">
      <c r="A241" s="559">
        <v>10</v>
      </c>
      <c r="B241" s="555">
        <v>1003</v>
      </c>
      <c r="C241" s="652" t="s">
        <v>1115</v>
      </c>
      <c r="D241" s="555" t="s">
        <v>191</v>
      </c>
      <c r="E241" s="555" t="s">
        <v>243</v>
      </c>
      <c r="F241" s="652" t="s">
        <v>244</v>
      </c>
      <c r="G241" s="557">
        <v>3</v>
      </c>
      <c r="H241" s="236">
        <v>22.27</v>
      </c>
      <c r="I241" s="236">
        <v>2</v>
      </c>
      <c r="J241" s="236">
        <v>0.93</v>
      </c>
      <c r="K241" s="236">
        <v>0</v>
      </c>
      <c r="L241" s="236">
        <v>0</v>
      </c>
      <c r="M241" s="556">
        <v>0</v>
      </c>
      <c r="N241" s="556">
        <v>0</v>
      </c>
      <c r="O241" s="556">
        <v>0</v>
      </c>
      <c r="P241" s="556">
        <v>0</v>
      </c>
      <c r="Q241" s="30">
        <f t="shared" si="113"/>
        <v>28.2</v>
      </c>
      <c r="R241" s="30">
        <f t="shared" si="110"/>
        <v>0</v>
      </c>
      <c r="S241" s="30"/>
      <c r="T241" s="645">
        <f t="shared" si="111"/>
        <v>28.2</v>
      </c>
      <c r="U241" s="571">
        <v>28.2</v>
      </c>
      <c r="V241" s="703">
        <v>28.2</v>
      </c>
      <c r="W241" s="237">
        <v>0</v>
      </c>
      <c r="X241" s="237">
        <v>0</v>
      </c>
      <c r="Y241" s="674">
        <f t="shared" si="112"/>
        <v>28.2</v>
      </c>
      <c r="Z241" s="700">
        <v>5</v>
      </c>
      <c r="AA241" s="6"/>
    </row>
    <row r="242" spans="1:27" ht="15.75" outlineLevel="1">
      <c r="A242" s="559">
        <v>17</v>
      </c>
      <c r="B242" s="555">
        <v>1701</v>
      </c>
      <c r="C242" s="652" t="s">
        <v>693</v>
      </c>
      <c r="D242" s="555" t="s">
        <v>246</v>
      </c>
      <c r="E242" s="555" t="s">
        <v>247</v>
      </c>
      <c r="F242" s="652" t="s">
        <v>245</v>
      </c>
      <c r="G242" s="557">
        <v>0</v>
      </c>
      <c r="H242" s="236">
        <v>4.5199999999999996</v>
      </c>
      <c r="I242" s="236">
        <v>3.78</v>
      </c>
      <c r="J242" s="236">
        <v>3</v>
      </c>
      <c r="K242" s="236">
        <v>0</v>
      </c>
      <c r="L242" s="236">
        <v>0</v>
      </c>
      <c r="M242" s="556">
        <v>0</v>
      </c>
      <c r="N242" s="556">
        <v>0</v>
      </c>
      <c r="O242" s="556">
        <v>0</v>
      </c>
      <c r="P242" s="556">
        <v>0</v>
      </c>
      <c r="Q242" s="30">
        <f t="shared" si="113"/>
        <v>11.299999999999999</v>
      </c>
      <c r="R242" s="30">
        <f t="shared" si="110"/>
        <v>0</v>
      </c>
      <c r="S242" s="30"/>
      <c r="T242" s="645">
        <f t="shared" si="111"/>
        <v>11.299999999999999</v>
      </c>
      <c r="U242" s="571">
        <v>11.3</v>
      </c>
      <c r="V242" s="703">
        <v>11.3</v>
      </c>
      <c r="W242" s="237">
        <v>0</v>
      </c>
      <c r="X242" s="237">
        <v>0</v>
      </c>
      <c r="Y242" s="674">
        <f t="shared" si="112"/>
        <v>11.3</v>
      </c>
      <c r="Z242" s="700">
        <v>2</v>
      </c>
      <c r="AA242" s="713"/>
    </row>
    <row r="243" spans="1:27" ht="15.75" outlineLevel="1">
      <c r="A243" s="559">
        <v>17</v>
      </c>
      <c r="B243" s="555">
        <v>1702</v>
      </c>
      <c r="C243" s="652" t="s">
        <v>694</v>
      </c>
      <c r="D243" s="555" t="s">
        <v>7</v>
      </c>
      <c r="E243" s="555" t="s">
        <v>10</v>
      </c>
      <c r="F243" s="558" t="s">
        <v>248</v>
      </c>
      <c r="G243" s="557">
        <v>19.638000000000002</v>
      </c>
      <c r="H243" s="236">
        <v>11.788</v>
      </c>
      <c r="I243" s="236">
        <v>6.99</v>
      </c>
      <c r="J243" s="236">
        <v>4.9530000000000003</v>
      </c>
      <c r="K243" s="236">
        <v>0</v>
      </c>
      <c r="L243" s="236">
        <v>0</v>
      </c>
      <c r="M243" s="556">
        <v>0</v>
      </c>
      <c r="N243" s="556">
        <v>0</v>
      </c>
      <c r="O243" s="556">
        <v>0</v>
      </c>
      <c r="P243" s="556">
        <v>0</v>
      </c>
      <c r="Q243" s="30">
        <f t="shared" si="109"/>
        <v>43.369000000000007</v>
      </c>
      <c r="R243" s="30">
        <f t="shared" si="110"/>
        <v>0</v>
      </c>
      <c r="S243" s="30"/>
      <c r="T243" s="645">
        <f t="shared" si="111"/>
        <v>43.369000000000007</v>
      </c>
      <c r="U243" s="571">
        <v>43.369</v>
      </c>
      <c r="V243" s="703">
        <v>43.369</v>
      </c>
      <c r="W243" s="237">
        <v>0</v>
      </c>
      <c r="X243" s="237">
        <v>0</v>
      </c>
      <c r="Y243" s="674">
        <f t="shared" si="112"/>
        <v>43.369</v>
      </c>
      <c r="Z243" s="700">
        <v>3</v>
      </c>
      <c r="AA243" s="6"/>
    </row>
    <row r="244" spans="1:27" ht="30" outlineLevel="1">
      <c r="A244" s="559">
        <v>25</v>
      </c>
      <c r="B244" s="555">
        <v>2501</v>
      </c>
      <c r="C244" s="558" t="s">
        <v>691</v>
      </c>
      <c r="D244" s="555" t="s">
        <v>7</v>
      </c>
      <c r="E244" s="555" t="s">
        <v>1308</v>
      </c>
      <c r="F244" s="558" t="s">
        <v>1154</v>
      </c>
      <c r="G244" s="557">
        <v>0</v>
      </c>
      <c r="H244" s="236">
        <v>0.15</v>
      </c>
      <c r="I244" s="236">
        <v>0</v>
      </c>
      <c r="J244" s="236">
        <v>0</v>
      </c>
      <c r="K244" s="236">
        <v>0</v>
      </c>
      <c r="L244" s="236">
        <v>0</v>
      </c>
      <c r="M244" s="556">
        <v>0</v>
      </c>
      <c r="N244" s="556">
        <v>0</v>
      </c>
      <c r="O244" s="556">
        <v>0</v>
      </c>
      <c r="P244" s="556">
        <v>0</v>
      </c>
      <c r="Q244" s="30">
        <f>SUM(G244:K244)</f>
        <v>0.15</v>
      </c>
      <c r="R244" s="30">
        <f t="shared" si="110"/>
        <v>0</v>
      </c>
      <c r="S244" s="30"/>
      <c r="T244" s="645">
        <f t="shared" si="111"/>
        <v>0.15</v>
      </c>
      <c r="U244" s="571">
        <v>0.04</v>
      </c>
      <c r="V244" s="703">
        <v>0.15</v>
      </c>
      <c r="W244" s="237">
        <v>0</v>
      </c>
      <c r="X244" s="237">
        <v>0</v>
      </c>
      <c r="Y244" s="674">
        <f t="shared" si="112"/>
        <v>0.15</v>
      </c>
      <c r="Z244" s="700">
        <v>2</v>
      </c>
      <c r="AA244" s="6"/>
    </row>
    <row r="245" spans="1:27" s="564" customFormat="1" ht="15.75" outlineLevel="1">
      <c r="A245" s="559">
        <v>25</v>
      </c>
      <c r="B245" s="555" t="s">
        <v>250</v>
      </c>
      <c r="C245" s="652" t="s">
        <v>695</v>
      </c>
      <c r="D245" s="555" t="s">
        <v>7</v>
      </c>
      <c r="E245" s="555" t="s">
        <v>550</v>
      </c>
      <c r="F245" s="558" t="s">
        <v>251</v>
      </c>
      <c r="G245" s="557">
        <v>0</v>
      </c>
      <c r="H245" s="236">
        <v>5.5</v>
      </c>
      <c r="I245" s="236">
        <v>0</v>
      </c>
      <c r="J245" s="236">
        <v>0.37</v>
      </c>
      <c r="K245" s="236">
        <v>0</v>
      </c>
      <c r="L245" s="236">
        <v>0</v>
      </c>
      <c r="M245" s="556">
        <v>0</v>
      </c>
      <c r="N245" s="556">
        <v>0</v>
      </c>
      <c r="O245" s="556">
        <v>0</v>
      </c>
      <c r="P245" s="556">
        <v>0</v>
      </c>
      <c r="Q245" s="30">
        <f>SUM(G245:K245)</f>
        <v>5.87</v>
      </c>
      <c r="R245" s="30">
        <f t="shared" si="110"/>
        <v>0</v>
      </c>
      <c r="S245" s="30"/>
      <c r="T245" s="645">
        <f t="shared" si="111"/>
        <v>5.87</v>
      </c>
      <c r="U245" s="571">
        <v>5.87</v>
      </c>
      <c r="V245" s="703">
        <v>5.87</v>
      </c>
      <c r="W245" s="237">
        <v>0</v>
      </c>
      <c r="X245" s="237">
        <v>0</v>
      </c>
      <c r="Y245" s="674">
        <f t="shared" si="112"/>
        <v>5.87</v>
      </c>
      <c r="Z245" s="700">
        <v>2</v>
      </c>
      <c r="AA245" s="6"/>
    </row>
    <row r="246" spans="1:27" ht="15.75" outlineLevel="1">
      <c r="A246" s="559">
        <v>25</v>
      </c>
      <c r="B246" s="555" t="s">
        <v>249</v>
      </c>
      <c r="C246" s="652" t="s">
        <v>696</v>
      </c>
      <c r="D246" s="555" t="s">
        <v>7</v>
      </c>
      <c r="E246" s="555" t="s">
        <v>1376</v>
      </c>
      <c r="F246" s="558" t="s">
        <v>696</v>
      </c>
      <c r="G246" s="557">
        <v>0</v>
      </c>
      <c r="H246" s="236">
        <v>0</v>
      </c>
      <c r="I246" s="236">
        <v>0</v>
      </c>
      <c r="J246" s="236">
        <v>3.59</v>
      </c>
      <c r="K246" s="236">
        <v>0</v>
      </c>
      <c r="L246" s="236">
        <v>0</v>
      </c>
      <c r="M246" s="556">
        <v>0</v>
      </c>
      <c r="N246" s="556">
        <v>0</v>
      </c>
      <c r="O246" s="556">
        <v>0</v>
      </c>
      <c r="P246" s="556">
        <v>0</v>
      </c>
      <c r="Q246" s="30">
        <f>SUM(G246:K246)</f>
        <v>3.59</v>
      </c>
      <c r="R246" s="30">
        <f t="shared" si="110"/>
        <v>0</v>
      </c>
      <c r="S246" s="30"/>
      <c r="T246" s="645">
        <f t="shared" si="111"/>
        <v>3.59</v>
      </c>
      <c r="U246" s="571">
        <v>3.59</v>
      </c>
      <c r="V246" s="703">
        <v>3.59</v>
      </c>
      <c r="W246" s="237">
        <v>0</v>
      </c>
      <c r="X246" s="237">
        <v>0</v>
      </c>
      <c r="Y246" s="674">
        <f t="shared" si="112"/>
        <v>3.59</v>
      </c>
      <c r="Z246" s="700">
        <v>5</v>
      </c>
      <c r="AA246" s="6"/>
    </row>
    <row r="247" spans="1:27" ht="15.75" outlineLevel="1">
      <c r="A247" s="559" t="s">
        <v>806</v>
      </c>
      <c r="B247" s="555" t="s">
        <v>926</v>
      </c>
      <c r="C247" s="652" t="s">
        <v>927</v>
      </c>
      <c r="D247" s="555" t="s">
        <v>1309</v>
      </c>
      <c r="E247" s="555" t="s">
        <v>928</v>
      </c>
      <c r="F247" s="558" t="s">
        <v>1435</v>
      </c>
      <c r="G247" s="557">
        <v>23.26</v>
      </c>
      <c r="H247" s="236">
        <v>4.42</v>
      </c>
      <c r="I247" s="236">
        <v>0</v>
      </c>
      <c r="J247" s="236">
        <v>0</v>
      </c>
      <c r="K247" s="236">
        <v>0</v>
      </c>
      <c r="L247" s="236">
        <v>0</v>
      </c>
      <c r="M247" s="556">
        <v>0</v>
      </c>
      <c r="N247" s="556">
        <v>0</v>
      </c>
      <c r="O247" s="556">
        <v>0</v>
      </c>
      <c r="P247" s="556">
        <v>0</v>
      </c>
      <c r="Q247" s="30">
        <f t="shared" si="109"/>
        <v>27.68</v>
      </c>
      <c r="R247" s="30">
        <f t="shared" si="110"/>
        <v>0</v>
      </c>
      <c r="S247" s="30"/>
      <c r="T247" s="645">
        <f t="shared" si="111"/>
        <v>27.68</v>
      </c>
      <c r="U247" s="571">
        <v>27.72</v>
      </c>
      <c r="V247" s="703">
        <v>22.44</v>
      </c>
      <c r="W247" s="237">
        <v>2.62</v>
      </c>
      <c r="X247" s="237">
        <v>2.62</v>
      </c>
      <c r="Y247" s="674">
        <f t="shared" si="112"/>
        <v>25.060000000000002</v>
      </c>
      <c r="Z247" s="700">
        <v>6</v>
      </c>
      <c r="AA247" s="713"/>
    </row>
    <row r="248" spans="1:27" ht="15.75" outlineLevel="1">
      <c r="A248" s="559" t="s">
        <v>806</v>
      </c>
      <c r="B248" s="555" t="s">
        <v>1288</v>
      </c>
      <c r="C248" s="652" t="s">
        <v>1313</v>
      </c>
      <c r="D248" s="555" t="s">
        <v>7</v>
      </c>
      <c r="E248" s="555" t="s">
        <v>1314</v>
      </c>
      <c r="F248" s="558" t="s">
        <v>1436</v>
      </c>
      <c r="G248" s="557">
        <v>0</v>
      </c>
      <c r="H248" s="236">
        <v>0</v>
      </c>
      <c r="I248" s="236">
        <v>0</v>
      </c>
      <c r="J248" s="236">
        <v>0.8</v>
      </c>
      <c r="K248" s="236">
        <v>0</v>
      </c>
      <c r="L248" s="236">
        <v>0</v>
      </c>
      <c r="M248" s="556">
        <v>0</v>
      </c>
      <c r="N248" s="556">
        <v>0</v>
      </c>
      <c r="O248" s="556">
        <v>0</v>
      </c>
      <c r="P248" s="556">
        <v>0</v>
      </c>
      <c r="Q248" s="30">
        <f t="shared" ref="Q248:Q253" si="114">SUM(G248:K248)</f>
        <v>0.8</v>
      </c>
      <c r="R248" s="30">
        <f t="shared" si="110"/>
        <v>0</v>
      </c>
      <c r="S248" s="30"/>
      <c r="T248" s="645">
        <f t="shared" si="111"/>
        <v>0.8</v>
      </c>
      <c r="U248" s="571">
        <v>0.7</v>
      </c>
      <c r="V248" s="703">
        <v>0.8</v>
      </c>
      <c r="W248" s="237">
        <v>0</v>
      </c>
      <c r="X248" s="237">
        <v>0</v>
      </c>
      <c r="Y248" s="674">
        <f t="shared" si="112"/>
        <v>0.8</v>
      </c>
      <c r="Z248" s="700">
        <v>6</v>
      </c>
      <c r="AA248" s="6"/>
    </row>
    <row r="249" spans="1:27" ht="15.75" outlineLevel="1">
      <c r="A249" s="559">
        <v>25</v>
      </c>
      <c r="B249" s="555" t="s">
        <v>97</v>
      </c>
      <c r="C249" s="652" t="s">
        <v>616</v>
      </c>
      <c r="D249" s="555" t="s">
        <v>23</v>
      </c>
      <c r="E249" s="555" t="s">
        <v>98</v>
      </c>
      <c r="F249" s="558" t="s">
        <v>549</v>
      </c>
      <c r="G249" s="557">
        <v>28.03</v>
      </c>
      <c r="H249" s="236">
        <v>29.24</v>
      </c>
      <c r="I249" s="236">
        <v>27.27</v>
      </c>
      <c r="J249" s="236">
        <v>3.35</v>
      </c>
      <c r="K249" s="236">
        <v>0</v>
      </c>
      <c r="L249" s="236">
        <v>0</v>
      </c>
      <c r="M249" s="556">
        <v>0</v>
      </c>
      <c r="N249" s="556">
        <v>0</v>
      </c>
      <c r="O249" s="556">
        <v>11.82</v>
      </c>
      <c r="P249" s="556">
        <v>0</v>
      </c>
      <c r="Q249" s="30">
        <f t="shared" si="114"/>
        <v>87.889999999999986</v>
      </c>
      <c r="R249" s="30">
        <f t="shared" si="110"/>
        <v>11.82</v>
      </c>
      <c r="S249" s="30"/>
      <c r="T249" s="645">
        <f t="shared" ref="T249:T254" si="115">SUM(Q249:S249)</f>
        <v>99.70999999999998</v>
      </c>
      <c r="U249" s="571">
        <v>99.97</v>
      </c>
      <c r="V249" s="703">
        <v>99.71</v>
      </c>
      <c r="W249" s="237">
        <v>0</v>
      </c>
      <c r="X249" s="237">
        <v>0</v>
      </c>
      <c r="Y249" s="674">
        <f t="shared" si="112"/>
        <v>99.71</v>
      </c>
      <c r="Z249" s="700">
        <v>5</v>
      </c>
      <c r="AA249" s="6"/>
    </row>
    <row r="250" spans="1:27" ht="15.75" outlineLevel="1">
      <c r="A250" s="559">
        <v>25</v>
      </c>
      <c r="B250" s="555" t="s">
        <v>254</v>
      </c>
      <c r="C250" s="652" t="s">
        <v>1350</v>
      </c>
      <c r="D250" s="555" t="s">
        <v>7</v>
      </c>
      <c r="E250" s="555" t="s">
        <v>144</v>
      </c>
      <c r="F250" s="558" t="s">
        <v>817</v>
      </c>
      <c r="G250" s="557">
        <v>6.5380000000000003</v>
      </c>
      <c r="H250" s="236">
        <v>43.000999999999998</v>
      </c>
      <c r="I250" s="236">
        <v>1.3</v>
      </c>
      <c r="J250" s="236">
        <v>0</v>
      </c>
      <c r="K250" s="236">
        <v>0</v>
      </c>
      <c r="L250" s="236">
        <v>0</v>
      </c>
      <c r="M250" s="556">
        <v>0</v>
      </c>
      <c r="N250" s="556">
        <v>0</v>
      </c>
      <c r="O250" s="556">
        <v>9.2129999999999992</v>
      </c>
      <c r="P250" s="556">
        <v>0.52400000000000002</v>
      </c>
      <c r="Q250" s="30">
        <f t="shared" si="114"/>
        <v>50.838999999999999</v>
      </c>
      <c r="R250" s="30">
        <f t="shared" si="110"/>
        <v>9.7369999999999983</v>
      </c>
      <c r="S250" s="30"/>
      <c r="T250" s="645">
        <f t="shared" si="115"/>
        <v>60.575999999999993</v>
      </c>
      <c r="U250" s="571">
        <v>60.4</v>
      </c>
      <c r="V250" s="703">
        <v>60.576000000000001</v>
      </c>
      <c r="W250" s="237">
        <v>0</v>
      </c>
      <c r="X250" s="237">
        <v>0</v>
      </c>
      <c r="Y250" s="674">
        <f t="shared" si="112"/>
        <v>60.576000000000001</v>
      </c>
      <c r="Z250" s="700">
        <v>3</v>
      </c>
      <c r="AA250" s="541"/>
    </row>
    <row r="251" spans="1:27" ht="15.75" outlineLevel="1">
      <c r="A251" s="559">
        <v>25</v>
      </c>
      <c r="B251" s="555" t="s">
        <v>254</v>
      </c>
      <c r="C251" s="652" t="s">
        <v>1350</v>
      </c>
      <c r="D251" s="555" t="s">
        <v>144</v>
      </c>
      <c r="E251" s="555" t="s">
        <v>255</v>
      </c>
      <c r="F251" s="558" t="s">
        <v>818</v>
      </c>
      <c r="G251" s="557">
        <v>1.25</v>
      </c>
      <c r="H251" s="236">
        <v>29.8</v>
      </c>
      <c r="I251" s="236">
        <v>0</v>
      </c>
      <c r="J251" s="236">
        <v>0</v>
      </c>
      <c r="K251" s="236">
        <v>0</v>
      </c>
      <c r="L251" s="236">
        <v>0</v>
      </c>
      <c r="M251" s="556">
        <v>0</v>
      </c>
      <c r="N251" s="556">
        <v>0</v>
      </c>
      <c r="O251" s="556">
        <v>0</v>
      </c>
      <c r="P251" s="556">
        <v>0</v>
      </c>
      <c r="Q251" s="30">
        <f t="shared" si="114"/>
        <v>31.05</v>
      </c>
      <c r="R251" s="30">
        <f t="shared" si="110"/>
        <v>0</v>
      </c>
      <c r="S251" s="30"/>
      <c r="T251" s="645">
        <f t="shared" si="115"/>
        <v>31.05</v>
      </c>
      <c r="U251" s="571">
        <v>31.05</v>
      </c>
      <c r="V251" s="703">
        <v>31.05</v>
      </c>
      <c r="W251" s="237">
        <v>0</v>
      </c>
      <c r="X251" s="237">
        <v>0</v>
      </c>
      <c r="Y251" s="674">
        <f t="shared" si="112"/>
        <v>31.05</v>
      </c>
      <c r="Z251" s="700">
        <v>4</v>
      </c>
      <c r="AA251" s="6"/>
    </row>
    <row r="252" spans="1:27" ht="15.75" outlineLevel="1">
      <c r="A252" s="559">
        <v>25</v>
      </c>
      <c r="B252" s="555">
        <v>2502</v>
      </c>
      <c r="C252" s="652" t="s">
        <v>699</v>
      </c>
      <c r="D252" s="555" t="s">
        <v>191</v>
      </c>
      <c r="E252" s="555" t="s">
        <v>548</v>
      </c>
      <c r="F252" s="652" t="s">
        <v>1437</v>
      </c>
      <c r="G252" s="557">
        <v>23.9</v>
      </c>
      <c r="H252" s="236">
        <v>66.83</v>
      </c>
      <c r="I252" s="236">
        <v>18.82</v>
      </c>
      <c r="J252" s="236">
        <v>12.65</v>
      </c>
      <c r="K252" s="236">
        <v>0.3</v>
      </c>
      <c r="L252" s="236">
        <v>0</v>
      </c>
      <c r="M252" s="556">
        <v>0</v>
      </c>
      <c r="N252" s="556">
        <v>0</v>
      </c>
      <c r="O252" s="556">
        <v>0</v>
      </c>
      <c r="P252" s="556">
        <v>0</v>
      </c>
      <c r="Q252" s="30">
        <f t="shared" si="114"/>
        <v>122.49999999999999</v>
      </c>
      <c r="R252" s="30">
        <f t="shared" ref="R252" si="116">SUM(L252:P252)</f>
        <v>0</v>
      </c>
      <c r="S252" s="30"/>
      <c r="T252" s="645">
        <f t="shared" si="115"/>
        <v>122.49999999999999</v>
      </c>
      <c r="U252" s="571">
        <v>122.5</v>
      </c>
      <c r="V252" s="703">
        <v>118.49</v>
      </c>
      <c r="W252" s="237">
        <v>2.0049999999999999</v>
      </c>
      <c r="X252" s="237">
        <v>2.0049999999999999</v>
      </c>
      <c r="Y252" s="674">
        <f t="shared" ref="Y252" si="117">V252+X252</f>
        <v>120.49499999999999</v>
      </c>
      <c r="Z252" s="719">
        <v>6</v>
      </c>
      <c r="AA252" s="713"/>
    </row>
    <row r="253" spans="1:27" ht="15.75" outlineLevel="1">
      <c r="A253" s="559">
        <v>25</v>
      </c>
      <c r="B253" s="555"/>
      <c r="C253" s="652" t="s">
        <v>1412</v>
      </c>
      <c r="D253" s="555" t="s">
        <v>7</v>
      </c>
      <c r="E253" s="555" t="s">
        <v>925</v>
      </c>
      <c r="F253" s="652" t="s">
        <v>924</v>
      </c>
      <c r="G253" s="557">
        <v>0</v>
      </c>
      <c r="H253" s="236">
        <v>0</v>
      </c>
      <c r="I253" s="236">
        <v>5</v>
      </c>
      <c r="J253" s="236">
        <v>0</v>
      </c>
      <c r="K253" s="236">
        <v>0</v>
      </c>
      <c r="L253" s="236">
        <v>0</v>
      </c>
      <c r="M253" s="556">
        <v>0</v>
      </c>
      <c r="N253" s="556">
        <v>0</v>
      </c>
      <c r="O253" s="556">
        <v>1</v>
      </c>
      <c r="P253" s="556">
        <v>0</v>
      </c>
      <c r="Q253" s="30">
        <f t="shared" si="114"/>
        <v>5</v>
      </c>
      <c r="R253" s="30">
        <f t="shared" si="110"/>
        <v>1</v>
      </c>
      <c r="S253" s="30"/>
      <c r="T253" s="645">
        <f t="shared" si="115"/>
        <v>6</v>
      </c>
      <c r="U253" s="571">
        <v>6</v>
      </c>
      <c r="V253" s="703">
        <v>6</v>
      </c>
      <c r="W253" s="237">
        <v>0</v>
      </c>
      <c r="X253" s="237">
        <v>0</v>
      </c>
      <c r="Y253" s="674">
        <f t="shared" si="112"/>
        <v>6</v>
      </c>
      <c r="Z253" s="700">
        <v>6</v>
      </c>
      <c r="AA253" s="713"/>
    </row>
    <row r="254" spans="1:27" ht="15.75">
      <c r="A254" s="758" t="s">
        <v>369</v>
      </c>
      <c r="B254" s="759"/>
      <c r="C254" s="759"/>
      <c r="D254" s="759"/>
      <c r="E254" s="759"/>
      <c r="F254" s="721" t="s">
        <v>379</v>
      </c>
      <c r="G254" s="554">
        <f t="shared" ref="G254:P254" si="118">SUM(G236:G253)</f>
        <v>242.04400000000001</v>
      </c>
      <c r="H254" s="554">
        <f t="shared" si="118"/>
        <v>276.18799999999999</v>
      </c>
      <c r="I254" s="554">
        <f t="shared" si="118"/>
        <v>93.655000000000001</v>
      </c>
      <c r="J254" s="554">
        <f t="shared" si="118"/>
        <v>75.072999999999993</v>
      </c>
      <c r="K254" s="554">
        <f t="shared" si="118"/>
        <v>0.3</v>
      </c>
      <c r="L254" s="554">
        <f t="shared" si="118"/>
        <v>0</v>
      </c>
      <c r="M254" s="554">
        <f t="shared" si="118"/>
        <v>0</v>
      </c>
      <c r="N254" s="554">
        <f t="shared" si="118"/>
        <v>3.86</v>
      </c>
      <c r="O254" s="554">
        <f t="shared" si="118"/>
        <v>28.183</v>
      </c>
      <c r="P254" s="554">
        <f t="shared" si="118"/>
        <v>0.52400000000000002</v>
      </c>
      <c r="Q254" s="30">
        <f>SUM(Q236:Q253)</f>
        <v>687.26</v>
      </c>
      <c r="R254" s="30">
        <f>SUM(R236:R253)</f>
        <v>32.566999999999993</v>
      </c>
      <c r="S254" s="30">
        <f>SUM(S236:S253)</f>
        <v>0</v>
      </c>
      <c r="T254" s="226">
        <f t="shared" si="115"/>
        <v>719.827</v>
      </c>
      <c r="U254" s="571">
        <f>SUM(U236:U253)</f>
        <v>719.74099999999987</v>
      </c>
      <c r="V254" s="704">
        <f>SUM(V236:V253)</f>
        <v>710.57699999999988</v>
      </c>
      <c r="W254" s="554">
        <f>SUM(W236:W253)</f>
        <v>4.625</v>
      </c>
      <c r="X254" s="554">
        <f>SUM(X236:X253)</f>
        <v>4.625</v>
      </c>
      <c r="Y254" s="553">
        <f>SUM(Y236:Y253)</f>
        <v>715.20199999999988</v>
      </c>
      <c r="Z254" s="772"/>
    </row>
    <row r="255" spans="1:27" ht="16.5" thickBot="1">
      <c r="A255" s="763"/>
      <c r="B255" s="764"/>
      <c r="C255" s="764"/>
      <c r="D255" s="764"/>
      <c r="E255" s="764"/>
      <c r="F255" s="722" t="s">
        <v>380</v>
      </c>
      <c r="G255" s="57">
        <f t="shared" ref="G255:S255" si="119">+G254/$T$254</f>
        <v>0.33625301634976185</v>
      </c>
      <c r="H255" s="57">
        <f t="shared" si="119"/>
        <v>0.38368663581666151</v>
      </c>
      <c r="I255" s="57">
        <f t="shared" si="119"/>
        <v>0.1301076508661109</v>
      </c>
      <c r="J255" s="57">
        <f t="shared" si="119"/>
        <v>0.10429311487343486</v>
      </c>
      <c r="K255" s="57">
        <f t="shared" si="119"/>
        <v>4.1676680646877653E-4</v>
      </c>
      <c r="L255" s="57">
        <f t="shared" si="119"/>
        <v>0</v>
      </c>
      <c r="M255" s="57">
        <f t="shared" si="119"/>
        <v>0</v>
      </c>
      <c r="N255" s="57">
        <f t="shared" si="119"/>
        <v>5.3623995765649246E-3</v>
      </c>
      <c r="O255" s="57">
        <f t="shared" si="119"/>
        <v>3.9152463022365094E-2</v>
      </c>
      <c r="P255" s="57">
        <f t="shared" si="119"/>
        <v>7.2795268863212964E-4</v>
      </c>
      <c r="Q255" s="57">
        <f t="shared" si="119"/>
        <v>0.95475718471243787</v>
      </c>
      <c r="R255" s="57">
        <f t="shared" si="119"/>
        <v>4.5242815287562139E-2</v>
      </c>
      <c r="S255" s="57">
        <f t="shared" si="119"/>
        <v>0</v>
      </c>
      <c r="T255" s="57">
        <f xml:space="preserve"> T254/U254</f>
        <v>1.0001194874267272</v>
      </c>
      <c r="U255" s="706"/>
      <c r="V255" s="705">
        <f>+V254/$Y$254</f>
        <v>0.9935332954885473</v>
      </c>
      <c r="W255" s="57">
        <f>+W254/$Y$254</f>
        <v>6.4667045114527094E-3</v>
      </c>
      <c r="X255" s="57">
        <f>+X254/$Y$254</f>
        <v>6.4667045114527094E-3</v>
      </c>
      <c r="Y255" s="710"/>
      <c r="Z255" s="773"/>
    </row>
    <row r="256" spans="1:27" ht="15.75">
      <c r="A256" s="551"/>
      <c r="B256" s="550"/>
      <c r="C256" s="550"/>
      <c r="D256" s="550"/>
      <c r="E256" s="550"/>
      <c r="F256" s="550"/>
      <c r="G256" s="549"/>
      <c r="H256" s="12"/>
      <c r="I256" s="12"/>
      <c r="J256" s="12"/>
      <c r="K256" s="12"/>
      <c r="L256" s="12"/>
      <c r="M256" s="548"/>
      <c r="N256" s="548"/>
      <c r="O256" s="548"/>
      <c r="P256" s="548"/>
      <c r="Q256" s="6"/>
      <c r="R256" s="6"/>
      <c r="S256" s="6"/>
      <c r="T256" s="196"/>
      <c r="U256" s="546"/>
      <c r="V256" s="574"/>
      <c r="W256" s="574"/>
      <c r="X256" s="574"/>
      <c r="Y256" s="546"/>
    </row>
    <row r="257" spans="1:27" ht="16.5" thickBot="1">
      <c r="A257" s="762" t="s">
        <v>256</v>
      </c>
      <c r="B257" s="762"/>
      <c r="C257" s="762"/>
      <c r="D257" s="550"/>
      <c r="E257" s="550"/>
      <c r="F257" s="550"/>
      <c r="G257" s="549"/>
      <c r="H257" s="12"/>
      <c r="I257" s="12"/>
      <c r="J257" s="12"/>
      <c r="K257" s="12"/>
      <c r="L257" s="12"/>
      <c r="M257" s="548"/>
      <c r="N257" s="548"/>
      <c r="O257" s="548"/>
      <c r="P257" s="548"/>
      <c r="Q257" s="6"/>
      <c r="R257" s="6"/>
      <c r="S257" s="6"/>
      <c r="T257" s="196"/>
      <c r="U257" s="546"/>
      <c r="V257" s="574"/>
      <c r="W257" s="574"/>
      <c r="X257" s="574"/>
      <c r="Y257" s="546"/>
    </row>
    <row r="258" spans="1:27" s="564" customFormat="1" ht="15.75" outlineLevel="1">
      <c r="A258" s="646">
        <v>55</v>
      </c>
      <c r="B258" s="648">
        <v>5505</v>
      </c>
      <c r="C258" s="653" t="s">
        <v>560</v>
      </c>
      <c r="D258" s="648" t="s">
        <v>7</v>
      </c>
      <c r="E258" s="648" t="s">
        <v>701</v>
      </c>
      <c r="F258" s="647" t="s">
        <v>1438</v>
      </c>
      <c r="G258" s="649">
        <v>0</v>
      </c>
      <c r="H258" s="221">
        <v>21.59</v>
      </c>
      <c r="I258" s="221">
        <v>39.270000000000003</v>
      </c>
      <c r="J258" s="221">
        <v>10.14</v>
      </c>
      <c r="K258" s="221">
        <v>0</v>
      </c>
      <c r="L258" s="221">
        <v>0</v>
      </c>
      <c r="M258" s="650">
        <v>0</v>
      </c>
      <c r="N258" s="650">
        <v>0</v>
      </c>
      <c r="O258" s="650">
        <v>0</v>
      </c>
      <c r="P258" s="650">
        <v>0</v>
      </c>
      <c r="Q258" s="279">
        <f t="shared" ref="Q258:Q267" si="120">SUM(G258:K258)</f>
        <v>71</v>
      </c>
      <c r="R258" s="279">
        <f t="shared" ref="R258:R267" si="121">SUM(L258:P258)</f>
        <v>0</v>
      </c>
      <c r="S258" s="279"/>
      <c r="T258" s="659">
        <f t="shared" ref="T258:T268" si="122">SUM(Q258:S258)</f>
        <v>71</v>
      </c>
      <c r="U258" s="672">
        <v>69.31</v>
      </c>
      <c r="V258" s="702">
        <v>69.91</v>
      </c>
      <c r="W258" s="223">
        <v>0.54500000000000004</v>
      </c>
      <c r="X258" s="223">
        <v>0.54500000000000004</v>
      </c>
      <c r="Y258" s="709">
        <f t="shared" ref="Y258:Y267" si="123">V258+X258</f>
        <v>70.454999999999998</v>
      </c>
      <c r="Z258" s="651">
        <v>3</v>
      </c>
      <c r="AA258" s="713"/>
    </row>
    <row r="259" spans="1:27" s="564" customFormat="1" ht="30" outlineLevel="1">
      <c r="A259" s="559">
        <v>55</v>
      </c>
      <c r="B259" s="555">
        <v>5507</v>
      </c>
      <c r="C259" s="652" t="s">
        <v>702</v>
      </c>
      <c r="D259" s="555" t="s">
        <v>555</v>
      </c>
      <c r="E259" s="555" t="s">
        <v>260</v>
      </c>
      <c r="F259" s="558" t="s">
        <v>644</v>
      </c>
      <c r="G259" s="557">
        <v>2</v>
      </c>
      <c r="H259" s="236">
        <v>9.1</v>
      </c>
      <c r="I259" s="236">
        <v>7.9</v>
      </c>
      <c r="J259" s="236">
        <v>31.76</v>
      </c>
      <c r="K259" s="236">
        <v>0</v>
      </c>
      <c r="L259" s="236">
        <v>0</v>
      </c>
      <c r="M259" s="556">
        <v>0</v>
      </c>
      <c r="N259" s="556">
        <v>0</v>
      </c>
      <c r="O259" s="556">
        <v>0</v>
      </c>
      <c r="P259" s="556">
        <v>0</v>
      </c>
      <c r="Q259" s="30">
        <f t="shared" si="120"/>
        <v>50.760000000000005</v>
      </c>
      <c r="R259" s="30">
        <f t="shared" si="121"/>
        <v>0</v>
      </c>
      <c r="S259" s="30"/>
      <c r="T259" s="645">
        <f t="shared" si="122"/>
        <v>50.760000000000005</v>
      </c>
      <c r="U259" s="571">
        <v>50.76</v>
      </c>
      <c r="V259" s="703">
        <v>50.76</v>
      </c>
      <c r="W259" s="237">
        <v>0</v>
      </c>
      <c r="X259" s="237">
        <v>0</v>
      </c>
      <c r="Y259" s="674">
        <f t="shared" si="123"/>
        <v>50.76</v>
      </c>
      <c r="Z259" s="700">
        <v>2</v>
      </c>
      <c r="AA259" s="6"/>
    </row>
    <row r="260" spans="1:27" ht="15.75" outlineLevel="1">
      <c r="A260" s="559">
        <v>55</v>
      </c>
      <c r="B260" s="555" t="s">
        <v>257</v>
      </c>
      <c r="C260" s="652" t="s">
        <v>703</v>
      </c>
      <c r="D260" s="555" t="s">
        <v>27</v>
      </c>
      <c r="E260" s="555" t="s">
        <v>243</v>
      </c>
      <c r="F260" s="558" t="s">
        <v>552</v>
      </c>
      <c r="G260" s="557">
        <v>0</v>
      </c>
      <c r="H260" s="236">
        <v>4.08</v>
      </c>
      <c r="I260" s="236">
        <v>3.97</v>
      </c>
      <c r="J260" s="236">
        <v>0</v>
      </c>
      <c r="K260" s="236">
        <v>0</v>
      </c>
      <c r="L260" s="236">
        <v>0</v>
      </c>
      <c r="M260" s="556">
        <v>0</v>
      </c>
      <c r="N260" s="556">
        <v>0</v>
      </c>
      <c r="O260" s="556">
        <v>0</v>
      </c>
      <c r="P260" s="556">
        <v>0</v>
      </c>
      <c r="Q260" s="30">
        <f t="shared" si="120"/>
        <v>8.0500000000000007</v>
      </c>
      <c r="R260" s="30">
        <f t="shared" si="121"/>
        <v>0</v>
      </c>
      <c r="S260" s="30"/>
      <c r="T260" s="645">
        <f t="shared" si="122"/>
        <v>8.0500000000000007</v>
      </c>
      <c r="U260" s="571">
        <v>8.0500000000000007</v>
      </c>
      <c r="V260" s="703">
        <v>8.0500000000000007</v>
      </c>
      <c r="W260" s="237">
        <v>0</v>
      </c>
      <c r="X260" s="237">
        <v>0</v>
      </c>
      <c r="Y260" s="674">
        <f t="shared" si="123"/>
        <v>8.0500000000000007</v>
      </c>
      <c r="Z260" s="700">
        <v>1</v>
      </c>
      <c r="AA260" s="6"/>
    </row>
    <row r="261" spans="1:27" ht="30" outlineLevel="1">
      <c r="A261" s="559">
        <v>55</v>
      </c>
      <c r="B261" s="555" t="s">
        <v>258</v>
      </c>
      <c r="C261" s="558" t="s">
        <v>704</v>
      </c>
      <c r="D261" s="555" t="s">
        <v>7</v>
      </c>
      <c r="E261" s="555" t="s">
        <v>556</v>
      </c>
      <c r="F261" s="558" t="s">
        <v>704</v>
      </c>
      <c r="G261" s="557">
        <v>0</v>
      </c>
      <c r="H261" s="236">
        <v>1.97</v>
      </c>
      <c r="I261" s="236">
        <v>5.92</v>
      </c>
      <c r="J261" s="236">
        <v>19.34</v>
      </c>
      <c r="K261" s="236">
        <v>0.97</v>
      </c>
      <c r="L261" s="236">
        <v>0</v>
      </c>
      <c r="M261" s="556">
        <v>0</v>
      </c>
      <c r="N261" s="556">
        <v>0</v>
      </c>
      <c r="O261" s="556">
        <v>0</v>
      </c>
      <c r="P261" s="556">
        <v>0.66300000000000003</v>
      </c>
      <c r="Q261" s="30">
        <f t="shared" si="120"/>
        <v>28.2</v>
      </c>
      <c r="R261" s="30">
        <f t="shared" si="121"/>
        <v>0.66300000000000003</v>
      </c>
      <c r="S261" s="30"/>
      <c r="T261" s="645">
        <f t="shared" si="122"/>
        <v>28.863</v>
      </c>
      <c r="U261" s="571">
        <v>28.863</v>
      </c>
      <c r="V261" s="703">
        <v>28.863</v>
      </c>
      <c r="W261" s="237">
        <v>0</v>
      </c>
      <c r="X261" s="237">
        <v>0</v>
      </c>
      <c r="Y261" s="674">
        <f t="shared" si="123"/>
        <v>28.863</v>
      </c>
      <c r="Z261" s="700">
        <v>2</v>
      </c>
      <c r="AA261" s="6"/>
    </row>
    <row r="262" spans="1:27" ht="15.75" outlineLevel="1">
      <c r="A262" s="559">
        <v>55</v>
      </c>
      <c r="B262" s="555" t="s">
        <v>259</v>
      </c>
      <c r="C262" s="652" t="s">
        <v>1338</v>
      </c>
      <c r="D262" s="555" t="s">
        <v>7</v>
      </c>
      <c r="E262" s="555" t="s">
        <v>559</v>
      </c>
      <c r="F262" s="558" t="s">
        <v>1443</v>
      </c>
      <c r="G262" s="557">
        <v>0</v>
      </c>
      <c r="H262" s="236">
        <v>22.26</v>
      </c>
      <c r="I262" s="236">
        <v>9.09</v>
      </c>
      <c r="J262" s="236">
        <v>5.01</v>
      </c>
      <c r="K262" s="236">
        <v>0</v>
      </c>
      <c r="L262" s="236">
        <v>0</v>
      </c>
      <c r="M262" s="556">
        <v>0</v>
      </c>
      <c r="N262" s="556">
        <v>0</v>
      </c>
      <c r="O262" s="556">
        <v>0</v>
      </c>
      <c r="P262" s="556">
        <v>0</v>
      </c>
      <c r="Q262" s="30">
        <f t="shared" si="120"/>
        <v>36.36</v>
      </c>
      <c r="R262" s="30">
        <f t="shared" si="121"/>
        <v>0</v>
      </c>
      <c r="S262" s="30"/>
      <c r="T262" s="645">
        <f t="shared" si="122"/>
        <v>36.36</v>
      </c>
      <c r="U262" s="571">
        <v>18.18</v>
      </c>
      <c r="V262" s="703">
        <v>0</v>
      </c>
      <c r="W262" s="237">
        <v>18.148</v>
      </c>
      <c r="X262" s="237">
        <v>18.202000000000002</v>
      </c>
      <c r="Y262" s="674">
        <f t="shared" si="123"/>
        <v>18.202000000000002</v>
      </c>
      <c r="Z262" s="700">
        <v>2</v>
      </c>
      <c r="AA262" s="713"/>
    </row>
    <row r="263" spans="1:27" ht="15.75" outlineLevel="1">
      <c r="A263" s="559">
        <v>66</v>
      </c>
      <c r="B263" s="555">
        <v>6604</v>
      </c>
      <c r="C263" s="652" t="s">
        <v>705</v>
      </c>
      <c r="D263" s="555" t="s">
        <v>7</v>
      </c>
      <c r="E263" s="555" t="s">
        <v>261</v>
      </c>
      <c r="F263" s="558" t="s">
        <v>705</v>
      </c>
      <c r="G263" s="557">
        <v>17.57</v>
      </c>
      <c r="H263" s="236">
        <v>7.91</v>
      </c>
      <c r="I263" s="236">
        <v>10.38</v>
      </c>
      <c r="J263" s="236">
        <v>2.5099999999999998</v>
      </c>
      <c r="K263" s="236">
        <v>0</v>
      </c>
      <c r="L263" s="236">
        <v>0</v>
      </c>
      <c r="M263" s="556">
        <v>26.06</v>
      </c>
      <c r="N263" s="556">
        <v>45.49</v>
      </c>
      <c r="O263" s="556">
        <v>40.47</v>
      </c>
      <c r="P263" s="556">
        <v>0</v>
      </c>
      <c r="Q263" s="30">
        <f t="shared" si="120"/>
        <v>38.369999999999997</v>
      </c>
      <c r="R263" s="30">
        <f t="shared" si="121"/>
        <v>112.02</v>
      </c>
      <c r="S263" s="30"/>
      <c r="T263" s="645">
        <f t="shared" si="122"/>
        <v>150.38999999999999</v>
      </c>
      <c r="U263" s="571">
        <v>150.38999999999999</v>
      </c>
      <c r="V263" s="703">
        <v>150.38999999999999</v>
      </c>
      <c r="W263" s="237">
        <v>0</v>
      </c>
      <c r="X263" s="237">
        <v>0</v>
      </c>
      <c r="Y263" s="674">
        <f t="shared" si="123"/>
        <v>150.38999999999999</v>
      </c>
      <c r="Z263" s="700">
        <v>4</v>
      </c>
      <c r="AA263" s="6"/>
    </row>
    <row r="264" spans="1:27" ht="15.75" outlineLevel="1">
      <c r="A264" s="559">
        <v>70</v>
      </c>
      <c r="B264" s="555">
        <v>7008</v>
      </c>
      <c r="C264" s="652" t="s">
        <v>356</v>
      </c>
      <c r="D264" s="555" t="s">
        <v>122</v>
      </c>
      <c r="E264" s="555" t="s">
        <v>117</v>
      </c>
      <c r="F264" s="558" t="s">
        <v>262</v>
      </c>
      <c r="G264" s="557">
        <v>0</v>
      </c>
      <c r="H264" s="236">
        <v>18.012</v>
      </c>
      <c r="I264" s="236">
        <v>29.231000000000002</v>
      </c>
      <c r="J264" s="236">
        <v>5.8029999999999999</v>
      </c>
      <c r="K264" s="236">
        <v>0</v>
      </c>
      <c r="L264" s="236">
        <v>0</v>
      </c>
      <c r="M264" s="556">
        <v>0</v>
      </c>
      <c r="N264" s="556">
        <v>0</v>
      </c>
      <c r="O264" s="556">
        <v>0</v>
      </c>
      <c r="P264" s="556">
        <v>5.3390000000000004</v>
      </c>
      <c r="Q264" s="30">
        <f t="shared" si="120"/>
        <v>53.045999999999999</v>
      </c>
      <c r="R264" s="30">
        <f t="shared" si="121"/>
        <v>5.3390000000000004</v>
      </c>
      <c r="S264" s="30"/>
      <c r="T264" s="645">
        <f t="shared" si="122"/>
        <v>58.384999999999998</v>
      </c>
      <c r="U264" s="571">
        <v>58.384999999999998</v>
      </c>
      <c r="V264" s="703">
        <v>58.384999999999998</v>
      </c>
      <c r="W264" s="237">
        <v>0</v>
      </c>
      <c r="X264" s="237">
        <v>0</v>
      </c>
      <c r="Y264" s="674">
        <f t="shared" si="123"/>
        <v>58.384999999999998</v>
      </c>
      <c r="Z264" s="700">
        <v>1</v>
      </c>
      <c r="AA264" s="6"/>
    </row>
    <row r="265" spans="1:27" ht="15.75" outlineLevel="1">
      <c r="A265" s="559" t="s">
        <v>809</v>
      </c>
      <c r="B265" s="555">
        <v>7009</v>
      </c>
      <c r="C265" s="652" t="s">
        <v>1237</v>
      </c>
      <c r="D265" s="555" t="s">
        <v>7</v>
      </c>
      <c r="E265" s="555" t="s">
        <v>553</v>
      </c>
      <c r="F265" s="558" t="s">
        <v>554</v>
      </c>
      <c r="G265" s="557">
        <v>7.032</v>
      </c>
      <c r="H265" s="236">
        <v>43.127000000000002</v>
      </c>
      <c r="I265" s="236">
        <v>4.9740000000000002</v>
      </c>
      <c r="J265" s="236">
        <v>2.601</v>
      </c>
      <c r="K265" s="236">
        <v>0</v>
      </c>
      <c r="L265" s="236">
        <v>0</v>
      </c>
      <c r="M265" s="556">
        <v>0</v>
      </c>
      <c r="N265" s="556">
        <v>0</v>
      </c>
      <c r="O265" s="556">
        <v>0</v>
      </c>
      <c r="P265" s="556">
        <v>0</v>
      </c>
      <c r="Q265" s="30">
        <f t="shared" si="120"/>
        <v>57.734000000000009</v>
      </c>
      <c r="R265" s="30">
        <f t="shared" si="121"/>
        <v>0</v>
      </c>
      <c r="S265" s="30"/>
      <c r="T265" s="645">
        <f t="shared" si="122"/>
        <v>57.734000000000009</v>
      </c>
      <c r="U265" s="571">
        <v>57.734000000000002</v>
      </c>
      <c r="V265" s="703">
        <v>57.734000000000002</v>
      </c>
      <c r="W265" s="237">
        <v>0</v>
      </c>
      <c r="X265" s="237">
        <v>0</v>
      </c>
      <c r="Y265" s="674">
        <f t="shared" si="123"/>
        <v>57.734000000000002</v>
      </c>
      <c r="Z265" s="700">
        <v>1</v>
      </c>
      <c r="AA265" s="6"/>
    </row>
    <row r="266" spans="1:27" ht="30" outlineLevel="1">
      <c r="A266" s="559">
        <v>70</v>
      </c>
      <c r="B266" s="555" t="s">
        <v>263</v>
      </c>
      <c r="C266" s="558" t="s">
        <v>1351</v>
      </c>
      <c r="D266" s="555" t="s">
        <v>49</v>
      </c>
      <c r="E266" s="555" t="s">
        <v>264</v>
      </c>
      <c r="F266" s="558" t="s">
        <v>851</v>
      </c>
      <c r="G266" s="557">
        <v>0</v>
      </c>
      <c r="H266" s="236">
        <v>4.8860000000000001</v>
      </c>
      <c r="I266" s="236">
        <v>0</v>
      </c>
      <c r="J266" s="236">
        <v>0</v>
      </c>
      <c r="K266" s="236">
        <v>0</v>
      </c>
      <c r="L266" s="236">
        <v>0</v>
      </c>
      <c r="M266" s="556">
        <v>0</v>
      </c>
      <c r="N266" s="556">
        <v>0</v>
      </c>
      <c r="O266" s="556">
        <v>0</v>
      </c>
      <c r="P266" s="556">
        <v>0</v>
      </c>
      <c r="Q266" s="30">
        <f t="shared" si="120"/>
        <v>4.8860000000000001</v>
      </c>
      <c r="R266" s="30">
        <f t="shared" si="121"/>
        <v>0</v>
      </c>
      <c r="S266" s="30"/>
      <c r="T266" s="645">
        <f t="shared" si="122"/>
        <v>4.8860000000000001</v>
      </c>
      <c r="U266" s="571">
        <v>4.8860000000000001</v>
      </c>
      <c r="V266" s="703">
        <v>4.8860000000000001</v>
      </c>
      <c r="W266" s="237">
        <v>0</v>
      </c>
      <c r="X266" s="237">
        <v>0</v>
      </c>
      <c r="Y266" s="674">
        <f t="shared" si="123"/>
        <v>4.8860000000000001</v>
      </c>
      <c r="Z266" s="700">
        <v>1</v>
      </c>
      <c r="AA266" s="6"/>
    </row>
    <row r="267" spans="1:27" s="564" customFormat="1" ht="15.75" outlineLevel="1">
      <c r="A267" s="559" t="s">
        <v>809</v>
      </c>
      <c r="B267" s="555" t="s">
        <v>921</v>
      </c>
      <c r="C267" s="652" t="s">
        <v>922</v>
      </c>
      <c r="D267" s="555" t="s">
        <v>7</v>
      </c>
      <c r="E267" s="555" t="s">
        <v>191</v>
      </c>
      <c r="F267" s="558" t="s">
        <v>922</v>
      </c>
      <c r="G267" s="557">
        <v>0</v>
      </c>
      <c r="H267" s="236">
        <v>2.3519999999999999</v>
      </c>
      <c r="I267" s="236">
        <v>1.998</v>
      </c>
      <c r="J267" s="236">
        <v>1.0009999999999999</v>
      </c>
      <c r="K267" s="236">
        <v>0</v>
      </c>
      <c r="L267" s="236">
        <v>0</v>
      </c>
      <c r="M267" s="556">
        <v>0</v>
      </c>
      <c r="N267" s="556">
        <v>0</v>
      </c>
      <c r="O267" s="556">
        <v>0</v>
      </c>
      <c r="P267" s="556">
        <v>0</v>
      </c>
      <c r="Q267" s="30">
        <f t="shared" si="120"/>
        <v>5.3509999999999991</v>
      </c>
      <c r="R267" s="30">
        <f t="shared" si="121"/>
        <v>0</v>
      </c>
      <c r="S267" s="30"/>
      <c r="T267" s="645">
        <f t="shared" si="122"/>
        <v>5.3509999999999991</v>
      </c>
      <c r="U267" s="571">
        <v>5.351</v>
      </c>
      <c r="V267" s="703">
        <v>5.351</v>
      </c>
      <c r="W267" s="237">
        <v>0</v>
      </c>
      <c r="X267" s="237">
        <v>0</v>
      </c>
      <c r="Y267" s="674">
        <f t="shared" si="123"/>
        <v>5.351</v>
      </c>
      <c r="Z267" s="700">
        <v>1</v>
      </c>
      <c r="AA267" s="6"/>
    </row>
    <row r="268" spans="1:27" ht="15.75">
      <c r="A268" s="758" t="s">
        <v>368</v>
      </c>
      <c r="B268" s="759"/>
      <c r="C268" s="759"/>
      <c r="D268" s="759"/>
      <c r="E268" s="759"/>
      <c r="F268" s="721" t="s">
        <v>379</v>
      </c>
      <c r="G268" s="554">
        <f t="shared" ref="G268:P268" si="124">SUM(G258:G267)</f>
        <v>26.602</v>
      </c>
      <c r="H268" s="554">
        <f t="shared" si="124"/>
        <v>135.28700000000001</v>
      </c>
      <c r="I268" s="554">
        <f t="shared" si="124"/>
        <v>112.733</v>
      </c>
      <c r="J268" s="554">
        <f t="shared" si="124"/>
        <v>78.16500000000002</v>
      </c>
      <c r="K268" s="554">
        <f t="shared" si="124"/>
        <v>0.97</v>
      </c>
      <c r="L268" s="554">
        <f t="shared" si="124"/>
        <v>0</v>
      </c>
      <c r="M268" s="554">
        <f t="shared" si="124"/>
        <v>26.06</v>
      </c>
      <c r="N268" s="554">
        <f t="shared" si="124"/>
        <v>45.49</v>
      </c>
      <c r="O268" s="554">
        <f t="shared" si="124"/>
        <v>40.47</v>
      </c>
      <c r="P268" s="554">
        <f t="shared" si="124"/>
        <v>6.0020000000000007</v>
      </c>
      <c r="Q268" s="30">
        <f>SUM(Q258:Q267)</f>
        <v>353.75700000000001</v>
      </c>
      <c r="R268" s="30">
        <f>SUM(R258:R267)</f>
        <v>118.02199999999999</v>
      </c>
      <c r="S268" s="30">
        <f>SUM(S258:S266)</f>
        <v>0</v>
      </c>
      <c r="T268" s="226">
        <f t="shared" si="122"/>
        <v>471.779</v>
      </c>
      <c r="U268" s="571">
        <f>SUM(U258:U267)</f>
        <v>451.90899999999999</v>
      </c>
      <c r="V268" s="704">
        <f>SUM(V258:V267)</f>
        <v>434.32899999999995</v>
      </c>
      <c r="W268" s="554">
        <f>SUM(W258:W267)</f>
        <v>18.693000000000001</v>
      </c>
      <c r="X268" s="554">
        <f>SUM(X258:X267)</f>
        <v>18.747000000000003</v>
      </c>
      <c r="Y268" s="553">
        <f>SUM(Y258:Y267)</f>
        <v>453.07600000000002</v>
      </c>
      <c r="Z268" s="772"/>
    </row>
    <row r="269" spans="1:27" ht="16.5" thickBot="1">
      <c r="A269" s="763"/>
      <c r="B269" s="764"/>
      <c r="C269" s="764"/>
      <c r="D269" s="764"/>
      <c r="E269" s="764"/>
      <c r="F269" s="722" t="s">
        <v>380</v>
      </c>
      <c r="G269" s="57">
        <f t="shared" ref="G269:S269" si="125">+G268/$T$268</f>
        <v>5.6386570830833926E-2</v>
      </c>
      <c r="H269" s="57">
        <f t="shared" si="125"/>
        <v>0.286759266520977</v>
      </c>
      <c r="I269" s="57">
        <f t="shared" si="125"/>
        <v>0.23895298434224499</v>
      </c>
      <c r="J269" s="57">
        <f t="shared" si="125"/>
        <v>0.16568138895542198</v>
      </c>
      <c r="K269" s="57">
        <f t="shared" si="125"/>
        <v>2.0560474289868774E-3</v>
      </c>
      <c r="L269" s="57">
        <f t="shared" si="125"/>
        <v>0</v>
      </c>
      <c r="M269" s="57">
        <f t="shared" si="125"/>
        <v>5.5237727834430948E-2</v>
      </c>
      <c r="N269" s="57">
        <f t="shared" si="125"/>
        <v>9.6422265509910371E-2</v>
      </c>
      <c r="O269" s="57">
        <f t="shared" si="125"/>
        <v>8.5781690155772083E-2</v>
      </c>
      <c r="P269" s="57">
        <f t="shared" si="125"/>
        <v>1.2722058421421895E-2</v>
      </c>
      <c r="Q269" s="57">
        <f t="shared" si="125"/>
        <v>0.74983625807846477</v>
      </c>
      <c r="R269" s="57">
        <f t="shared" si="125"/>
        <v>0.25016374192153529</v>
      </c>
      <c r="S269" s="57">
        <f t="shared" si="125"/>
        <v>0</v>
      </c>
      <c r="T269" s="57">
        <f xml:space="preserve"> T268/U268</f>
        <v>1.0439690291629509</v>
      </c>
      <c r="U269" s="706"/>
      <c r="V269" s="705">
        <f>+V268/$Y$268</f>
        <v>0.95862283590390995</v>
      </c>
      <c r="W269" s="57">
        <f>+W268/$Y$268</f>
        <v>4.1257978793844741E-2</v>
      </c>
      <c r="X269" s="57">
        <f>+X268/$Y$268</f>
        <v>4.1377164096089845E-2</v>
      </c>
      <c r="Y269" s="710"/>
      <c r="Z269" s="773"/>
    </row>
    <row r="270" spans="1:27" ht="15.75">
      <c r="A270" s="51"/>
      <c r="B270" s="6"/>
      <c r="C270" s="6"/>
      <c r="D270" s="6"/>
      <c r="E270" s="6"/>
      <c r="F270" s="6"/>
      <c r="G270" s="549"/>
      <c r="H270" s="12"/>
      <c r="I270" s="12"/>
      <c r="J270" s="12"/>
      <c r="K270" s="12"/>
      <c r="L270" s="12"/>
      <c r="M270" s="548"/>
      <c r="N270" s="548"/>
      <c r="O270" s="548"/>
      <c r="P270" s="548"/>
      <c r="Q270" s="6"/>
      <c r="R270" s="6"/>
      <c r="S270" s="6"/>
      <c r="T270" s="196"/>
      <c r="U270" s="546"/>
      <c r="V270" s="574"/>
      <c r="W270" s="574"/>
      <c r="X270" s="574"/>
      <c r="Y270" s="546"/>
    </row>
    <row r="271" spans="1:27" ht="16.5" thickBot="1">
      <c r="A271" s="762" t="s">
        <v>266</v>
      </c>
      <c r="B271" s="762"/>
      <c r="C271" s="6"/>
      <c r="D271" s="6"/>
      <c r="E271" s="6"/>
      <c r="F271" s="6"/>
      <c r="G271" s="549"/>
      <c r="H271" s="12"/>
      <c r="I271" s="12"/>
      <c r="J271" s="12"/>
      <c r="K271" s="12"/>
      <c r="L271" s="12"/>
      <c r="M271" s="548"/>
      <c r="N271" s="548"/>
      <c r="O271" s="548"/>
      <c r="P271" s="548"/>
      <c r="Q271" s="6"/>
      <c r="R271" s="6"/>
      <c r="S271" s="6"/>
      <c r="T271" s="196"/>
      <c r="U271" s="546"/>
      <c r="V271" s="574"/>
      <c r="W271" s="574"/>
      <c r="X271" s="574"/>
      <c r="Y271" s="546"/>
    </row>
    <row r="272" spans="1:27" ht="15.75" outlineLevel="1">
      <c r="A272" s="646">
        <v>10</v>
      </c>
      <c r="B272" s="648">
        <v>1003</v>
      </c>
      <c r="C272" s="653" t="s">
        <v>764</v>
      </c>
      <c r="D272" s="648" t="s">
        <v>243</v>
      </c>
      <c r="E272" s="648" t="s">
        <v>268</v>
      </c>
      <c r="F272" s="653" t="s">
        <v>267</v>
      </c>
      <c r="G272" s="649">
        <v>10.381</v>
      </c>
      <c r="H272" s="221">
        <v>22.605</v>
      </c>
      <c r="I272" s="221">
        <v>6.1269999999999998</v>
      </c>
      <c r="J272" s="221">
        <v>1.5920000000000001</v>
      </c>
      <c r="K272" s="221">
        <v>0</v>
      </c>
      <c r="L272" s="221">
        <v>0</v>
      </c>
      <c r="M272" s="650">
        <v>5.71</v>
      </c>
      <c r="N272" s="650">
        <v>46.78</v>
      </c>
      <c r="O272" s="650">
        <v>11.678000000000001</v>
      </c>
      <c r="P272" s="650">
        <v>0</v>
      </c>
      <c r="Q272" s="279">
        <f>SUM(G272:K272)</f>
        <v>40.705000000000005</v>
      </c>
      <c r="R272" s="279">
        <f t="shared" ref="R272:R276" si="126">SUM(L272:P272)</f>
        <v>64.168000000000006</v>
      </c>
      <c r="S272" s="279"/>
      <c r="T272" s="659">
        <f t="shared" ref="T272:T278" si="127">SUM(Q272:S272)</f>
        <v>104.87300000000002</v>
      </c>
      <c r="U272" s="672">
        <v>105.33</v>
      </c>
      <c r="V272" s="702">
        <v>104.873</v>
      </c>
      <c r="W272" s="223">
        <v>0</v>
      </c>
      <c r="X272" s="223">
        <v>0</v>
      </c>
      <c r="Y272" s="709">
        <f t="shared" ref="Y272:Y274" si="128">V272+X272</f>
        <v>104.873</v>
      </c>
      <c r="Z272" s="651">
        <v>3</v>
      </c>
      <c r="AA272" s="713"/>
    </row>
    <row r="273" spans="1:28" ht="30" outlineLevel="1">
      <c r="A273" s="559">
        <v>45</v>
      </c>
      <c r="B273" s="555">
        <v>4501</v>
      </c>
      <c r="C273" s="558" t="s">
        <v>631</v>
      </c>
      <c r="D273" s="555" t="s">
        <v>7</v>
      </c>
      <c r="E273" s="555" t="s">
        <v>215</v>
      </c>
      <c r="F273" s="558" t="s">
        <v>1400</v>
      </c>
      <c r="G273" s="557">
        <v>87.28</v>
      </c>
      <c r="H273" s="236">
        <v>3.33</v>
      </c>
      <c r="I273" s="236">
        <v>1.2</v>
      </c>
      <c r="J273" s="236">
        <v>0</v>
      </c>
      <c r="K273" s="236">
        <v>0</v>
      </c>
      <c r="L273" s="236">
        <v>0</v>
      </c>
      <c r="M273" s="556">
        <v>0</v>
      </c>
      <c r="N273" s="556">
        <v>0.13</v>
      </c>
      <c r="O273" s="556">
        <v>11.85</v>
      </c>
      <c r="P273" s="556">
        <v>5</v>
      </c>
      <c r="Q273" s="30">
        <f>SUM(G273:K273)</f>
        <v>91.81</v>
      </c>
      <c r="R273" s="30">
        <f t="shared" si="126"/>
        <v>16.98</v>
      </c>
      <c r="S273" s="30"/>
      <c r="T273" s="645">
        <f t="shared" si="127"/>
        <v>108.79</v>
      </c>
      <c r="U273" s="571">
        <v>110.65</v>
      </c>
      <c r="V273" s="703">
        <v>105.49</v>
      </c>
      <c r="W273" s="237">
        <v>1.65</v>
      </c>
      <c r="X273" s="237">
        <v>1.65</v>
      </c>
      <c r="Y273" s="674">
        <f t="shared" si="128"/>
        <v>107.14</v>
      </c>
      <c r="Z273" s="700">
        <v>1</v>
      </c>
      <c r="AA273" s="6"/>
    </row>
    <row r="274" spans="1:28" ht="15.75" outlineLevel="1">
      <c r="A274" s="559">
        <v>45</v>
      </c>
      <c r="B274" s="555">
        <v>4502</v>
      </c>
      <c r="C274" s="652" t="s">
        <v>632</v>
      </c>
      <c r="D274" s="555" t="s">
        <v>1315</v>
      </c>
      <c r="E274" s="555" t="s">
        <v>269</v>
      </c>
      <c r="F274" s="558" t="s">
        <v>1445</v>
      </c>
      <c r="G274" s="557">
        <v>0</v>
      </c>
      <c r="H274" s="236">
        <v>10.199999999999999</v>
      </c>
      <c r="I274" s="236">
        <v>0.81</v>
      </c>
      <c r="J274" s="236">
        <v>0</v>
      </c>
      <c r="K274" s="236">
        <v>0</v>
      </c>
      <c r="L274" s="236">
        <v>0</v>
      </c>
      <c r="M274" s="556">
        <v>0</v>
      </c>
      <c r="N274" s="556">
        <v>0</v>
      </c>
      <c r="O274" s="556">
        <v>6.88</v>
      </c>
      <c r="P274" s="556">
        <v>0</v>
      </c>
      <c r="Q274" s="30">
        <f>SUM(G274:K274)</f>
        <v>11.01</v>
      </c>
      <c r="R274" s="30">
        <f t="shared" si="126"/>
        <v>6.88</v>
      </c>
      <c r="S274" s="30"/>
      <c r="T274" s="645">
        <f t="shared" si="127"/>
        <v>17.89</v>
      </c>
      <c r="U274" s="571">
        <v>19.2</v>
      </c>
      <c r="V274" s="703">
        <v>17.89</v>
      </c>
      <c r="W274" s="237">
        <v>0</v>
      </c>
      <c r="X274" s="237">
        <v>0</v>
      </c>
      <c r="Y274" s="674">
        <f t="shared" si="128"/>
        <v>17.89</v>
      </c>
      <c r="Z274" s="700">
        <v>2</v>
      </c>
      <c r="AA274" s="6"/>
    </row>
    <row r="275" spans="1:28" ht="15.75" outlineLevel="1">
      <c r="A275" s="682">
        <v>45</v>
      </c>
      <c r="B275" s="555">
        <v>4503</v>
      </c>
      <c r="C275" s="652" t="s">
        <v>201</v>
      </c>
      <c r="D275" s="555" t="s">
        <v>7</v>
      </c>
      <c r="E275" s="555" t="s">
        <v>1342</v>
      </c>
      <c r="F275" s="558" t="s">
        <v>1444</v>
      </c>
      <c r="G275" s="557">
        <v>0</v>
      </c>
      <c r="H275" s="236">
        <v>0.31</v>
      </c>
      <c r="I275" s="236">
        <v>0.43</v>
      </c>
      <c r="J275" s="236">
        <v>1.97</v>
      </c>
      <c r="K275" s="236">
        <v>0</v>
      </c>
      <c r="L275" s="236">
        <v>0</v>
      </c>
      <c r="M275" s="556">
        <v>0</v>
      </c>
      <c r="N275" s="556">
        <v>0</v>
      </c>
      <c r="O275" s="556">
        <v>0</v>
      </c>
      <c r="P275" s="556">
        <v>0</v>
      </c>
      <c r="Q275" s="30">
        <f>SUM(G275:K275)</f>
        <v>2.71</v>
      </c>
      <c r="R275" s="30">
        <f t="shared" si="126"/>
        <v>0</v>
      </c>
      <c r="S275" s="30"/>
      <c r="T275" s="645">
        <f t="shared" si="127"/>
        <v>2.71</v>
      </c>
      <c r="U275" s="571">
        <v>2.74</v>
      </c>
      <c r="V275" s="703">
        <v>0.58799999999999997</v>
      </c>
      <c r="W275" s="237">
        <v>1.0609999999999999</v>
      </c>
      <c r="X275" s="237">
        <v>1.0609999999999999</v>
      </c>
      <c r="Y275" s="674">
        <f t="shared" ref="Y275:Y277" si="129">V275+X275</f>
        <v>1.649</v>
      </c>
      <c r="Z275" s="700">
        <v>2</v>
      </c>
      <c r="AA275" s="713"/>
      <c r="AB275" s="715"/>
    </row>
    <row r="276" spans="1:28" ht="15.75" outlineLevel="1">
      <c r="A276" s="559">
        <v>65</v>
      </c>
      <c r="B276" s="555">
        <v>6501</v>
      </c>
      <c r="C276" s="652" t="s">
        <v>56</v>
      </c>
      <c r="D276" s="555" t="s">
        <v>41</v>
      </c>
      <c r="E276" s="555" t="s">
        <v>57</v>
      </c>
      <c r="F276" s="652" t="s">
        <v>270</v>
      </c>
      <c r="G276" s="557">
        <v>0</v>
      </c>
      <c r="H276" s="236">
        <v>0</v>
      </c>
      <c r="I276" s="236">
        <v>0</v>
      </c>
      <c r="J276" s="236">
        <v>0</v>
      </c>
      <c r="K276" s="236">
        <v>0</v>
      </c>
      <c r="L276" s="236">
        <v>0</v>
      </c>
      <c r="M276" s="556">
        <v>0</v>
      </c>
      <c r="N276" s="556">
        <v>0</v>
      </c>
      <c r="O276" s="556">
        <v>53.77</v>
      </c>
      <c r="P276" s="556">
        <v>0</v>
      </c>
      <c r="Q276" s="30">
        <f>SUM(G276:K276)</f>
        <v>0</v>
      </c>
      <c r="R276" s="30">
        <f t="shared" si="126"/>
        <v>53.77</v>
      </c>
      <c r="S276" s="30"/>
      <c r="T276" s="645">
        <f t="shared" si="127"/>
        <v>53.77</v>
      </c>
      <c r="U276" s="571">
        <v>53.23</v>
      </c>
      <c r="V276" s="703">
        <v>53.77</v>
      </c>
      <c r="W276" s="237">
        <v>0</v>
      </c>
      <c r="X276" s="237">
        <v>0</v>
      </c>
      <c r="Y276" s="674">
        <f t="shared" si="129"/>
        <v>53.77</v>
      </c>
      <c r="Z276" s="700">
        <v>2</v>
      </c>
      <c r="AA276" s="6"/>
    </row>
    <row r="277" spans="1:28" ht="15.75" outlineLevel="1">
      <c r="A277" s="559">
        <v>65</v>
      </c>
      <c r="B277" s="555" t="s">
        <v>1362</v>
      </c>
      <c r="C277" s="652" t="s">
        <v>1363</v>
      </c>
      <c r="D277" s="555" t="s">
        <v>7</v>
      </c>
      <c r="E277" s="555" t="s">
        <v>1360</v>
      </c>
      <c r="F277" s="652" t="s">
        <v>1489</v>
      </c>
      <c r="G277" s="557"/>
      <c r="H277" s="236"/>
      <c r="I277" s="236"/>
      <c r="J277" s="236"/>
      <c r="K277" s="236"/>
      <c r="L277" s="236"/>
      <c r="M277" s="556"/>
      <c r="N277" s="556"/>
      <c r="O277" s="556"/>
      <c r="P277" s="556"/>
      <c r="Q277" s="30"/>
      <c r="R277" s="30"/>
      <c r="S277" s="30"/>
      <c r="T277" s="645">
        <f t="shared" si="127"/>
        <v>0</v>
      </c>
      <c r="U277" s="571">
        <v>3.9009999999999998</v>
      </c>
      <c r="V277" s="703"/>
      <c r="W277" s="237">
        <v>0</v>
      </c>
      <c r="X277" s="237">
        <v>0</v>
      </c>
      <c r="Y277" s="674">
        <f t="shared" si="129"/>
        <v>0</v>
      </c>
      <c r="Z277" s="700">
        <v>2</v>
      </c>
      <c r="AA277" s="6"/>
    </row>
    <row r="278" spans="1:28" ht="15.75">
      <c r="A278" s="758" t="s">
        <v>367</v>
      </c>
      <c r="B278" s="759"/>
      <c r="C278" s="759"/>
      <c r="D278" s="759"/>
      <c r="E278" s="759"/>
      <c r="F278" s="721" t="s">
        <v>379</v>
      </c>
      <c r="G278" s="554">
        <f t="shared" ref="G278:P278" si="130">SUM(G272:G276)</f>
        <v>97.661000000000001</v>
      </c>
      <c r="H278" s="554">
        <f t="shared" si="130"/>
        <v>36.445000000000007</v>
      </c>
      <c r="I278" s="554">
        <f t="shared" si="130"/>
        <v>8.5670000000000002</v>
      </c>
      <c r="J278" s="554">
        <f t="shared" si="130"/>
        <v>3.5620000000000003</v>
      </c>
      <c r="K278" s="554">
        <f t="shared" si="130"/>
        <v>0</v>
      </c>
      <c r="L278" s="554">
        <f t="shared" si="130"/>
        <v>0</v>
      </c>
      <c r="M278" s="554">
        <f t="shared" si="130"/>
        <v>5.71</v>
      </c>
      <c r="N278" s="554">
        <f t="shared" si="130"/>
        <v>46.910000000000004</v>
      </c>
      <c r="O278" s="554">
        <f t="shared" si="130"/>
        <v>84.177999999999997</v>
      </c>
      <c r="P278" s="554">
        <f t="shared" si="130"/>
        <v>5</v>
      </c>
      <c r="Q278" s="30">
        <f>SUM(Q272:Q277)</f>
        <v>146.23500000000001</v>
      </c>
      <c r="R278" s="30">
        <f>SUM(R272:R277)</f>
        <v>141.798</v>
      </c>
      <c r="S278" s="30">
        <f>SUM(S272:S277)</f>
        <v>0</v>
      </c>
      <c r="T278" s="226">
        <f t="shared" si="127"/>
        <v>288.03300000000002</v>
      </c>
      <c r="U278" s="571">
        <f>SUM(U272:U277)</f>
        <v>295.05100000000004</v>
      </c>
      <c r="V278" s="707">
        <f>SUM(V272:V277)</f>
        <v>282.61099999999999</v>
      </c>
      <c r="W278" s="668">
        <f t="shared" ref="W278:Y278" si="131">SUM(W272:W277)</f>
        <v>2.7109999999999999</v>
      </c>
      <c r="X278" s="668">
        <f t="shared" si="131"/>
        <v>2.7109999999999999</v>
      </c>
      <c r="Y278" s="553">
        <f t="shared" si="131"/>
        <v>285.322</v>
      </c>
      <c r="Z278" s="772"/>
    </row>
    <row r="279" spans="1:28" ht="16.5" thickBot="1">
      <c r="A279" s="763"/>
      <c r="B279" s="764"/>
      <c r="C279" s="764"/>
      <c r="D279" s="764"/>
      <c r="E279" s="764"/>
      <c r="F279" s="722" t="s">
        <v>380</v>
      </c>
      <c r="G279" s="57">
        <f t="shared" ref="G279:S279" si="132">+G278/$T$278</f>
        <v>0.33906184360819763</v>
      </c>
      <c r="H279" s="57">
        <f t="shared" si="132"/>
        <v>0.12653064058632171</v>
      </c>
      <c r="I279" s="57">
        <f t="shared" si="132"/>
        <v>2.9743119711977448E-2</v>
      </c>
      <c r="J279" s="57">
        <f t="shared" si="132"/>
        <v>1.2366638544888954E-2</v>
      </c>
      <c r="K279" s="57">
        <f t="shared" si="132"/>
        <v>0</v>
      </c>
      <c r="L279" s="57">
        <f t="shared" si="132"/>
        <v>0</v>
      </c>
      <c r="M279" s="57">
        <f t="shared" si="132"/>
        <v>1.9824117375439619E-2</v>
      </c>
      <c r="N279" s="57">
        <f t="shared" si="132"/>
        <v>0.16286328302659764</v>
      </c>
      <c r="O279" s="57">
        <f t="shared" si="132"/>
        <v>0.2922512351015335</v>
      </c>
      <c r="P279" s="57">
        <f t="shared" si="132"/>
        <v>1.7359122045043449E-2</v>
      </c>
      <c r="Q279" s="57">
        <f t="shared" si="132"/>
        <v>0.50770224245138584</v>
      </c>
      <c r="R279" s="57">
        <f t="shared" si="132"/>
        <v>0.49229775754861421</v>
      </c>
      <c r="S279" s="57">
        <f t="shared" si="132"/>
        <v>0</v>
      </c>
      <c r="T279" s="57">
        <f xml:space="preserve"> T278/U278</f>
        <v>0.97621428159877432</v>
      </c>
      <c r="U279" s="706"/>
      <c r="V279" s="708">
        <f>+V278/$Y$278</f>
        <v>0.99049845437786077</v>
      </c>
      <c r="W279" s="288">
        <f>+W278/$Y$278</f>
        <v>9.5015456221391962E-3</v>
      </c>
      <c r="X279" s="288">
        <f>+X278/$Y$278</f>
        <v>9.5015456221391962E-3</v>
      </c>
      <c r="Y279" s="710"/>
      <c r="Z279" s="773"/>
    </row>
    <row r="280" spans="1:28" ht="15.75">
      <c r="A280" s="551"/>
      <c r="B280" s="550"/>
      <c r="C280" s="550"/>
      <c r="D280" s="550"/>
      <c r="E280" s="550"/>
      <c r="F280" s="550"/>
      <c r="G280" s="549"/>
      <c r="H280" s="12"/>
      <c r="I280" s="12"/>
      <c r="J280" s="12"/>
      <c r="K280" s="12"/>
      <c r="L280" s="12"/>
      <c r="M280" s="548"/>
      <c r="N280" s="548"/>
      <c r="O280" s="548"/>
      <c r="P280" s="548"/>
      <c r="Q280" s="6"/>
      <c r="R280" s="6"/>
      <c r="S280" s="6"/>
      <c r="T280" s="196"/>
      <c r="U280" s="546"/>
      <c r="V280" s="574"/>
      <c r="W280" s="574"/>
      <c r="X280" s="574"/>
      <c r="Y280" s="546"/>
    </row>
    <row r="281" spans="1:28" ht="16.5" thickBot="1">
      <c r="A281" s="762" t="s">
        <v>517</v>
      </c>
      <c r="B281" s="762"/>
      <c r="C281" s="550"/>
      <c r="D281" s="550"/>
      <c r="E281" s="550"/>
      <c r="F281" s="550"/>
      <c r="G281" s="549"/>
      <c r="H281" s="12"/>
      <c r="I281" s="12"/>
      <c r="J281" s="12"/>
      <c r="K281" s="12"/>
      <c r="L281" s="12"/>
      <c r="M281" s="548"/>
      <c r="N281" s="548"/>
      <c r="O281" s="548"/>
      <c r="P281" s="548"/>
      <c r="Q281" s="6"/>
      <c r="R281" s="6"/>
      <c r="S281" s="6"/>
      <c r="T281" s="196"/>
      <c r="U281" s="546"/>
      <c r="V281" s="574"/>
      <c r="W281" s="574"/>
      <c r="X281" s="574"/>
      <c r="Y281" s="546"/>
    </row>
    <row r="282" spans="1:28" ht="15.75" outlineLevel="1">
      <c r="A282" s="646">
        <v>25</v>
      </c>
      <c r="B282" s="666" t="s">
        <v>272</v>
      </c>
      <c r="C282" s="653" t="s">
        <v>567</v>
      </c>
      <c r="D282" s="648" t="s">
        <v>7</v>
      </c>
      <c r="E282" s="648" t="s">
        <v>273</v>
      </c>
      <c r="F282" s="653" t="s">
        <v>567</v>
      </c>
      <c r="G282" s="649">
        <v>0</v>
      </c>
      <c r="H282" s="221">
        <v>3.0049999999999999</v>
      </c>
      <c r="I282" s="221">
        <v>14.202999999999999</v>
      </c>
      <c r="J282" s="221">
        <v>3.012</v>
      </c>
      <c r="K282" s="221">
        <v>0</v>
      </c>
      <c r="L282" s="221">
        <v>0</v>
      </c>
      <c r="M282" s="650">
        <v>0</v>
      </c>
      <c r="N282" s="650">
        <v>0</v>
      </c>
      <c r="O282" s="650">
        <v>0</v>
      </c>
      <c r="P282" s="650">
        <v>0</v>
      </c>
      <c r="Q282" s="279">
        <f>SUM(G282:K282)</f>
        <v>20.22</v>
      </c>
      <c r="R282" s="279">
        <f t="shared" ref="R282:R288" si="133">SUM(L282:P282)</f>
        <v>0</v>
      </c>
      <c r="S282" s="279"/>
      <c r="T282" s="659">
        <f t="shared" ref="T282:T289" si="134">SUM(Q282:S282)</f>
        <v>20.22</v>
      </c>
      <c r="U282" s="672">
        <v>20.100000000000001</v>
      </c>
      <c r="V282" s="702">
        <v>20.22</v>
      </c>
      <c r="W282" s="223">
        <v>0</v>
      </c>
      <c r="X282" s="223">
        <v>0</v>
      </c>
      <c r="Y282" s="709">
        <f t="shared" ref="Y282:Y288" si="135">V282+X282</f>
        <v>20.22</v>
      </c>
      <c r="Z282" s="651">
        <v>1</v>
      </c>
      <c r="AA282" s="6"/>
    </row>
    <row r="283" spans="1:28" s="564" customFormat="1" ht="15.75" outlineLevel="1">
      <c r="A283" s="559">
        <v>29</v>
      </c>
      <c r="B283" s="663" t="s">
        <v>274</v>
      </c>
      <c r="C283" s="652" t="s">
        <v>1352</v>
      </c>
      <c r="D283" s="555" t="s">
        <v>7</v>
      </c>
      <c r="E283" s="555" t="s">
        <v>275</v>
      </c>
      <c r="F283" s="558" t="s">
        <v>1446</v>
      </c>
      <c r="G283" s="557">
        <v>0</v>
      </c>
      <c r="H283" s="236">
        <v>7.125</v>
      </c>
      <c r="I283" s="236">
        <v>14.975</v>
      </c>
      <c r="J283" s="236">
        <v>1.44</v>
      </c>
      <c r="K283" s="236">
        <v>0</v>
      </c>
      <c r="L283" s="236">
        <v>0</v>
      </c>
      <c r="M283" s="556">
        <v>0</v>
      </c>
      <c r="N283" s="556">
        <v>0</v>
      </c>
      <c r="O283" s="556">
        <v>0</v>
      </c>
      <c r="P283" s="556">
        <v>0</v>
      </c>
      <c r="Q283" s="30">
        <f>SUM(G283:K283)</f>
        <v>23.540000000000003</v>
      </c>
      <c r="R283" s="30">
        <f t="shared" si="133"/>
        <v>0</v>
      </c>
      <c r="S283" s="30"/>
      <c r="T283" s="645">
        <f t="shared" si="134"/>
        <v>23.540000000000003</v>
      </c>
      <c r="U283" s="571">
        <v>23.33</v>
      </c>
      <c r="V283" s="703">
        <v>23.312999999999999</v>
      </c>
      <c r="W283" s="237">
        <v>0.114</v>
      </c>
      <c r="X283" s="237">
        <v>0.113</v>
      </c>
      <c r="Y283" s="674">
        <f t="shared" si="135"/>
        <v>23.425999999999998</v>
      </c>
      <c r="Z283" s="700">
        <v>1</v>
      </c>
      <c r="AA283" s="713"/>
    </row>
    <row r="284" spans="1:28" s="564" customFormat="1" ht="15.75" outlineLevel="1">
      <c r="A284" s="559">
        <v>29</v>
      </c>
      <c r="B284" s="663" t="s">
        <v>451</v>
      </c>
      <c r="C284" s="652" t="s">
        <v>568</v>
      </c>
      <c r="D284" s="555" t="s">
        <v>7</v>
      </c>
      <c r="E284" s="555" t="s">
        <v>569</v>
      </c>
      <c r="F284" s="558" t="s">
        <v>568</v>
      </c>
      <c r="G284" s="557">
        <v>0</v>
      </c>
      <c r="H284" s="236">
        <v>0</v>
      </c>
      <c r="I284" s="236">
        <v>1.1000000000000001</v>
      </c>
      <c r="J284" s="236">
        <v>0</v>
      </c>
      <c r="K284" s="236">
        <v>0</v>
      </c>
      <c r="L284" s="236">
        <v>0</v>
      </c>
      <c r="M284" s="556">
        <v>0</v>
      </c>
      <c r="N284" s="556">
        <v>0</v>
      </c>
      <c r="O284" s="556">
        <v>0</v>
      </c>
      <c r="P284" s="556">
        <v>0</v>
      </c>
      <c r="Q284" s="30">
        <f>SUM(G284:K284)</f>
        <v>1.1000000000000001</v>
      </c>
      <c r="R284" s="30">
        <f>SUM(L284:P284)</f>
        <v>0</v>
      </c>
      <c r="S284" s="30"/>
      <c r="T284" s="645">
        <f t="shared" si="134"/>
        <v>1.1000000000000001</v>
      </c>
      <c r="U284" s="571">
        <v>1.1000000000000001</v>
      </c>
      <c r="V284" s="703">
        <v>1.1000000000000001</v>
      </c>
      <c r="W284" s="237">
        <v>0</v>
      </c>
      <c r="X284" s="237">
        <v>0</v>
      </c>
      <c r="Y284" s="674">
        <f t="shared" si="135"/>
        <v>1.1000000000000001</v>
      </c>
      <c r="Z284" s="700">
        <v>1</v>
      </c>
      <c r="AA284" s="6"/>
    </row>
    <row r="285" spans="1:28" ht="15.75" outlineLevel="1">
      <c r="A285" s="559">
        <v>40</v>
      </c>
      <c r="B285" s="663" t="s">
        <v>276</v>
      </c>
      <c r="C285" s="652" t="s">
        <v>394</v>
      </c>
      <c r="D285" s="555" t="s">
        <v>571</v>
      </c>
      <c r="E285" s="555" t="s">
        <v>277</v>
      </c>
      <c r="F285" s="558" t="s">
        <v>570</v>
      </c>
      <c r="G285" s="557">
        <v>0</v>
      </c>
      <c r="H285" s="236">
        <v>0</v>
      </c>
      <c r="I285" s="236">
        <v>0</v>
      </c>
      <c r="J285" s="236">
        <v>0</v>
      </c>
      <c r="K285" s="236">
        <v>0</v>
      </c>
      <c r="L285" s="236">
        <v>0</v>
      </c>
      <c r="M285" s="556">
        <v>0</v>
      </c>
      <c r="N285" s="556">
        <v>0</v>
      </c>
      <c r="O285" s="556">
        <v>0</v>
      </c>
      <c r="P285" s="556">
        <v>0</v>
      </c>
      <c r="Q285" s="30">
        <f t="shared" ref="Q285" si="136">SUM(G285:K285)</f>
        <v>0</v>
      </c>
      <c r="R285" s="30">
        <f t="shared" si="133"/>
        <v>0</v>
      </c>
      <c r="S285" s="30">
        <v>8.49</v>
      </c>
      <c r="T285" s="645">
        <f t="shared" si="134"/>
        <v>8.49</v>
      </c>
      <c r="U285" s="571">
        <v>8.52</v>
      </c>
      <c r="V285" s="703">
        <v>8.49</v>
      </c>
      <c r="W285" s="237">
        <v>0</v>
      </c>
      <c r="X285" s="237">
        <v>0</v>
      </c>
      <c r="Y285" s="674">
        <f t="shared" si="135"/>
        <v>8.49</v>
      </c>
      <c r="Z285" s="700">
        <v>1</v>
      </c>
      <c r="AA285" s="6"/>
    </row>
    <row r="286" spans="1:28" ht="15.75" outlineLevel="1">
      <c r="A286" s="559">
        <v>40</v>
      </c>
      <c r="B286" s="663" t="s">
        <v>278</v>
      </c>
      <c r="C286" s="652" t="s">
        <v>1353</v>
      </c>
      <c r="D286" s="555" t="s">
        <v>7</v>
      </c>
      <c r="E286" s="555" t="s">
        <v>279</v>
      </c>
      <c r="F286" s="558" t="s">
        <v>1447</v>
      </c>
      <c r="G286" s="557">
        <v>0.29099999999999998</v>
      </c>
      <c r="H286" s="236">
        <v>16.795999999999999</v>
      </c>
      <c r="I286" s="236">
        <v>10.481999999999999</v>
      </c>
      <c r="J286" s="236">
        <v>0</v>
      </c>
      <c r="K286" s="236">
        <v>0</v>
      </c>
      <c r="L286" s="236">
        <v>0</v>
      </c>
      <c r="M286" s="556">
        <v>0</v>
      </c>
      <c r="N286" s="556">
        <v>0</v>
      </c>
      <c r="O286" s="556">
        <v>0</v>
      </c>
      <c r="P286" s="556">
        <v>0</v>
      </c>
      <c r="Q286" s="30">
        <f>SUM(G286:K286)</f>
        <v>27.568999999999999</v>
      </c>
      <c r="R286" s="30">
        <f t="shared" si="133"/>
        <v>0</v>
      </c>
      <c r="S286" s="30"/>
      <c r="T286" s="645">
        <f t="shared" si="134"/>
        <v>27.568999999999999</v>
      </c>
      <c r="U286" s="571">
        <v>26.88</v>
      </c>
      <c r="V286" s="703">
        <v>26.606000000000002</v>
      </c>
      <c r="W286" s="237">
        <v>0.39200000000000002</v>
      </c>
      <c r="X286" s="237">
        <v>0.57099999999999995</v>
      </c>
      <c r="Y286" s="674">
        <f t="shared" si="135"/>
        <v>27.177000000000003</v>
      </c>
      <c r="Z286" s="700">
        <v>1</v>
      </c>
      <c r="AA286" s="713"/>
    </row>
    <row r="287" spans="1:28" ht="15.75" outlineLevel="1">
      <c r="A287" s="559">
        <v>40</v>
      </c>
      <c r="B287" s="663" t="s">
        <v>280</v>
      </c>
      <c r="C287" s="652" t="s">
        <v>572</v>
      </c>
      <c r="D287" s="555" t="s">
        <v>533</v>
      </c>
      <c r="E287" s="555" t="s">
        <v>14</v>
      </c>
      <c r="F287" s="558" t="s">
        <v>572</v>
      </c>
      <c r="G287" s="557">
        <v>0</v>
      </c>
      <c r="H287" s="236">
        <v>0</v>
      </c>
      <c r="I287" s="236">
        <v>1.7</v>
      </c>
      <c r="J287" s="236">
        <v>0</v>
      </c>
      <c r="K287" s="236">
        <v>0</v>
      </c>
      <c r="L287" s="236">
        <v>0</v>
      </c>
      <c r="M287" s="556">
        <v>0</v>
      </c>
      <c r="N287" s="556">
        <v>0</v>
      </c>
      <c r="O287" s="556">
        <v>0</v>
      </c>
      <c r="P287" s="556">
        <v>0</v>
      </c>
      <c r="Q287" s="30">
        <f>SUM(G287:K287)</f>
        <v>1.7</v>
      </c>
      <c r="R287" s="30">
        <f t="shared" si="133"/>
        <v>0</v>
      </c>
      <c r="S287" s="30"/>
      <c r="T287" s="645">
        <f t="shared" si="134"/>
        <v>1.7</v>
      </c>
      <c r="U287" s="571">
        <v>1.7</v>
      </c>
      <c r="V287" s="703">
        <v>1.7</v>
      </c>
      <c r="W287" s="237">
        <v>0</v>
      </c>
      <c r="X287" s="237">
        <v>0</v>
      </c>
      <c r="Y287" s="674">
        <f t="shared" si="135"/>
        <v>1.7</v>
      </c>
      <c r="Z287" s="700">
        <v>1</v>
      </c>
      <c r="AA287" s="6"/>
    </row>
    <row r="288" spans="1:28" ht="15.75" outlineLevel="1">
      <c r="A288" s="559">
        <v>40</v>
      </c>
      <c r="B288" s="663" t="s">
        <v>281</v>
      </c>
      <c r="C288" s="652" t="s">
        <v>634</v>
      </c>
      <c r="D288" s="555" t="s">
        <v>7</v>
      </c>
      <c r="E288" s="555" t="s">
        <v>1381</v>
      </c>
      <c r="F288" s="558" t="s">
        <v>573</v>
      </c>
      <c r="G288" s="557">
        <v>0</v>
      </c>
      <c r="H288" s="236">
        <v>6.9269999999999996</v>
      </c>
      <c r="I288" s="236">
        <v>0.26</v>
      </c>
      <c r="J288" s="236">
        <v>0</v>
      </c>
      <c r="K288" s="236">
        <v>0</v>
      </c>
      <c r="L288" s="236">
        <v>0</v>
      </c>
      <c r="M288" s="556">
        <v>0</v>
      </c>
      <c r="N288" s="556">
        <v>0</v>
      </c>
      <c r="O288" s="556">
        <v>0</v>
      </c>
      <c r="P288" s="556">
        <v>0</v>
      </c>
      <c r="Q288" s="30">
        <f>SUM(G288:K288)</f>
        <v>7.1869999999999994</v>
      </c>
      <c r="R288" s="30">
        <f t="shared" si="133"/>
        <v>0</v>
      </c>
      <c r="S288" s="30"/>
      <c r="T288" s="645">
        <f t="shared" si="134"/>
        <v>7.1869999999999994</v>
      </c>
      <c r="U288" s="571">
        <v>7.26</v>
      </c>
      <c r="V288" s="703">
        <v>7.1870000000000003</v>
      </c>
      <c r="W288" s="237">
        <v>0</v>
      </c>
      <c r="X288" s="237">
        <v>0</v>
      </c>
      <c r="Y288" s="674">
        <f t="shared" si="135"/>
        <v>7.1870000000000003</v>
      </c>
      <c r="Z288" s="700">
        <v>1</v>
      </c>
      <c r="AA288" s="6"/>
    </row>
    <row r="289" spans="1:27" ht="15.75">
      <c r="A289" s="758" t="s">
        <v>518</v>
      </c>
      <c r="B289" s="759"/>
      <c r="C289" s="759"/>
      <c r="D289" s="759"/>
      <c r="E289" s="759"/>
      <c r="F289" s="721" t="s">
        <v>379</v>
      </c>
      <c r="G289" s="554">
        <f t="shared" ref="G289:P289" si="137">SUM(G282:G288)</f>
        <v>0.29099999999999998</v>
      </c>
      <c r="H289" s="554">
        <f t="shared" si="137"/>
        <v>33.852999999999994</v>
      </c>
      <c r="I289" s="554">
        <f t="shared" si="137"/>
        <v>42.72</v>
      </c>
      <c r="J289" s="554">
        <f t="shared" si="137"/>
        <v>4.452</v>
      </c>
      <c r="K289" s="554">
        <f t="shared" si="137"/>
        <v>0</v>
      </c>
      <c r="L289" s="554">
        <f t="shared" si="137"/>
        <v>0</v>
      </c>
      <c r="M289" s="554">
        <f t="shared" si="137"/>
        <v>0</v>
      </c>
      <c r="N289" s="554">
        <f t="shared" si="137"/>
        <v>0</v>
      </c>
      <c r="O289" s="554">
        <f t="shared" si="137"/>
        <v>0</v>
      </c>
      <c r="P289" s="554">
        <f t="shared" si="137"/>
        <v>0</v>
      </c>
      <c r="Q289" s="30">
        <f>SUM(Q282:Q288)</f>
        <v>81.316000000000003</v>
      </c>
      <c r="R289" s="30">
        <f>SUM(R282:R288)</f>
        <v>0</v>
      </c>
      <c r="S289" s="30">
        <f>SUM(S282:S288)</f>
        <v>8.49</v>
      </c>
      <c r="T289" s="226">
        <f t="shared" si="134"/>
        <v>89.805999999999997</v>
      </c>
      <c r="U289" s="571">
        <f>SUM(U282:U288)</f>
        <v>88.89</v>
      </c>
      <c r="V289" s="704">
        <f>SUM(V282:V288)</f>
        <v>88.616000000000014</v>
      </c>
      <c r="W289" s="554">
        <f t="shared" ref="W289:Y289" si="138">SUM(W282:W288)</f>
        <v>0.50600000000000001</v>
      </c>
      <c r="X289" s="554">
        <f t="shared" si="138"/>
        <v>0.68399999999999994</v>
      </c>
      <c r="Y289" s="553">
        <f t="shared" si="138"/>
        <v>89.300000000000011</v>
      </c>
      <c r="Z289" s="772"/>
    </row>
    <row r="290" spans="1:27" ht="16.5" thickBot="1">
      <c r="A290" s="763"/>
      <c r="B290" s="764"/>
      <c r="C290" s="764"/>
      <c r="D290" s="764"/>
      <c r="E290" s="764"/>
      <c r="F290" s="722" t="s">
        <v>380</v>
      </c>
      <c r="G290" s="57">
        <f t="shared" ref="G290:S290" si="139">+G289/$T$289</f>
        <v>3.2403180188406121E-3</v>
      </c>
      <c r="H290" s="57">
        <f t="shared" si="139"/>
        <v>0.37695699619179113</v>
      </c>
      <c r="I290" s="57">
        <f t="shared" si="139"/>
        <v>0.47569204730196202</v>
      </c>
      <c r="J290" s="57">
        <f t="shared" si="139"/>
        <v>4.9573525154221323E-2</v>
      </c>
      <c r="K290" s="57">
        <f t="shared" si="139"/>
        <v>0</v>
      </c>
      <c r="L290" s="57">
        <f t="shared" si="139"/>
        <v>0</v>
      </c>
      <c r="M290" s="57">
        <f t="shared" si="139"/>
        <v>0</v>
      </c>
      <c r="N290" s="57">
        <f t="shared" si="139"/>
        <v>0</v>
      </c>
      <c r="O290" s="57">
        <f t="shared" si="139"/>
        <v>0</v>
      </c>
      <c r="P290" s="57">
        <f t="shared" si="139"/>
        <v>0</v>
      </c>
      <c r="Q290" s="57">
        <f t="shared" si="139"/>
        <v>0.90546288666681518</v>
      </c>
      <c r="R290" s="57">
        <f t="shared" si="139"/>
        <v>0</v>
      </c>
      <c r="S290" s="57">
        <f t="shared" si="139"/>
        <v>9.4537113333184875E-2</v>
      </c>
      <c r="T290" s="57">
        <f xml:space="preserve"> T289/U289</f>
        <v>1.0103048711891101</v>
      </c>
      <c r="U290" s="706"/>
      <c r="V290" s="705">
        <f>+V289/$Y$289</f>
        <v>0.99234042553191493</v>
      </c>
      <c r="W290" s="57">
        <f>+W289/$Y$289</f>
        <v>5.6662933930571105E-3</v>
      </c>
      <c r="X290" s="57">
        <f>+X289/$Y$289</f>
        <v>7.6595744680851051E-3</v>
      </c>
      <c r="Y290" s="710"/>
      <c r="Z290" s="773"/>
    </row>
    <row r="291" spans="1:27" ht="15.75">
      <c r="A291" s="551"/>
      <c r="B291" s="570"/>
      <c r="C291" s="550"/>
      <c r="D291" s="550"/>
      <c r="E291" s="550"/>
      <c r="F291" s="550"/>
      <c r="G291" s="549"/>
      <c r="H291" s="12"/>
      <c r="I291" s="12"/>
      <c r="J291" s="12"/>
      <c r="K291" s="12"/>
      <c r="L291" s="12"/>
      <c r="M291" s="548"/>
      <c r="N291" s="548"/>
      <c r="O291" s="548"/>
      <c r="P291" s="548"/>
      <c r="Q291" s="6"/>
      <c r="R291" s="6"/>
      <c r="S291" s="6"/>
      <c r="T291" s="196"/>
      <c r="U291" s="546"/>
      <c r="V291" s="574"/>
      <c r="W291" s="574"/>
      <c r="X291" s="574"/>
      <c r="Y291" s="546"/>
    </row>
    <row r="292" spans="1:27" ht="16.5" thickBot="1">
      <c r="A292" s="762" t="s">
        <v>282</v>
      </c>
      <c r="B292" s="762"/>
      <c r="C292" s="550"/>
      <c r="D292" s="550"/>
      <c r="E292" s="550"/>
      <c r="F292" s="550"/>
      <c r="G292" s="549"/>
      <c r="H292" s="12"/>
      <c r="I292" s="12"/>
      <c r="J292" s="12"/>
      <c r="K292" s="12"/>
      <c r="L292" s="12"/>
      <c r="M292" s="548"/>
      <c r="N292" s="548"/>
      <c r="O292" s="548"/>
      <c r="P292" s="548"/>
      <c r="Q292" s="6"/>
      <c r="R292" s="6"/>
      <c r="S292" s="6"/>
      <c r="T292" s="196"/>
      <c r="U292" s="546"/>
      <c r="V292" s="574"/>
      <c r="W292" s="574"/>
      <c r="X292" s="574"/>
      <c r="Y292" s="546"/>
    </row>
    <row r="293" spans="1:27" ht="15.75" outlineLevel="1">
      <c r="A293" s="646">
        <v>23</v>
      </c>
      <c r="B293" s="666" t="s">
        <v>283</v>
      </c>
      <c r="C293" s="653" t="s">
        <v>284</v>
      </c>
      <c r="D293" s="648" t="s">
        <v>285</v>
      </c>
      <c r="E293" s="648" t="s">
        <v>574</v>
      </c>
      <c r="F293" s="647" t="s">
        <v>286</v>
      </c>
      <c r="G293" s="649">
        <v>1.94</v>
      </c>
      <c r="H293" s="221">
        <v>9.67</v>
      </c>
      <c r="I293" s="221">
        <v>3.01</v>
      </c>
      <c r="J293" s="221">
        <v>0</v>
      </c>
      <c r="K293" s="221">
        <v>0</v>
      </c>
      <c r="L293" s="221">
        <v>0</v>
      </c>
      <c r="M293" s="650">
        <v>4.5</v>
      </c>
      <c r="N293" s="650">
        <v>0</v>
      </c>
      <c r="O293" s="650">
        <v>0</v>
      </c>
      <c r="P293" s="650">
        <v>0</v>
      </c>
      <c r="Q293" s="279">
        <f t="shared" ref="Q293:Q303" si="140">SUM(G293:K293)</f>
        <v>14.62</v>
      </c>
      <c r="R293" s="279">
        <f t="shared" ref="R293:R303" si="141">SUM(L293:P293)</f>
        <v>4.5</v>
      </c>
      <c r="S293" s="279"/>
      <c r="T293" s="659">
        <f t="shared" ref="T293:T304" si="142">SUM(Q293:S293)</f>
        <v>19.119999999999997</v>
      </c>
      <c r="U293" s="672">
        <v>19.12</v>
      </c>
      <c r="V293" s="702">
        <v>19.12</v>
      </c>
      <c r="W293" s="223">
        <v>0</v>
      </c>
      <c r="X293" s="223">
        <v>0</v>
      </c>
      <c r="Y293" s="709">
        <f t="shared" ref="Y293:Y303" si="143">V293+X293</f>
        <v>19.12</v>
      </c>
      <c r="Z293" s="651">
        <v>1</v>
      </c>
      <c r="AA293" s="6"/>
    </row>
    <row r="294" spans="1:27" ht="15.75" outlineLevel="1">
      <c r="A294" s="559">
        <v>25</v>
      </c>
      <c r="B294" s="663" t="s">
        <v>289</v>
      </c>
      <c r="C294" s="652" t="s">
        <v>1354</v>
      </c>
      <c r="D294" s="555" t="s">
        <v>1361</v>
      </c>
      <c r="E294" s="555" t="s">
        <v>887</v>
      </c>
      <c r="F294" s="558" t="s">
        <v>1448</v>
      </c>
      <c r="G294" s="557">
        <v>3.02</v>
      </c>
      <c r="H294" s="236">
        <v>7.298</v>
      </c>
      <c r="I294" s="236">
        <v>0</v>
      </c>
      <c r="J294" s="236">
        <v>0</v>
      </c>
      <c r="K294" s="236">
        <v>0</v>
      </c>
      <c r="L294" s="236">
        <v>0</v>
      </c>
      <c r="M294" s="556">
        <v>0</v>
      </c>
      <c r="N294" s="556">
        <v>0</v>
      </c>
      <c r="O294" s="556">
        <v>0</v>
      </c>
      <c r="P294" s="556">
        <v>0</v>
      </c>
      <c r="Q294" s="30">
        <f t="shared" si="140"/>
        <v>10.318</v>
      </c>
      <c r="R294" s="30">
        <f t="shared" si="141"/>
        <v>0</v>
      </c>
      <c r="S294" s="30"/>
      <c r="T294" s="645">
        <f t="shared" si="142"/>
        <v>10.318</v>
      </c>
      <c r="U294" s="571">
        <v>10.318</v>
      </c>
      <c r="V294" s="703">
        <v>10.318</v>
      </c>
      <c r="W294" s="237">
        <v>0</v>
      </c>
      <c r="X294" s="237">
        <v>0</v>
      </c>
      <c r="Y294" s="674">
        <f t="shared" si="143"/>
        <v>10.318</v>
      </c>
      <c r="Z294" s="700">
        <v>1</v>
      </c>
      <c r="AA294" s="6"/>
    </row>
    <row r="295" spans="1:27" ht="15.75" outlineLevel="1">
      <c r="A295" s="559">
        <v>25</v>
      </c>
      <c r="B295" s="663" t="s">
        <v>289</v>
      </c>
      <c r="C295" s="652" t="s">
        <v>1354</v>
      </c>
      <c r="D295" s="555" t="s">
        <v>888</v>
      </c>
      <c r="E295" s="555" t="s">
        <v>710</v>
      </c>
      <c r="F295" s="558" t="s">
        <v>890</v>
      </c>
      <c r="G295" s="557">
        <v>3.9740000000000002</v>
      </c>
      <c r="H295" s="236">
        <v>4.3239999999999998</v>
      </c>
      <c r="I295" s="236">
        <v>9.9440000000000008</v>
      </c>
      <c r="J295" s="236">
        <v>0</v>
      </c>
      <c r="K295" s="236">
        <v>0</v>
      </c>
      <c r="L295" s="236">
        <v>0</v>
      </c>
      <c r="M295" s="556">
        <v>0</v>
      </c>
      <c r="N295" s="556">
        <v>0</v>
      </c>
      <c r="O295" s="556">
        <v>0</v>
      </c>
      <c r="P295" s="556">
        <v>0</v>
      </c>
      <c r="Q295" s="30">
        <f t="shared" si="140"/>
        <v>18.242000000000001</v>
      </c>
      <c r="R295" s="30">
        <f t="shared" si="141"/>
        <v>0</v>
      </c>
      <c r="S295" s="30"/>
      <c r="T295" s="645">
        <f t="shared" si="142"/>
        <v>18.242000000000001</v>
      </c>
      <c r="U295" s="571">
        <v>18.23</v>
      </c>
      <c r="V295" s="703">
        <v>18.23</v>
      </c>
      <c r="W295" s="237">
        <v>0</v>
      </c>
      <c r="X295" s="237">
        <v>0</v>
      </c>
      <c r="Y295" s="674">
        <f t="shared" si="143"/>
        <v>18.23</v>
      </c>
      <c r="Z295" s="700">
        <v>1</v>
      </c>
      <c r="AA295" s="6"/>
    </row>
    <row r="296" spans="1:27" ht="15.75" outlineLevel="1">
      <c r="A296" s="559">
        <v>25</v>
      </c>
      <c r="B296" s="663" t="s">
        <v>287</v>
      </c>
      <c r="C296" s="652" t="s">
        <v>725</v>
      </c>
      <c r="D296" s="555" t="s">
        <v>7</v>
      </c>
      <c r="E296" s="555" t="s">
        <v>288</v>
      </c>
      <c r="F296" s="558" t="s">
        <v>1399</v>
      </c>
      <c r="G296" s="557">
        <v>1</v>
      </c>
      <c r="H296" s="236">
        <v>3.9</v>
      </c>
      <c r="I296" s="236">
        <v>0</v>
      </c>
      <c r="J296" s="236">
        <v>0</v>
      </c>
      <c r="K296" s="236">
        <v>0</v>
      </c>
      <c r="L296" s="236">
        <v>0</v>
      </c>
      <c r="M296" s="556">
        <v>0</v>
      </c>
      <c r="N296" s="556">
        <v>0</v>
      </c>
      <c r="O296" s="556">
        <v>0</v>
      </c>
      <c r="P296" s="556">
        <v>0</v>
      </c>
      <c r="Q296" s="30">
        <f t="shared" si="140"/>
        <v>4.9000000000000004</v>
      </c>
      <c r="R296" s="30">
        <f t="shared" si="141"/>
        <v>0</v>
      </c>
      <c r="S296" s="30"/>
      <c r="T296" s="645">
        <f t="shared" si="142"/>
        <v>4.9000000000000004</v>
      </c>
      <c r="U296" s="571">
        <v>4.9000000000000004</v>
      </c>
      <c r="V296" s="703">
        <v>3.82</v>
      </c>
      <c r="W296" s="237">
        <v>0.625</v>
      </c>
      <c r="X296" s="237">
        <v>0.46</v>
      </c>
      <c r="Y296" s="674">
        <f t="shared" si="143"/>
        <v>4.28</v>
      </c>
      <c r="Z296" s="700">
        <v>1</v>
      </c>
      <c r="AA296" s="6"/>
    </row>
    <row r="297" spans="1:27" ht="30.75" outlineLevel="1">
      <c r="A297" s="559">
        <v>29</v>
      </c>
      <c r="B297" s="555">
        <v>2902</v>
      </c>
      <c r="C297" s="652" t="s">
        <v>1329</v>
      </c>
      <c r="D297" s="555" t="s">
        <v>7</v>
      </c>
      <c r="E297" s="555" t="s">
        <v>252</v>
      </c>
      <c r="F297" s="558" t="s">
        <v>1449</v>
      </c>
      <c r="G297" s="557">
        <v>0</v>
      </c>
      <c r="H297" s="236">
        <v>4.72</v>
      </c>
      <c r="I297" s="236">
        <v>5.96</v>
      </c>
      <c r="J297" s="236">
        <v>0</v>
      </c>
      <c r="K297" s="236">
        <v>0</v>
      </c>
      <c r="L297" s="236">
        <v>0</v>
      </c>
      <c r="M297" s="556">
        <v>0</v>
      </c>
      <c r="N297" s="556">
        <v>0</v>
      </c>
      <c r="O297" s="556">
        <v>0</v>
      </c>
      <c r="P297" s="556">
        <v>0</v>
      </c>
      <c r="Q297" s="30">
        <f t="shared" si="140"/>
        <v>10.68</v>
      </c>
      <c r="R297" s="30">
        <f t="shared" si="141"/>
        <v>0</v>
      </c>
      <c r="S297" s="30"/>
      <c r="T297" s="645">
        <f t="shared" si="142"/>
        <v>10.68</v>
      </c>
      <c r="U297" s="571">
        <v>10.68</v>
      </c>
      <c r="V297" s="703">
        <v>0.92</v>
      </c>
      <c r="W297" s="237">
        <v>4.88</v>
      </c>
      <c r="X297" s="237">
        <v>4.88</v>
      </c>
      <c r="Y297" s="674">
        <f t="shared" si="143"/>
        <v>5.8</v>
      </c>
      <c r="Z297" s="700">
        <v>1</v>
      </c>
      <c r="AA297" s="713"/>
    </row>
    <row r="298" spans="1:27" ht="45" outlineLevel="1">
      <c r="A298" s="559">
        <v>29</v>
      </c>
      <c r="B298" s="663" t="s">
        <v>290</v>
      </c>
      <c r="C298" s="652" t="s">
        <v>620</v>
      </c>
      <c r="D298" s="555" t="s">
        <v>7</v>
      </c>
      <c r="E298" s="555" t="s">
        <v>169</v>
      </c>
      <c r="F298" s="558" t="s">
        <v>1380</v>
      </c>
      <c r="G298" s="557">
        <v>0</v>
      </c>
      <c r="H298" s="236">
        <v>5.7</v>
      </c>
      <c r="I298" s="236">
        <v>0</v>
      </c>
      <c r="J298" s="236">
        <v>0</v>
      </c>
      <c r="K298" s="236">
        <v>0</v>
      </c>
      <c r="L298" s="236">
        <v>0</v>
      </c>
      <c r="M298" s="556">
        <v>0</v>
      </c>
      <c r="N298" s="556">
        <v>0</v>
      </c>
      <c r="O298" s="556">
        <v>0</v>
      </c>
      <c r="P298" s="556">
        <v>0</v>
      </c>
      <c r="Q298" s="30">
        <f t="shared" si="140"/>
        <v>5.7</v>
      </c>
      <c r="R298" s="30">
        <f t="shared" si="141"/>
        <v>0</v>
      </c>
      <c r="S298" s="30"/>
      <c r="T298" s="645">
        <f t="shared" si="142"/>
        <v>5.7</v>
      </c>
      <c r="U298" s="571">
        <v>5.7</v>
      </c>
      <c r="V298" s="703">
        <v>3.7</v>
      </c>
      <c r="W298" s="237">
        <v>1</v>
      </c>
      <c r="X298" s="237">
        <v>1</v>
      </c>
      <c r="Y298" s="674">
        <f t="shared" si="143"/>
        <v>4.7</v>
      </c>
      <c r="Z298" s="700">
        <v>1</v>
      </c>
      <c r="AA298" s="713"/>
    </row>
    <row r="299" spans="1:27" ht="15.75" outlineLevel="1">
      <c r="A299" s="559">
        <v>29</v>
      </c>
      <c r="B299" s="663" t="s">
        <v>291</v>
      </c>
      <c r="C299" s="652" t="s">
        <v>292</v>
      </c>
      <c r="D299" s="555" t="s">
        <v>7</v>
      </c>
      <c r="E299" s="555" t="s">
        <v>293</v>
      </c>
      <c r="F299" s="558" t="s">
        <v>292</v>
      </c>
      <c r="G299" s="557">
        <v>0</v>
      </c>
      <c r="H299" s="236">
        <v>1.72</v>
      </c>
      <c r="I299" s="236">
        <v>0</v>
      </c>
      <c r="J299" s="236">
        <v>0</v>
      </c>
      <c r="K299" s="236">
        <v>0</v>
      </c>
      <c r="L299" s="236">
        <v>0</v>
      </c>
      <c r="M299" s="556">
        <v>0</v>
      </c>
      <c r="N299" s="556">
        <v>0</v>
      </c>
      <c r="O299" s="556">
        <v>0</v>
      </c>
      <c r="P299" s="556">
        <v>0</v>
      </c>
      <c r="Q299" s="30">
        <f t="shared" si="140"/>
        <v>1.72</v>
      </c>
      <c r="R299" s="30">
        <f t="shared" si="141"/>
        <v>0</v>
      </c>
      <c r="S299" s="30"/>
      <c r="T299" s="645">
        <f t="shared" si="142"/>
        <v>1.72</v>
      </c>
      <c r="U299" s="571">
        <v>1.72</v>
      </c>
      <c r="V299" s="703">
        <v>1.72</v>
      </c>
      <c r="W299" s="237">
        <v>0</v>
      </c>
      <c r="X299" s="237">
        <v>0</v>
      </c>
      <c r="Y299" s="674">
        <f t="shared" si="143"/>
        <v>1.72</v>
      </c>
      <c r="Z299" s="700">
        <v>1</v>
      </c>
      <c r="AA299" s="6"/>
    </row>
    <row r="300" spans="1:27" ht="31.5" customHeight="1" outlineLevel="1">
      <c r="A300" s="559" t="s">
        <v>929</v>
      </c>
      <c r="B300" s="663" t="s">
        <v>930</v>
      </c>
      <c r="C300" s="652" t="s">
        <v>931</v>
      </c>
      <c r="D300" s="555" t="s">
        <v>7</v>
      </c>
      <c r="E300" s="555" t="s">
        <v>932</v>
      </c>
      <c r="F300" s="558" t="s">
        <v>1299</v>
      </c>
      <c r="G300" s="557">
        <v>13.1</v>
      </c>
      <c r="H300" s="236">
        <v>0</v>
      </c>
      <c r="I300" s="236">
        <v>0</v>
      </c>
      <c r="J300" s="236">
        <v>0</v>
      </c>
      <c r="K300" s="236">
        <v>0</v>
      </c>
      <c r="L300" s="236">
        <v>0</v>
      </c>
      <c r="M300" s="556">
        <v>0</v>
      </c>
      <c r="N300" s="556">
        <v>0</v>
      </c>
      <c r="O300" s="556">
        <v>0</v>
      </c>
      <c r="P300" s="556">
        <v>0</v>
      </c>
      <c r="Q300" s="30">
        <f t="shared" si="140"/>
        <v>13.1</v>
      </c>
      <c r="R300" s="30">
        <f t="shared" si="141"/>
        <v>0</v>
      </c>
      <c r="S300" s="30"/>
      <c r="T300" s="645">
        <f t="shared" si="142"/>
        <v>13.1</v>
      </c>
      <c r="U300" s="571">
        <v>13.1</v>
      </c>
      <c r="V300" s="703">
        <v>13.1</v>
      </c>
      <c r="W300" s="237">
        <v>0</v>
      </c>
      <c r="X300" s="237">
        <v>0</v>
      </c>
      <c r="Y300" s="674">
        <f t="shared" si="143"/>
        <v>13.1</v>
      </c>
      <c r="Z300" s="700">
        <v>1</v>
      </c>
      <c r="AA300" s="6"/>
    </row>
    <row r="301" spans="1:27" ht="15.75" outlineLevel="1">
      <c r="A301" s="559">
        <v>50</v>
      </c>
      <c r="B301" s="663" t="s">
        <v>146</v>
      </c>
      <c r="C301" s="652" t="s">
        <v>297</v>
      </c>
      <c r="D301" s="555" t="s">
        <v>110</v>
      </c>
      <c r="E301" s="555" t="s">
        <v>298</v>
      </c>
      <c r="F301" s="558" t="s">
        <v>508</v>
      </c>
      <c r="G301" s="557">
        <v>3.86</v>
      </c>
      <c r="H301" s="236">
        <v>2.27</v>
      </c>
      <c r="I301" s="236">
        <v>0</v>
      </c>
      <c r="J301" s="236">
        <v>0.45</v>
      </c>
      <c r="K301" s="236">
        <v>0</v>
      </c>
      <c r="L301" s="236">
        <v>0</v>
      </c>
      <c r="M301" s="556">
        <v>0</v>
      </c>
      <c r="N301" s="556">
        <v>16.72</v>
      </c>
      <c r="O301" s="556">
        <v>0</v>
      </c>
      <c r="P301" s="556">
        <v>0</v>
      </c>
      <c r="Q301" s="30">
        <f t="shared" si="140"/>
        <v>6.58</v>
      </c>
      <c r="R301" s="30">
        <f t="shared" si="141"/>
        <v>16.72</v>
      </c>
      <c r="S301" s="30"/>
      <c r="T301" s="645">
        <f t="shared" si="142"/>
        <v>23.299999999999997</v>
      </c>
      <c r="U301" s="571">
        <v>23.3</v>
      </c>
      <c r="V301" s="703">
        <v>23.3</v>
      </c>
      <c r="W301" s="237">
        <v>0</v>
      </c>
      <c r="X301" s="237">
        <v>0</v>
      </c>
      <c r="Y301" s="674">
        <f t="shared" si="143"/>
        <v>23.3</v>
      </c>
      <c r="Z301" s="700">
        <v>1</v>
      </c>
      <c r="AA301" s="6"/>
    </row>
    <row r="302" spans="1:27" ht="15.75" outlineLevel="1">
      <c r="A302" s="559">
        <v>50</v>
      </c>
      <c r="B302" s="663" t="s">
        <v>299</v>
      </c>
      <c r="C302" s="652" t="s">
        <v>300</v>
      </c>
      <c r="D302" s="555" t="s">
        <v>7</v>
      </c>
      <c r="E302" s="555" t="s">
        <v>301</v>
      </c>
      <c r="F302" s="558" t="s">
        <v>1450</v>
      </c>
      <c r="G302" s="557">
        <v>5.55</v>
      </c>
      <c r="H302" s="236">
        <v>23.6</v>
      </c>
      <c r="I302" s="236">
        <v>10.41</v>
      </c>
      <c r="J302" s="236">
        <v>2.66</v>
      </c>
      <c r="K302" s="236">
        <v>0</v>
      </c>
      <c r="L302" s="236">
        <v>0</v>
      </c>
      <c r="M302" s="556">
        <v>0</v>
      </c>
      <c r="N302" s="556">
        <v>21.69</v>
      </c>
      <c r="O302" s="556">
        <v>4.0199999999999996</v>
      </c>
      <c r="P302" s="556">
        <v>0</v>
      </c>
      <c r="Q302" s="30">
        <f t="shared" si="140"/>
        <v>42.22</v>
      </c>
      <c r="R302" s="30">
        <f t="shared" si="141"/>
        <v>25.71</v>
      </c>
      <c r="S302" s="30">
        <v>11</v>
      </c>
      <c r="T302" s="645">
        <f t="shared" si="142"/>
        <v>78.930000000000007</v>
      </c>
      <c r="U302" s="571">
        <v>78.099999999999994</v>
      </c>
      <c r="V302" s="703">
        <v>78.59</v>
      </c>
      <c r="W302" s="237">
        <v>0.17</v>
      </c>
      <c r="X302" s="237">
        <v>0.17</v>
      </c>
      <c r="Y302" s="674">
        <f t="shared" si="143"/>
        <v>78.760000000000005</v>
      </c>
      <c r="Z302" s="700">
        <v>1</v>
      </c>
      <c r="AA302" s="713"/>
    </row>
    <row r="303" spans="1:27" ht="15.75" outlineLevel="1">
      <c r="A303" s="559">
        <v>50</v>
      </c>
      <c r="B303" s="663" t="s">
        <v>294</v>
      </c>
      <c r="C303" s="652" t="s">
        <v>296</v>
      </c>
      <c r="D303" s="555" t="s">
        <v>7</v>
      </c>
      <c r="E303" s="555" t="s">
        <v>295</v>
      </c>
      <c r="F303" s="652" t="s">
        <v>1398</v>
      </c>
      <c r="G303" s="236">
        <v>13.96</v>
      </c>
      <c r="H303" s="236">
        <v>10.91</v>
      </c>
      <c r="I303" s="236">
        <v>8.3800000000000008</v>
      </c>
      <c r="J303" s="236">
        <v>0</v>
      </c>
      <c r="K303" s="236">
        <v>0</v>
      </c>
      <c r="L303" s="236">
        <v>0</v>
      </c>
      <c r="M303" s="556">
        <v>0</v>
      </c>
      <c r="N303" s="556">
        <v>0</v>
      </c>
      <c r="O303" s="556">
        <v>0</v>
      </c>
      <c r="P303" s="556">
        <v>0</v>
      </c>
      <c r="Q303" s="30">
        <f t="shared" si="140"/>
        <v>33.25</v>
      </c>
      <c r="R303" s="30">
        <f t="shared" si="141"/>
        <v>0</v>
      </c>
      <c r="S303" s="30"/>
      <c r="T303" s="645">
        <f t="shared" si="142"/>
        <v>33.25</v>
      </c>
      <c r="U303" s="571">
        <v>33.25</v>
      </c>
      <c r="V303" s="703">
        <v>31.667999999999999</v>
      </c>
      <c r="W303" s="237">
        <v>0.79100000000000004</v>
      </c>
      <c r="X303" s="237">
        <v>0.79100000000000004</v>
      </c>
      <c r="Y303" s="674">
        <f t="shared" si="143"/>
        <v>32.458999999999996</v>
      </c>
      <c r="Z303" s="700">
        <v>1</v>
      </c>
      <c r="AA303" s="713">
        <f>+T303-X303-W303</f>
        <v>31.668000000000003</v>
      </c>
    </row>
    <row r="304" spans="1:27" ht="15.75">
      <c r="A304" s="758" t="s">
        <v>366</v>
      </c>
      <c r="B304" s="759"/>
      <c r="C304" s="759"/>
      <c r="D304" s="759"/>
      <c r="E304" s="759"/>
      <c r="F304" s="721" t="s">
        <v>379</v>
      </c>
      <c r="G304" s="554">
        <f t="shared" ref="G304:P304" si="144">SUM(G293:G303)</f>
        <v>46.403999999999996</v>
      </c>
      <c r="H304" s="554">
        <f t="shared" si="144"/>
        <v>74.112000000000009</v>
      </c>
      <c r="I304" s="554">
        <f t="shared" si="144"/>
        <v>37.704000000000001</v>
      </c>
      <c r="J304" s="554">
        <f t="shared" si="144"/>
        <v>3.1100000000000003</v>
      </c>
      <c r="K304" s="554">
        <f t="shared" si="144"/>
        <v>0</v>
      </c>
      <c r="L304" s="554">
        <f t="shared" si="144"/>
        <v>0</v>
      </c>
      <c r="M304" s="554">
        <f t="shared" si="144"/>
        <v>4.5</v>
      </c>
      <c r="N304" s="554">
        <f t="shared" si="144"/>
        <v>38.409999999999997</v>
      </c>
      <c r="O304" s="554">
        <f t="shared" si="144"/>
        <v>4.0199999999999996</v>
      </c>
      <c r="P304" s="554">
        <f t="shared" si="144"/>
        <v>0</v>
      </c>
      <c r="Q304" s="30">
        <f>SUM(Q293:Q303)</f>
        <v>161.32999999999998</v>
      </c>
      <c r="R304" s="30">
        <f>SUM(R293:R303)</f>
        <v>46.93</v>
      </c>
      <c r="S304" s="30">
        <f>SUM(S293:S303)</f>
        <v>11</v>
      </c>
      <c r="T304" s="226">
        <f t="shared" si="142"/>
        <v>219.26</v>
      </c>
      <c r="U304" s="571">
        <f>SUM(U293:U303)</f>
        <v>218.41800000000001</v>
      </c>
      <c r="V304" s="704">
        <f>SUM(V293:V303)</f>
        <v>204.48600000000002</v>
      </c>
      <c r="W304" s="554">
        <f t="shared" ref="W304:Y304" si="145">SUM(W293:W303)</f>
        <v>7.4660000000000002</v>
      </c>
      <c r="X304" s="554">
        <f t="shared" si="145"/>
        <v>7.3010000000000002</v>
      </c>
      <c r="Y304" s="553">
        <f t="shared" si="145"/>
        <v>211.78700000000001</v>
      </c>
      <c r="Z304" s="772"/>
    </row>
    <row r="305" spans="1:27" ht="16.5" thickBot="1">
      <c r="A305" s="763"/>
      <c r="B305" s="764"/>
      <c r="C305" s="764"/>
      <c r="D305" s="764"/>
      <c r="E305" s="764"/>
      <c r="F305" s="722" t="s">
        <v>380</v>
      </c>
      <c r="G305" s="57">
        <f t="shared" ref="G305:S305" si="146">+G304/$T$304</f>
        <v>0.21163914986773694</v>
      </c>
      <c r="H305" s="57">
        <f t="shared" si="146"/>
        <v>0.33800966888625383</v>
      </c>
      <c r="I305" s="57">
        <f t="shared" si="146"/>
        <v>0.17196022986408829</v>
      </c>
      <c r="J305" s="57">
        <f t="shared" si="146"/>
        <v>1.418407370245371E-2</v>
      </c>
      <c r="K305" s="57">
        <f t="shared" si="146"/>
        <v>0</v>
      </c>
      <c r="L305" s="57">
        <f t="shared" si="146"/>
        <v>0</v>
      </c>
      <c r="M305" s="57">
        <f t="shared" si="146"/>
        <v>2.0523579312232053E-2</v>
      </c>
      <c r="N305" s="57">
        <f t="shared" si="146"/>
        <v>0.17518015141840737</v>
      </c>
      <c r="O305" s="57">
        <f t="shared" si="146"/>
        <v>1.8334397518927299E-2</v>
      </c>
      <c r="P305" s="57">
        <f t="shared" si="146"/>
        <v>0</v>
      </c>
      <c r="Q305" s="57">
        <f t="shared" si="146"/>
        <v>0.73579312232053262</v>
      </c>
      <c r="R305" s="57">
        <f t="shared" si="146"/>
        <v>0.21403812824956672</v>
      </c>
      <c r="S305" s="57">
        <f t="shared" si="146"/>
        <v>5.0168749429900579E-2</v>
      </c>
      <c r="T305" s="57">
        <f xml:space="preserve"> T304/U304</f>
        <v>1.0038549936360555</v>
      </c>
      <c r="U305" s="706"/>
      <c r="V305" s="705">
        <f>+V304/$Y$304</f>
        <v>0.96552668482956938</v>
      </c>
      <c r="W305" s="57">
        <f>+W304/$Y$304</f>
        <v>3.5252399816797064E-2</v>
      </c>
      <c r="X305" s="57">
        <f>+X304/$Y$304</f>
        <v>3.4473315170430667E-2</v>
      </c>
      <c r="Y305" s="710"/>
      <c r="Z305" s="773"/>
    </row>
    <row r="306" spans="1:27" ht="15.75">
      <c r="A306" s="551"/>
      <c r="B306" s="570"/>
      <c r="C306" s="550"/>
      <c r="D306" s="550"/>
      <c r="E306" s="550"/>
      <c r="F306" s="550"/>
      <c r="G306" s="549"/>
      <c r="H306" s="12"/>
      <c r="I306" s="12"/>
      <c r="J306" s="12"/>
      <c r="K306" s="12"/>
      <c r="L306" s="12"/>
      <c r="M306" s="548"/>
      <c r="N306" s="548"/>
      <c r="O306" s="548"/>
      <c r="P306" s="548"/>
      <c r="Q306" s="6"/>
      <c r="R306" s="6"/>
      <c r="S306" s="6"/>
      <c r="T306" s="196"/>
      <c r="U306" s="546"/>
      <c r="V306" s="574"/>
      <c r="W306" s="574"/>
      <c r="X306" s="574"/>
      <c r="Y306" s="546"/>
    </row>
    <row r="307" spans="1:27" ht="17.25" customHeight="1" thickBot="1">
      <c r="A307" s="762" t="s">
        <v>302</v>
      </c>
      <c r="B307" s="762"/>
      <c r="C307" s="762"/>
      <c r="D307" s="550"/>
      <c r="E307" s="550"/>
      <c r="F307" s="550"/>
      <c r="G307" s="549"/>
      <c r="H307" s="12"/>
      <c r="I307" s="12"/>
      <c r="J307" s="12"/>
      <c r="K307" s="12"/>
      <c r="L307" s="12"/>
      <c r="M307" s="548"/>
      <c r="N307" s="548"/>
      <c r="O307" s="548"/>
      <c r="P307" s="548"/>
      <c r="Q307" s="6"/>
      <c r="R307" s="6"/>
      <c r="S307" s="6"/>
      <c r="T307" s="196"/>
      <c r="U307" s="546"/>
      <c r="V307" s="574"/>
      <c r="W307" s="574"/>
      <c r="X307" s="574"/>
      <c r="Y307" s="546"/>
    </row>
    <row r="308" spans="1:27" ht="15.75" outlineLevel="1">
      <c r="A308" s="646" t="s">
        <v>795</v>
      </c>
      <c r="B308" s="695" t="s">
        <v>1482</v>
      </c>
      <c r="C308" s="653" t="s">
        <v>1483</v>
      </c>
      <c r="D308" s="695" t="s">
        <v>7</v>
      </c>
      <c r="E308" s="695" t="s">
        <v>1484</v>
      </c>
      <c r="F308" s="653" t="s">
        <v>1483</v>
      </c>
      <c r="G308" s="696"/>
      <c r="H308" s="221"/>
      <c r="I308" s="221"/>
      <c r="J308" s="221"/>
      <c r="K308" s="221"/>
      <c r="L308" s="221"/>
      <c r="M308" s="221"/>
      <c r="N308" s="221"/>
      <c r="O308" s="221"/>
      <c r="P308" s="650"/>
      <c r="Q308" s="279"/>
      <c r="R308" s="279"/>
      <c r="S308" s="279"/>
      <c r="T308" s="659"/>
      <c r="U308" s="672">
        <v>125.8</v>
      </c>
      <c r="V308" s="702"/>
      <c r="W308" s="223"/>
      <c r="X308" s="223"/>
      <c r="Y308" s="709">
        <f t="shared" ref="Y308:Y320" si="147">V308+X308</f>
        <v>0</v>
      </c>
      <c r="Z308" s="651">
        <v>3</v>
      </c>
      <c r="AA308" s="6"/>
    </row>
    <row r="309" spans="1:27" ht="15.75" outlineLevel="1">
      <c r="A309" s="725" t="s">
        <v>795</v>
      </c>
      <c r="B309" s="741" t="s">
        <v>779</v>
      </c>
      <c r="C309" s="727" t="s">
        <v>781</v>
      </c>
      <c r="D309" s="741" t="s">
        <v>7</v>
      </c>
      <c r="E309" s="741" t="s">
        <v>1486</v>
      </c>
      <c r="F309" s="727" t="s">
        <v>1485</v>
      </c>
      <c r="G309" s="742"/>
      <c r="H309" s="731"/>
      <c r="I309" s="731"/>
      <c r="J309" s="731"/>
      <c r="K309" s="731"/>
      <c r="L309" s="731"/>
      <c r="M309" s="731"/>
      <c r="N309" s="731"/>
      <c r="O309" s="731"/>
      <c r="P309" s="732"/>
      <c r="Q309" s="733"/>
      <c r="R309" s="733"/>
      <c r="S309" s="733"/>
      <c r="T309" s="735"/>
      <c r="U309" s="743">
        <v>90</v>
      </c>
      <c r="V309" s="737"/>
      <c r="W309" s="738"/>
      <c r="X309" s="738"/>
      <c r="Y309" s="739">
        <f>+V309+X309</f>
        <v>0</v>
      </c>
      <c r="Z309" s="740"/>
      <c r="AA309" s="6"/>
    </row>
    <row r="310" spans="1:27" ht="15.75" outlineLevel="1">
      <c r="A310" s="725" t="s">
        <v>795</v>
      </c>
      <c r="B310" s="741" t="s">
        <v>1339</v>
      </c>
      <c r="C310" s="727" t="s">
        <v>1340</v>
      </c>
      <c r="D310" s="741" t="s">
        <v>7</v>
      </c>
      <c r="E310" s="741" t="s">
        <v>1370</v>
      </c>
      <c r="F310" s="727" t="s">
        <v>1487</v>
      </c>
      <c r="G310" s="742"/>
      <c r="H310" s="731"/>
      <c r="I310" s="731"/>
      <c r="J310" s="731"/>
      <c r="K310" s="731"/>
      <c r="L310" s="731"/>
      <c r="M310" s="731"/>
      <c r="N310" s="731"/>
      <c r="O310" s="731"/>
      <c r="P310" s="732"/>
      <c r="Q310" s="733"/>
      <c r="R310" s="733"/>
      <c r="S310" s="733"/>
      <c r="T310" s="735"/>
      <c r="U310" s="743">
        <v>10</v>
      </c>
      <c r="V310" s="737"/>
      <c r="W310" s="738"/>
      <c r="X310" s="738"/>
      <c r="Y310" s="739">
        <f t="shared" ref="Y310:Y311" si="148">+V310+X310</f>
        <v>0</v>
      </c>
      <c r="Z310" s="740"/>
      <c r="AA310" s="6"/>
    </row>
    <row r="311" spans="1:27" ht="15.75" outlineLevel="1">
      <c r="A311" s="725" t="s">
        <v>795</v>
      </c>
      <c r="B311" s="741" t="s">
        <v>1339</v>
      </c>
      <c r="C311" s="727" t="s">
        <v>1340</v>
      </c>
      <c r="D311" s="741" t="s">
        <v>1370</v>
      </c>
      <c r="E311" s="741" t="s">
        <v>1379</v>
      </c>
      <c r="F311" s="727" t="s">
        <v>1490</v>
      </c>
      <c r="G311" s="742"/>
      <c r="H311" s="731"/>
      <c r="I311" s="731"/>
      <c r="J311" s="731"/>
      <c r="K311" s="731"/>
      <c r="L311" s="731"/>
      <c r="M311" s="731"/>
      <c r="N311" s="731"/>
      <c r="O311" s="731"/>
      <c r="P311" s="732"/>
      <c r="Q311" s="733"/>
      <c r="R311" s="733"/>
      <c r="S311" s="733"/>
      <c r="T311" s="735"/>
      <c r="U311" s="743">
        <v>18.54</v>
      </c>
      <c r="V311" s="737"/>
      <c r="W311" s="738"/>
      <c r="X311" s="738"/>
      <c r="Y311" s="739">
        <f t="shared" si="148"/>
        <v>0</v>
      </c>
      <c r="Z311" s="740"/>
      <c r="AA311" s="6"/>
    </row>
    <row r="312" spans="1:27" ht="15.75" outlineLevel="1">
      <c r="A312" s="559" t="s">
        <v>795</v>
      </c>
      <c r="B312" s="683" t="s">
        <v>303</v>
      </c>
      <c r="C312" s="652" t="s">
        <v>305</v>
      </c>
      <c r="D312" s="683" t="s">
        <v>7</v>
      </c>
      <c r="E312" s="683" t="s">
        <v>582</v>
      </c>
      <c r="F312" s="652" t="s">
        <v>1491</v>
      </c>
      <c r="G312" s="684"/>
      <c r="H312" s="236"/>
      <c r="I312" s="236"/>
      <c r="J312" s="236"/>
      <c r="K312" s="236"/>
      <c r="L312" s="236"/>
      <c r="M312" s="236"/>
      <c r="N312" s="236"/>
      <c r="O312" s="236"/>
      <c r="P312" s="556"/>
      <c r="Q312" s="30"/>
      <c r="R312" s="30"/>
      <c r="S312" s="30"/>
      <c r="T312" s="645"/>
      <c r="U312" s="571">
        <v>11.63</v>
      </c>
      <c r="V312" s="703"/>
      <c r="W312" s="237"/>
      <c r="X312" s="237"/>
      <c r="Y312" s="674">
        <f t="shared" si="147"/>
        <v>0</v>
      </c>
      <c r="Z312" s="700">
        <v>3</v>
      </c>
      <c r="AA312" s="6"/>
    </row>
    <row r="313" spans="1:27" ht="15.75" outlineLevel="1">
      <c r="A313" s="559" t="s">
        <v>795</v>
      </c>
      <c r="B313" s="683" t="s">
        <v>303</v>
      </c>
      <c r="C313" s="652" t="s">
        <v>305</v>
      </c>
      <c r="D313" s="683" t="s">
        <v>582</v>
      </c>
      <c r="E313" s="683" t="s">
        <v>304</v>
      </c>
      <c r="F313" s="558" t="s">
        <v>1451</v>
      </c>
      <c r="G313" s="684">
        <v>26.914999999999999</v>
      </c>
      <c r="H313" s="236">
        <v>20.891999999999999</v>
      </c>
      <c r="I313" s="236">
        <v>14.904999999999999</v>
      </c>
      <c r="J313" s="236">
        <v>12.901999999999999</v>
      </c>
      <c r="K313" s="236">
        <v>0</v>
      </c>
      <c r="L313" s="236">
        <v>0</v>
      </c>
      <c r="M313" s="236">
        <v>0</v>
      </c>
      <c r="N313" s="236">
        <v>0</v>
      </c>
      <c r="O313" s="236">
        <v>0</v>
      </c>
      <c r="P313" s="556">
        <v>0</v>
      </c>
      <c r="Q313" s="30">
        <f>SUM(G313:K313)</f>
        <v>75.614000000000004</v>
      </c>
      <c r="R313" s="30">
        <f t="shared" ref="R313" si="149">SUM(L313:P313)</f>
        <v>0</v>
      </c>
      <c r="S313" s="30"/>
      <c r="T313" s="645">
        <f t="shared" ref="T313:T325" si="150">SUM(Q313:S313)</f>
        <v>75.614000000000004</v>
      </c>
      <c r="U313" s="571">
        <v>75.099999999999994</v>
      </c>
      <c r="V313" s="703">
        <v>74.706000000000003</v>
      </c>
      <c r="W313" s="237">
        <v>0.45400000000000001</v>
      </c>
      <c r="X313" s="237">
        <v>0.45400000000000001</v>
      </c>
      <c r="Y313" s="674">
        <f t="shared" si="147"/>
        <v>75.16</v>
      </c>
      <c r="Z313" s="700">
        <v>3</v>
      </c>
      <c r="AA313" s="713"/>
    </row>
    <row r="314" spans="1:27" ht="15.75" outlineLevel="1">
      <c r="A314" s="559">
        <v>55</v>
      </c>
      <c r="B314" s="683">
        <v>5504</v>
      </c>
      <c r="C314" s="652" t="s">
        <v>306</v>
      </c>
      <c r="D314" s="555" t="s">
        <v>7</v>
      </c>
      <c r="E314" s="555" t="s">
        <v>881</v>
      </c>
      <c r="F314" s="558" t="s">
        <v>1452</v>
      </c>
      <c r="G314" s="684">
        <v>7.84</v>
      </c>
      <c r="H314" s="236">
        <v>62.78</v>
      </c>
      <c r="I314" s="236">
        <v>3.69</v>
      </c>
      <c r="J314" s="236">
        <v>0.37</v>
      </c>
      <c r="K314" s="236">
        <v>0</v>
      </c>
      <c r="L314" s="236">
        <v>2.99</v>
      </c>
      <c r="M314" s="556">
        <v>0</v>
      </c>
      <c r="N314" s="556">
        <v>21.46</v>
      </c>
      <c r="O314" s="556">
        <v>2.23</v>
      </c>
      <c r="P314" s="556">
        <v>0</v>
      </c>
      <c r="Q314" s="30">
        <f>SUM(G314:K314)</f>
        <v>74.680000000000007</v>
      </c>
      <c r="R314" s="30">
        <f t="shared" ref="R314:R325" si="151">SUM(L314:P314)</f>
        <v>26.680000000000003</v>
      </c>
      <c r="S314" s="30"/>
      <c r="T314" s="645">
        <f t="shared" si="150"/>
        <v>101.36000000000001</v>
      </c>
      <c r="U314" s="571">
        <v>101.91</v>
      </c>
      <c r="V314" s="703">
        <v>97.918999999999997</v>
      </c>
      <c r="W314" s="237">
        <v>1.7210000000000001</v>
      </c>
      <c r="X314" s="237">
        <v>1.72</v>
      </c>
      <c r="Y314" s="674">
        <f t="shared" si="147"/>
        <v>99.638999999999996</v>
      </c>
      <c r="Z314" s="700">
        <v>1</v>
      </c>
      <c r="AA314" s="713"/>
    </row>
    <row r="315" spans="1:27" ht="15.75" outlineLevel="1">
      <c r="A315" s="559">
        <v>55</v>
      </c>
      <c r="B315" s="683" t="s">
        <v>307</v>
      </c>
      <c r="C315" s="652" t="s">
        <v>308</v>
      </c>
      <c r="D315" s="683" t="s">
        <v>469</v>
      </c>
      <c r="E315" s="683" t="s">
        <v>127</v>
      </c>
      <c r="F315" s="685" t="s">
        <v>580</v>
      </c>
      <c r="G315" s="684">
        <v>0</v>
      </c>
      <c r="H315" s="236">
        <v>7.8860000000000001</v>
      </c>
      <c r="I315" s="236">
        <v>14.827</v>
      </c>
      <c r="J315" s="236">
        <v>4.1000000000000002E-2</v>
      </c>
      <c r="K315" s="236">
        <v>0</v>
      </c>
      <c r="L315" s="236">
        <v>0</v>
      </c>
      <c r="M315" s="556">
        <v>0</v>
      </c>
      <c r="N315" s="556">
        <v>0</v>
      </c>
      <c r="O315" s="556">
        <v>0</v>
      </c>
      <c r="P315" s="556">
        <v>0</v>
      </c>
      <c r="Q315" s="30">
        <f>SUM(G315:K315)</f>
        <v>22.754000000000001</v>
      </c>
      <c r="R315" s="30">
        <f t="shared" si="151"/>
        <v>0</v>
      </c>
      <c r="S315" s="30"/>
      <c r="T315" s="645">
        <f t="shared" si="150"/>
        <v>22.754000000000001</v>
      </c>
      <c r="U315" s="571">
        <v>23.22</v>
      </c>
      <c r="V315" s="703">
        <v>22.754000000000001</v>
      </c>
      <c r="W315" s="237">
        <v>0</v>
      </c>
      <c r="X315" s="237">
        <v>0</v>
      </c>
      <c r="Y315" s="674">
        <f t="shared" si="147"/>
        <v>22.754000000000001</v>
      </c>
      <c r="Z315" s="700">
        <v>2</v>
      </c>
      <c r="AA315" s="6"/>
    </row>
    <row r="316" spans="1:27" ht="15.75" outlineLevel="1">
      <c r="A316" s="559">
        <v>55</v>
      </c>
      <c r="B316" s="683" t="s">
        <v>597</v>
      </c>
      <c r="C316" s="652" t="s">
        <v>578</v>
      </c>
      <c r="D316" s="683" t="s">
        <v>7</v>
      </c>
      <c r="E316" s="683" t="s">
        <v>579</v>
      </c>
      <c r="F316" s="558" t="s">
        <v>578</v>
      </c>
      <c r="G316" s="684">
        <v>0</v>
      </c>
      <c r="H316" s="236">
        <v>0</v>
      </c>
      <c r="I316" s="236">
        <v>1.22</v>
      </c>
      <c r="J316" s="236">
        <v>0.75</v>
      </c>
      <c r="K316" s="236">
        <v>0</v>
      </c>
      <c r="L316" s="236">
        <v>0</v>
      </c>
      <c r="M316" s="556">
        <v>0</v>
      </c>
      <c r="N316" s="556">
        <v>0.25</v>
      </c>
      <c r="O316" s="556">
        <v>0</v>
      </c>
      <c r="P316" s="556">
        <v>0</v>
      </c>
      <c r="Q316" s="30">
        <f>SUM(G316:K316)</f>
        <v>1.97</v>
      </c>
      <c r="R316" s="30">
        <f t="shared" ref="R316" si="152">SUM(L316:P316)</f>
        <v>0.25</v>
      </c>
      <c r="S316" s="30"/>
      <c r="T316" s="645">
        <f t="shared" si="150"/>
        <v>2.2199999999999998</v>
      </c>
      <c r="U316" s="571">
        <v>2.16</v>
      </c>
      <c r="V316" s="703">
        <v>2.2200000000000002</v>
      </c>
      <c r="W316" s="237">
        <v>0</v>
      </c>
      <c r="X316" s="237">
        <v>0</v>
      </c>
      <c r="Y316" s="674">
        <f t="shared" si="147"/>
        <v>2.2200000000000002</v>
      </c>
      <c r="Z316" s="700">
        <v>1</v>
      </c>
      <c r="AA316" s="6"/>
    </row>
    <row r="317" spans="1:27" ht="15.75" outlineLevel="1">
      <c r="A317" s="559">
        <v>55</v>
      </c>
      <c r="B317" s="683" t="s">
        <v>309</v>
      </c>
      <c r="C317" s="652" t="s">
        <v>712</v>
      </c>
      <c r="D317" s="683" t="s">
        <v>7</v>
      </c>
      <c r="E317" s="683" t="s">
        <v>310</v>
      </c>
      <c r="F317" s="558" t="s">
        <v>442</v>
      </c>
      <c r="G317" s="684">
        <v>4.59</v>
      </c>
      <c r="H317" s="236">
        <v>22.29</v>
      </c>
      <c r="I317" s="236">
        <v>6.48</v>
      </c>
      <c r="J317" s="236">
        <v>5.32</v>
      </c>
      <c r="K317" s="236">
        <v>2</v>
      </c>
      <c r="L317" s="236">
        <v>0</v>
      </c>
      <c r="M317" s="556">
        <v>0.08</v>
      </c>
      <c r="N317" s="556">
        <v>48.02</v>
      </c>
      <c r="O317" s="556">
        <v>33.049999999999997</v>
      </c>
      <c r="P317" s="556">
        <v>0.99</v>
      </c>
      <c r="Q317" s="30">
        <f t="shared" ref="Q317:Q322" si="153">SUM(G317:K317)</f>
        <v>40.68</v>
      </c>
      <c r="R317" s="30">
        <f t="shared" si="151"/>
        <v>82.14</v>
      </c>
      <c r="S317" s="30"/>
      <c r="T317" s="645">
        <f t="shared" si="150"/>
        <v>122.82</v>
      </c>
      <c r="U317" s="571">
        <v>122.91</v>
      </c>
      <c r="V317" s="703">
        <v>122.82</v>
      </c>
      <c r="W317" s="237">
        <v>0</v>
      </c>
      <c r="X317" s="237">
        <v>0</v>
      </c>
      <c r="Y317" s="674">
        <f t="shared" si="147"/>
        <v>122.82</v>
      </c>
      <c r="Z317" s="700">
        <v>1</v>
      </c>
      <c r="AA317" s="713"/>
    </row>
    <row r="318" spans="1:27" ht="30" outlineLevel="1">
      <c r="A318" s="559" t="s">
        <v>933</v>
      </c>
      <c r="B318" s="652">
        <v>6206</v>
      </c>
      <c r="C318" s="558" t="s">
        <v>1355</v>
      </c>
      <c r="D318" s="683" t="s">
        <v>20</v>
      </c>
      <c r="E318" s="683" t="s">
        <v>934</v>
      </c>
      <c r="F318" s="558" t="s">
        <v>1378</v>
      </c>
      <c r="G318" s="684">
        <v>0</v>
      </c>
      <c r="H318" s="236">
        <v>0</v>
      </c>
      <c r="I318" s="236">
        <v>0.16500000000000001</v>
      </c>
      <c r="J318" s="236">
        <v>0</v>
      </c>
      <c r="K318" s="236">
        <v>0</v>
      </c>
      <c r="L318" s="236">
        <v>0</v>
      </c>
      <c r="M318" s="556">
        <v>0</v>
      </c>
      <c r="N318" s="556">
        <v>0</v>
      </c>
      <c r="O318" s="556">
        <v>0</v>
      </c>
      <c r="P318" s="556">
        <v>0</v>
      </c>
      <c r="Q318" s="30">
        <f t="shared" si="153"/>
        <v>0.16500000000000001</v>
      </c>
      <c r="R318" s="30">
        <f t="shared" si="151"/>
        <v>0</v>
      </c>
      <c r="S318" s="30"/>
      <c r="T318" s="645">
        <f t="shared" si="150"/>
        <v>0.16500000000000001</v>
      </c>
      <c r="U318" s="571">
        <v>0.16500000000000001</v>
      </c>
      <c r="V318" s="703">
        <v>0.16500000000000001</v>
      </c>
      <c r="W318" s="237">
        <v>0</v>
      </c>
      <c r="X318" s="237">
        <v>0</v>
      </c>
      <c r="Y318" s="674">
        <f t="shared" si="147"/>
        <v>0.16500000000000001</v>
      </c>
      <c r="Z318" s="700">
        <v>4</v>
      </c>
      <c r="AA318" s="6"/>
    </row>
    <row r="319" spans="1:27" s="564" customFormat="1" ht="30" outlineLevel="1">
      <c r="A319" s="559">
        <v>62</v>
      </c>
      <c r="B319" s="683">
        <v>6206</v>
      </c>
      <c r="C319" s="652" t="s">
        <v>1355</v>
      </c>
      <c r="D319" s="683" t="s">
        <v>936</v>
      </c>
      <c r="E319" s="683" t="s">
        <v>313</v>
      </c>
      <c r="F319" s="558" t="s">
        <v>1372</v>
      </c>
      <c r="G319" s="684">
        <v>0</v>
      </c>
      <c r="H319" s="236">
        <v>0</v>
      </c>
      <c r="I319" s="236">
        <v>0.45600000000000002</v>
      </c>
      <c r="J319" s="236">
        <v>0</v>
      </c>
      <c r="K319" s="236">
        <v>0</v>
      </c>
      <c r="L319" s="236">
        <v>0</v>
      </c>
      <c r="M319" s="556">
        <v>0</v>
      </c>
      <c r="N319" s="556">
        <v>0</v>
      </c>
      <c r="O319" s="556">
        <v>0</v>
      </c>
      <c r="P319" s="556">
        <v>0</v>
      </c>
      <c r="Q319" s="30">
        <f t="shared" si="153"/>
        <v>0.45600000000000002</v>
      </c>
      <c r="R319" s="30">
        <f t="shared" si="151"/>
        <v>0</v>
      </c>
      <c r="S319" s="30"/>
      <c r="T319" s="645">
        <f t="shared" si="150"/>
        <v>0.45600000000000002</v>
      </c>
      <c r="U319" s="571">
        <v>0.15</v>
      </c>
      <c r="V319" s="703">
        <v>0.45600000000000002</v>
      </c>
      <c r="W319" s="237">
        <v>0</v>
      </c>
      <c r="X319" s="237">
        <v>0</v>
      </c>
      <c r="Y319" s="674">
        <f t="shared" si="147"/>
        <v>0.45600000000000002</v>
      </c>
      <c r="Z319" s="700">
        <v>4</v>
      </c>
      <c r="AA319" s="6"/>
    </row>
    <row r="320" spans="1:27" s="564" customFormat="1" ht="15.75" outlineLevel="1">
      <c r="A320" s="559">
        <v>62</v>
      </c>
      <c r="B320" s="683">
        <v>6207</v>
      </c>
      <c r="C320" s="652" t="s">
        <v>585</v>
      </c>
      <c r="D320" s="683" t="s">
        <v>7</v>
      </c>
      <c r="E320" s="683" t="s">
        <v>586</v>
      </c>
      <c r="F320" s="668" t="s">
        <v>1397</v>
      </c>
      <c r="G320" s="684">
        <v>0</v>
      </c>
      <c r="H320" s="236">
        <v>51.71</v>
      </c>
      <c r="I320" s="236">
        <v>4.18</v>
      </c>
      <c r="J320" s="236">
        <v>1.44</v>
      </c>
      <c r="K320" s="236">
        <v>0</v>
      </c>
      <c r="L320" s="236">
        <v>0</v>
      </c>
      <c r="M320" s="556">
        <v>0</v>
      </c>
      <c r="N320" s="556">
        <v>6.15</v>
      </c>
      <c r="O320" s="556">
        <v>0</v>
      </c>
      <c r="P320" s="556">
        <v>0</v>
      </c>
      <c r="Q320" s="30">
        <f t="shared" si="153"/>
        <v>57.33</v>
      </c>
      <c r="R320" s="30">
        <f t="shared" si="151"/>
        <v>6.15</v>
      </c>
      <c r="S320" s="30"/>
      <c r="T320" s="645">
        <f t="shared" si="150"/>
        <v>63.48</v>
      </c>
      <c r="U320" s="571">
        <v>63.48</v>
      </c>
      <c r="V320" s="703">
        <v>61.61</v>
      </c>
      <c r="W320" s="237">
        <v>0.93500000000000005</v>
      </c>
      <c r="X320" s="237">
        <v>0.93500000000000005</v>
      </c>
      <c r="Y320" s="674">
        <f t="shared" si="147"/>
        <v>62.545000000000002</v>
      </c>
      <c r="Z320" s="700">
        <v>4</v>
      </c>
      <c r="AA320" s="713"/>
    </row>
    <row r="321" spans="1:27" ht="15.75" outlineLevel="1">
      <c r="A321" s="686">
        <v>62</v>
      </c>
      <c r="B321" s="663" t="s">
        <v>1109</v>
      </c>
      <c r="C321" s="652" t="s">
        <v>314</v>
      </c>
      <c r="D321" s="683" t="s">
        <v>7</v>
      </c>
      <c r="E321" s="683" t="s">
        <v>587</v>
      </c>
      <c r="F321" s="652" t="s">
        <v>314</v>
      </c>
      <c r="G321" s="684">
        <v>0</v>
      </c>
      <c r="H321" s="236">
        <v>13.07</v>
      </c>
      <c r="I321" s="236">
        <v>37.71</v>
      </c>
      <c r="J321" s="236">
        <v>14.26</v>
      </c>
      <c r="K321" s="236">
        <v>0</v>
      </c>
      <c r="L321" s="236">
        <v>0</v>
      </c>
      <c r="M321" s="556">
        <v>0</v>
      </c>
      <c r="N321" s="556">
        <v>4.5599999999999996</v>
      </c>
      <c r="O321" s="556">
        <v>0.9</v>
      </c>
      <c r="P321" s="556">
        <v>0</v>
      </c>
      <c r="Q321" s="30">
        <f t="shared" si="153"/>
        <v>65.040000000000006</v>
      </c>
      <c r="R321" s="30">
        <f t="shared" si="151"/>
        <v>5.46</v>
      </c>
      <c r="S321" s="30"/>
      <c r="T321" s="645">
        <f t="shared" si="150"/>
        <v>70.5</v>
      </c>
      <c r="U321" s="571">
        <v>70.5</v>
      </c>
      <c r="V321" s="703">
        <v>70.5</v>
      </c>
      <c r="W321" s="237">
        <v>0</v>
      </c>
      <c r="X321" s="237">
        <v>0</v>
      </c>
      <c r="Y321" s="674">
        <f t="shared" ref="Y321:Y326" si="154">V321+X321</f>
        <v>70.5</v>
      </c>
      <c r="Z321" s="700">
        <v>4</v>
      </c>
      <c r="AA321" s="6"/>
    </row>
    <row r="322" spans="1:27" ht="15.75" outlineLevel="1">
      <c r="A322" s="559">
        <v>62</v>
      </c>
      <c r="B322" s="683" t="s">
        <v>311</v>
      </c>
      <c r="C322" s="652" t="s">
        <v>312</v>
      </c>
      <c r="D322" s="683" t="s">
        <v>7</v>
      </c>
      <c r="E322" s="683" t="s">
        <v>882</v>
      </c>
      <c r="F322" s="558" t="s">
        <v>312</v>
      </c>
      <c r="G322" s="684">
        <v>0</v>
      </c>
      <c r="H322" s="236">
        <v>0</v>
      </c>
      <c r="I322" s="236">
        <v>0</v>
      </c>
      <c r="J322" s="236">
        <v>1.534</v>
      </c>
      <c r="K322" s="236">
        <v>0</v>
      </c>
      <c r="L322" s="236">
        <v>0</v>
      </c>
      <c r="M322" s="556">
        <v>0</v>
      </c>
      <c r="N322" s="556">
        <v>0</v>
      </c>
      <c r="O322" s="556">
        <v>0</v>
      </c>
      <c r="P322" s="556">
        <v>0</v>
      </c>
      <c r="Q322" s="30">
        <f t="shared" si="153"/>
        <v>1.534</v>
      </c>
      <c r="R322" s="30">
        <f t="shared" si="151"/>
        <v>0</v>
      </c>
      <c r="S322" s="30"/>
      <c r="T322" s="645">
        <f t="shared" si="150"/>
        <v>1.534</v>
      </c>
      <c r="U322" s="571">
        <v>1.534</v>
      </c>
      <c r="V322" s="703">
        <v>1.42</v>
      </c>
      <c r="W322" s="237">
        <v>5.5E-2</v>
      </c>
      <c r="X322" s="237">
        <v>5.5E-2</v>
      </c>
      <c r="Y322" s="674">
        <f t="shared" si="154"/>
        <v>1.4749999999999999</v>
      </c>
      <c r="Z322" s="700">
        <v>4</v>
      </c>
      <c r="AA322" s="6"/>
    </row>
    <row r="323" spans="1:27" ht="15.75" outlineLevel="1">
      <c r="A323" s="559">
        <v>64</v>
      </c>
      <c r="B323" s="683">
        <v>6402</v>
      </c>
      <c r="C323" s="652" t="s">
        <v>1356</v>
      </c>
      <c r="D323" s="683" t="s">
        <v>315</v>
      </c>
      <c r="E323" s="683" t="s">
        <v>316</v>
      </c>
      <c r="F323" s="652" t="s">
        <v>581</v>
      </c>
      <c r="G323" s="684">
        <v>0</v>
      </c>
      <c r="H323" s="236">
        <v>12.467000000000001</v>
      </c>
      <c r="I323" s="236">
        <v>8.0269999999999992</v>
      </c>
      <c r="J323" s="236">
        <v>7.1</v>
      </c>
      <c r="K323" s="236">
        <v>0</v>
      </c>
      <c r="L323" s="236">
        <v>0</v>
      </c>
      <c r="M323" s="556">
        <v>0</v>
      </c>
      <c r="N323" s="556">
        <v>0</v>
      </c>
      <c r="O323" s="556">
        <v>0</v>
      </c>
      <c r="P323" s="556">
        <v>0</v>
      </c>
      <c r="Q323" s="30">
        <f>SUM(G323:K323)</f>
        <v>27.594000000000001</v>
      </c>
      <c r="R323" s="30">
        <f t="shared" si="151"/>
        <v>0</v>
      </c>
      <c r="S323" s="30"/>
      <c r="T323" s="645">
        <f t="shared" si="150"/>
        <v>27.594000000000001</v>
      </c>
      <c r="U323" s="571">
        <v>27.33</v>
      </c>
      <c r="V323" s="703">
        <v>27.59</v>
      </c>
      <c r="W323" s="237">
        <v>0</v>
      </c>
      <c r="X323" s="237">
        <v>0</v>
      </c>
      <c r="Y323" s="674">
        <f t="shared" si="154"/>
        <v>27.59</v>
      </c>
      <c r="Z323" s="700">
        <v>2</v>
      </c>
      <c r="AA323" s="6"/>
    </row>
    <row r="324" spans="1:27" ht="30" outlineLevel="1">
      <c r="A324" s="559">
        <v>64</v>
      </c>
      <c r="B324" s="683">
        <v>6403</v>
      </c>
      <c r="C324" s="558" t="s">
        <v>714</v>
      </c>
      <c r="D324" s="687" t="s">
        <v>7</v>
      </c>
      <c r="E324" s="683" t="s">
        <v>36</v>
      </c>
      <c r="F324" s="652" t="s">
        <v>638</v>
      </c>
      <c r="G324" s="684">
        <v>0</v>
      </c>
      <c r="H324" s="236">
        <v>25.774999999999999</v>
      </c>
      <c r="I324" s="236">
        <v>1.508</v>
      </c>
      <c r="J324" s="236">
        <v>6.024</v>
      </c>
      <c r="K324" s="236">
        <v>0</v>
      </c>
      <c r="L324" s="236">
        <v>0</v>
      </c>
      <c r="M324" s="556">
        <v>21.826000000000001</v>
      </c>
      <c r="N324" s="556">
        <v>15.119</v>
      </c>
      <c r="O324" s="556">
        <v>3.8279999999999998</v>
      </c>
      <c r="P324" s="556">
        <v>1.98</v>
      </c>
      <c r="Q324" s="30">
        <f>SUM(G324:K324)</f>
        <v>33.306999999999995</v>
      </c>
      <c r="R324" s="30">
        <f t="shared" si="151"/>
        <v>42.753</v>
      </c>
      <c r="S324" s="30"/>
      <c r="T324" s="645">
        <f t="shared" si="150"/>
        <v>76.06</v>
      </c>
      <c r="U324" s="571">
        <v>77.41</v>
      </c>
      <c r="V324" s="703">
        <v>76.06</v>
      </c>
      <c r="W324" s="237">
        <v>0</v>
      </c>
      <c r="X324" s="237">
        <v>0</v>
      </c>
      <c r="Y324" s="674">
        <f t="shared" si="154"/>
        <v>76.06</v>
      </c>
      <c r="Z324" s="700">
        <v>2</v>
      </c>
      <c r="AA324" s="6"/>
    </row>
    <row r="325" spans="1:27" ht="15.75" outlineLevel="1">
      <c r="A325" s="559">
        <v>64</v>
      </c>
      <c r="B325" s="683" t="s">
        <v>317</v>
      </c>
      <c r="C325" s="652" t="s">
        <v>318</v>
      </c>
      <c r="D325" s="687" t="s">
        <v>7</v>
      </c>
      <c r="E325" s="683" t="s">
        <v>319</v>
      </c>
      <c r="F325" s="652" t="s">
        <v>318</v>
      </c>
      <c r="G325" s="684">
        <v>0</v>
      </c>
      <c r="H325" s="236">
        <v>0</v>
      </c>
      <c r="I325" s="236">
        <v>3.2370000000000001</v>
      </c>
      <c r="J325" s="236">
        <v>0</v>
      </c>
      <c r="K325" s="236">
        <v>0</v>
      </c>
      <c r="L325" s="236">
        <v>0</v>
      </c>
      <c r="M325" s="556">
        <v>0</v>
      </c>
      <c r="N325" s="556">
        <v>0</v>
      </c>
      <c r="O325" s="556">
        <v>0</v>
      </c>
      <c r="P325" s="556">
        <v>0</v>
      </c>
      <c r="Q325" s="30">
        <f>SUM(G325:K325)</f>
        <v>3.2370000000000001</v>
      </c>
      <c r="R325" s="30">
        <f t="shared" si="151"/>
        <v>0</v>
      </c>
      <c r="S325" s="30"/>
      <c r="T325" s="645">
        <f t="shared" si="150"/>
        <v>3.2370000000000001</v>
      </c>
      <c r="U325" s="571">
        <v>3.39</v>
      </c>
      <c r="V325" s="703">
        <v>3.2370000000000001</v>
      </c>
      <c r="W325" s="237">
        <v>0</v>
      </c>
      <c r="X325" s="237">
        <v>0</v>
      </c>
      <c r="Y325" s="674">
        <f t="shared" si="154"/>
        <v>3.2370000000000001</v>
      </c>
      <c r="Z325" s="700">
        <v>2</v>
      </c>
      <c r="AA325" s="6"/>
    </row>
    <row r="326" spans="1:27" ht="30" outlineLevel="1">
      <c r="A326" s="559">
        <v>66</v>
      </c>
      <c r="B326" s="683">
        <v>6602</v>
      </c>
      <c r="C326" s="558" t="s">
        <v>321</v>
      </c>
      <c r="D326" s="683" t="s">
        <v>144</v>
      </c>
      <c r="E326" s="683" t="s">
        <v>1341</v>
      </c>
      <c r="F326" s="652" t="s">
        <v>1492</v>
      </c>
      <c r="G326" s="236"/>
      <c r="H326" s="556"/>
      <c r="I326" s="556"/>
      <c r="J326" s="556"/>
      <c r="K326" s="236"/>
      <c r="L326" s="236"/>
      <c r="M326" s="556"/>
      <c r="N326" s="556"/>
      <c r="O326" s="556"/>
      <c r="P326" s="556"/>
      <c r="Q326" s="30"/>
      <c r="R326" s="30"/>
      <c r="S326" s="30"/>
      <c r="T326" s="645"/>
      <c r="U326" s="571">
        <v>25.08</v>
      </c>
      <c r="V326" s="703"/>
      <c r="W326" s="237"/>
      <c r="X326" s="237"/>
      <c r="Y326" s="674">
        <f t="shared" si="154"/>
        <v>0</v>
      </c>
      <c r="Z326" s="700">
        <v>3</v>
      </c>
      <c r="AA326" s="6"/>
    </row>
    <row r="327" spans="1:27" ht="15.75">
      <c r="A327" s="758" t="s">
        <v>365</v>
      </c>
      <c r="B327" s="759"/>
      <c r="C327" s="759"/>
      <c r="D327" s="759"/>
      <c r="E327" s="759"/>
      <c r="F327" s="721" t="s">
        <v>379</v>
      </c>
      <c r="G327" s="554">
        <f t="shared" ref="G327:P327" si="155">SUM(G308:G326)</f>
        <v>39.344999999999999</v>
      </c>
      <c r="H327" s="554">
        <f t="shared" si="155"/>
        <v>216.87</v>
      </c>
      <c r="I327" s="554">
        <f t="shared" si="155"/>
        <v>96.405000000000001</v>
      </c>
      <c r="J327" s="554">
        <f t="shared" si="155"/>
        <v>49.741</v>
      </c>
      <c r="K327" s="554">
        <f t="shared" si="155"/>
        <v>2</v>
      </c>
      <c r="L327" s="554">
        <f t="shared" si="155"/>
        <v>2.99</v>
      </c>
      <c r="M327" s="554">
        <f t="shared" si="155"/>
        <v>21.905999999999999</v>
      </c>
      <c r="N327" s="554">
        <f t="shared" si="155"/>
        <v>95.559000000000012</v>
      </c>
      <c r="O327" s="554">
        <f t="shared" si="155"/>
        <v>40.007999999999996</v>
      </c>
      <c r="P327" s="554">
        <f t="shared" si="155"/>
        <v>2.9699999999999998</v>
      </c>
      <c r="Q327" s="30">
        <f>SUM(Q308:Q326)</f>
        <v>404.36100000000005</v>
      </c>
      <c r="R327" s="30">
        <f>SUM(R308:R326)</f>
        <v>163.43299999999999</v>
      </c>
      <c r="S327" s="30">
        <f>SUM(S308:S326)</f>
        <v>0</v>
      </c>
      <c r="T327" s="226">
        <f>SUM(Q327:S327)</f>
        <v>567.7940000000001</v>
      </c>
      <c r="U327" s="571">
        <f>SUM(U308:U326)</f>
        <v>850.30900000000008</v>
      </c>
      <c r="V327" s="704">
        <f>SUM(V308:V326)</f>
        <v>561.45699999999999</v>
      </c>
      <c r="W327" s="554">
        <f>SUM(W308:W326)</f>
        <v>3.1650000000000005</v>
      </c>
      <c r="X327" s="554">
        <f>SUM(X308:X326)</f>
        <v>3.1640000000000001</v>
      </c>
      <c r="Y327" s="553">
        <f>SUM(Y308:Y326)</f>
        <v>564.62099999999998</v>
      </c>
      <c r="Z327" s="772"/>
    </row>
    <row r="328" spans="1:27" s="564" customFormat="1" ht="16.5" thickBot="1">
      <c r="A328" s="763"/>
      <c r="B328" s="764"/>
      <c r="C328" s="764"/>
      <c r="D328" s="764"/>
      <c r="E328" s="764"/>
      <c r="F328" s="722" t="s">
        <v>380</v>
      </c>
      <c r="G328" s="57">
        <f t="shared" ref="G328:S328" si="156">+G327/$T$327</f>
        <v>6.9294497652317558E-2</v>
      </c>
      <c r="H328" s="57">
        <f t="shared" si="156"/>
        <v>0.38195190509233978</v>
      </c>
      <c r="I328" s="57">
        <f t="shared" si="156"/>
        <v>0.16978869096890772</v>
      </c>
      <c r="J328" s="57">
        <f t="shared" si="156"/>
        <v>8.7603954955494404E-2</v>
      </c>
      <c r="K328" s="57">
        <f t="shared" si="156"/>
        <v>3.5224042522464128E-3</v>
      </c>
      <c r="L328" s="57">
        <f t="shared" si="156"/>
        <v>5.2659943571083875E-3</v>
      </c>
      <c r="M328" s="57">
        <f t="shared" si="156"/>
        <v>3.8580893774854956E-2</v>
      </c>
      <c r="N328" s="57">
        <f t="shared" si="156"/>
        <v>0.16829871397020749</v>
      </c>
      <c r="O328" s="57">
        <f t="shared" si="156"/>
        <v>7.046217466193723E-2</v>
      </c>
      <c r="P328" s="57">
        <f t="shared" si="156"/>
        <v>5.2307703145859225E-3</v>
      </c>
      <c r="Q328" s="57">
        <f t="shared" si="156"/>
        <v>0.71216145292130595</v>
      </c>
      <c r="R328" s="57">
        <f t="shared" si="156"/>
        <v>0.287838547078694</v>
      </c>
      <c r="S328" s="57">
        <f t="shared" si="156"/>
        <v>0</v>
      </c>
      <c r="T328" s="57">
        <f xml:space="preserve"> T327/U327</f>
        <v>0.66775019434111604</v>
      </c>
      <c r="U328" s="706"/>
      <c r="V328" s="705">
        <f>+V327/$Y$327</f>
        <v>0.99439624101831137</v>
      </c>
      <c r="W328" s="57">
        <f>+W327/$Y$327</f>
        <v>5.6055300812403374E-3</v>
      </c>
      <c r="X328" s="57">
        <f>+X327/$Y$327</f>
        <v>5.6037589816886023E-3</v>
      </c>
      <c r="Y328" s="710"/>
      <c r="Z328" s="773"/>
    </row>
    <row r="329" spans="1:27" s="564" customFormat="1" ht="15.75">
      <c r="A329" s="551"/>
      <c r="B329" s="568"/>
      <c r="C329" s="550"/>
      <c r="D329" s="569"/>
      <c r="E329" s="568"/>
      <c r="F329" s="550"/>
      <c r="G329" s="567"/>
      <c r="H329" s="12"/>
      <c r="I329" s="12"/>
      <c r="J329" s="12"/>
      <c r="K329" s="12"/>
      <c r="L329" s="12"/>
      <c r="M329" s="548"/>
      <c r="N329" s="548"/>
      <c r="O329" s="548"/>
      <c r="P329" s="548"/>
      <c r="Q329" s="6"/>
      <c r="R329" s="6"/>
      <c r="S329" s="6"/>
      <c r="T329" s="196"/>
      <c r="U329" s="566"/>
      <c r="V329" s="701"/>
      <c r="W329" s="701"/>
      <c r="X329" s="701"/>
      <c r="Y329" s="566"/>
      <c r="Z329" s="565"/>
    </row>
    <row r="330" spans="1:27" ht="16.5" thickBot="1">
      <c r="A330" s="762" t="s">
        <v>323</v>
      </c>
      <c r="B330" s="762"/>
      <c r="C330" s="550"/>
      <c r="D330" s="569"/>
      <c r="E330" s="568"/>
      <c r="F330" s="550"/>
      <c r="G330" s="567"/>
      <c r="H330" s="12"/>
      <c r="I330" s="12"/>
      <c r="J330" s="12"/>
      <c r="K330" s="12"/>
      <c r="L330" s="12"/>
      <c r="M330" s="548"/>
      <c r="N330" s="548"/>
      <c r="O330" s="548"/>
      <c r="P330" s="548"/>
      <c r="Q330" s="6"/>
      <c r="R330" s="6"/>
      <c r="S330" s="6"/>
      <c r="T330" s="196"/>
      <c r="U330" s="566"/>
      <c r="V330" s="701"/>
      <c r="W330" s="701"/>
      <c r="X330" s="701"/>
      <c r="Y330" s="566"/>
      <c r="Z330" s="565"/>
    </row>
    <row r="331" spans="1:27" ht="15.75" outlineLevel="1">
      <c r="A331" s="646" t="s">
        <v>799</v>
      </c>
      <c r="B331" s="648" t="s">
        <v>163</v>
      </c>
      <c r="C331" s="653" t="s">
        <v>164</v>
      </c>
      <c r="D331" s="648" t="s">
        <v>120</v>
      </c>
      <c r="E331" s="648" t="s">
        <v>1300</v>
      </c>
      <c r="F331" s="653" t="s">
        <v>1371</v>
      </c>
      <c r="G331" s="649">
        <v>0</v>
      </c>
      <c r="H331" s="221">
        <v>3.9790000000000001</v>
      </c>
      <c r="I331" s="221">
        <v>0.98799999999999999</v>
      </c>
      <c r="J331" s="221">
        <v>6.0170000000000003</v>
      </c>
      <c r="K331" s="221">
        <v>0</v>
      </c>
      <c r="L331" s="221">
        <v>0</v>
      </c>
      <c r="M331" s="650">
        <v>0</v>
      </c>
      <c r="N331" s="650">
        <v>0</v>
      </c>
      <c r="O331" s="650">
        <v>0</v>
      </c>
      <c r="P331" s="650">
        <v>0</v>
      </c>
      <c r="Q331" s="279">
        <f>SUM(G331:K331)</f>
        <v>10.984000000000002</v>
      </c>
      <c r="R331" s="279">
        <f>SUM(L331:P331)</f>
        <v>0</v>
      </c>
      <c r="S331" s="279"/>
      <c r="T331" s="659">
        <f>SUM(Q331:S331)</f>
        <v>10.984000000000002</v>
      </c>
      <c r="U331" s="672">
        <v>10.984</v>
      </c>
      <c r="V331" s="702">
        <v>10.984</v>
      </c>
      <c r="W331" s="223">
        <v>0</v>
      </c>
      <c r="X331" s="223">
        <v>0</v>
      </c>
      <c r="Y331" s="709">
        <f t="shared" ref="Y331:Y334" si="157">V331+X331</f>
        <v>10.984</v>
      </c>
      <c r="Z331" s="651">
        <v>1</v>
      </c>
      <c r="AA331" s="6"/>
    </row>
    <row r="332" spans="1:27" ht="15.75" outlineLevel="1">
      <c r="A332" s="559" t="s">
        <v>799</v>
      </c>
      <c r="B332" s="555" t="s">
        <v>163</v>
      </c>
      <c r="C332" s="652" t="s">
        <v>164</v>
      </c>
      <c r="D332" s="555" t="s">
        <v>1301</v>
      </c>
      <c r="E332" s="555" t="s">
        <v>1302</v>
      </c>
      <c r="F332" s="652" t="s">
        <v>1323</v>
      </c>
      <c r="G332" s="557">
        <v>0</v>
      </c>
      <c r="H332" s="236">
        <v>0.90800000000000003</v>
      </c>
      <c r="I332" s="236">
        <v>0</v>
      </c>
      <c r="J332" s="236">
        <v>2.278</v>
      </c>
      <c r="K332" s="236">
        <v>0</v>
      </c>
      <c r="L332" s="236">
        <v>0</v>
      </c>
      <c r="M332" s="556">
        <v>0</v>
      </c>
      <c r="N332" s="556">
        <v>0</v>
      </c>
      <c r="O332" s="556">
        <v>0</v>
      </c>
      <c r="P332" s="556">
        <v>0</v>
      </c>
      <c r="Q332" s="30">
        <f>SUM(G332:K332)</f>
        <v>3.1859999999999999</v>
      </c>
      <c r="R332" s="30">
        <f>SUM(L332:P332)</f>
        <v>0</v>
      </c>
      <c r="S332" s="30"/>
      <c r="T332" s="645">
        <f>SUM(Q332:S332)</f>
        <v>3.1859999999999999</v>
      </c>
      <c r="U332" s="571">
        <v>3.1859999999999999</v>
      </c>
      <c r="V332" s="703">
        <v>3.1859999999999999</v>
      </c>
      <c r="W332" s="237">
        <v>0</v>
      </c>
      <c r="X332" s="237">
        <v>0</v>
      </c>
      <c r="Y332" s="674">
        <f t="shared" si="157"/>
        <v>3.1859999999999999</v>
      </c>
      <c r="Z332" s="700">
        <v>1</v>
      </c>
      <c r="AA332" s="6"/>
    </row>
    <row r="333" spans="1:27" ht="15.75" outlineLevel="1">
      <c r="A333" s="559" t="s">
        <v>799</v>
      </c>
      <c r="B333" s="555" t="s">
        <v>163</v>
      </c>
      <c r="C333" s="652" t="s">
        <v>164</v>
      </c>
      <c r="D333" s="555" t="s">
        <v>1303</v>
      </c>
      <c r="E333" s="555" t="s">
        <v>1304</v>
      </c>
      <c r="F333" s="652" t="s">
        <v>1324</v>
      </c>
      <c r="G333" s="557">
        <v>1.6830000000000001</v>
      </c>
      <c r="H333" s="236">
        <v>7.0839999999999996</v>
      </c>
      <c r="I333" s="236">
        <v>8.8780000000000001</v>
      </c>
      <c r="J333" s="236">
        <v>10.071</v>
      </c>
      <c r="K333" s="236">
        <v>0</v>
      </c>
      <c r="L333" s="236">
        <v>0</v>
      </c>
      <c r="M333" s="556">
        <v>0</v>
      </c>
      <c r="N333" s="556">
        <v>0</v>
      </c>
      <c r="O333" s="556">
        <v>0</v>
      </c>
      <c r="P333" s="556">
        <v>0</v>
      </c>
      <c r="Q333" s="30">
        <f>SUM(G333:K333)</f>
        <v>27.716000000000001</v>
      </c>
      <c r="R333" s="30">
        <f>SUM(L333:P333)</f>
        <v>0</v>
      </c>
      <c r="S333" s="30"/>
      <c r="T333" s="645">
        <f>SUM(Q333:S333)</f>
        <v>27.716000000000001</v>
      </c>
      <c r="U333" s="571">
        <v>36.01</v>
      </c>
      <c r="V333" s="703">
        <v>27.716000000000001</v>
      </c>
      <c r="W333" s="237">
        <v>0</v>
      </c>
      <c r="X333" s="237">
        <v>0</v>
      </c>
      <c r="Y333" s="674">
        <f t="shared" si="157"/>
        <v>27.716000000000001</v>
      </c>
      <c r="Z333" s="700">
        <v>1</v>
      </c>
      <c r="AA333" s="6"/>
    </row>
    <row r="334" spans="1:27" ht="15.75" outlineLevel="1">
      <c r="A334" s="559" t="s">
        <v>799</v>
      </c>
      <c r="B334" s="555" t="s">
        <v>588</v>
      </c>
      <c r="C334" s="652" t="s">
        <v>327</v>
      </c>
      <c r="D334" s="555" t="s">
        <v>7</v>
      </c>
      <c r="E334" s="555" t="s">
        <v>18</v>
      </c>
      <c r="F334" s="652" t="s">
        <v>327</v>
      </c>
      <c r="G334" s="557">
        <v>0</v>
      </c>
      <c r="H334" s="236">
        <v>1.024</v>
      </c>
      <c r="I334" s="236">
        <v>3.87</v>
      </c>
      <c r="J334" s="236">
        <v>10.208</v>
      </c>
      <c r="K334" s="236">
        <v>0</v>
      </c>
      <c r="L334" s="236">
        <v>0</v>
      </c>
      <c r="M334" s="556">
        <v>0</v>
      </c>
      <c r="N334" s="556">
        <v>0</v>
      </c>
      <c r="O334" s="556">
        <v>0.63</v>
      </c>
      <c r="P334" s="556">
        <v>0</v>
      </c>
      <c r="Q334" s="30">
        <f>SUM(G334:K334)</f>
        <v>15.102</v>
      </c>
      <c r="R334" s="30">
        <f>SUM(L334:P334)</f>
        <v>0.63</v>
      </c>
      <c r="S334" s="30"/>
      <c r="T334" s="645">
        <f>SUM(Q334:S334)</f>
        <v>15.732000000000001</v>
      </c>
      <c r="U334" s="571">
        <v>15.731999999999999</v>
      </c>
      <c r="V334" s="703">
        <v>15.731999999999999</v>
      </c>
      <c r="W334" s="237">
        <v>0</v>
      </c>
      <c r="X334" s="237">
        <v>0</v>
      </c>
      <c r="Y334" s="674">
        <f t="shared" si="157"/>
        <v>15.731999999999999</v>
      </c>
      <c r="Z334" s="700">
        <v>1</v>
      </c>
      <c r="AA334" s="6"/>
    </row>
    <row r="335" spans="1:27" ht="15.75">
      <c r="A335" s="758" t="s">
        <v>364</v>
      </c>
      <c r="B335" s="759"/>
      <c r="C335" s="759"/>
      <c r="D335" s="759"/>
      <c r="E335" s="759"/>
      <c r="F335" s="721" t="s">
        <v>379</v>
      </c>
      <c r="G335" s="554">
        <f t="shared" ref="G335:P335" si="158">SUM(G331:G334)</f>
        <v>1.6830000000000001</v>
      </c>
      <c r="H335" s="554">
        <f t="shared" si="158"/>
        <v>12.995000000000001</v>
      </c>
      <c r="I335" s="554">
        <f t="shared" si="158"/>
        <v>13.736000000000001</v>
      </c>
      <c r="J335" s="554">
        <f t="shared" si="158"/>
        <v>28.573999999999998</v>
      </c>
      <c r="K335" s="554">
        <f t="shared" si="158"/>
        <v>0</v>
      </c>
      <c r="L335" s="554">
        <f t="shared" si="158"/>
        <v>0</v>
      </c>
      <c r="M335" s="554">
        <f t="shared" si="158"/>
        <v>0</v>
      </c>
      <c r="N335" s="554">
        <f t="shared" si="158"/>
        <v>0</v>
      </c>
      <c r="O335" s="554">
        <f t="shared" si="158"/>
        <v>0.63</v>
      </c>
      <c r="P335" s="554">
        <f t="shared" si="158"/>
        <v>0</v>
      </c>
      <c r="Q335" s="30">
        <f>SUM(Q331:Q334)</f>
        <v>56.988</v>
      </c>
      <c r="R335" s="30">
        <f>SUM(R331:R334)</f>
        <v>0.63</v>
      </c>
      <c r="S335" s="30">
        <f>SUM(S331:S334)</f>
        <v>0</v>
      </c>
      <c r="T335" s="226">
        <f>SUM(Q335:S335)</f>
        <v>57.618000000000002</v>
      </c>
      <c r="U335" s="571">
        <f>SUM(U331:U334)</f>
        <v>65.912000000000006</v>
      </c>
      <c r="V335" s="704">
        <f>SUM(V331:V334)</f>
        <v>57.618000000000002</v>
      </c>
      <c r="W335" s="554">
        <f t="shared" ref="W335:Y335" si="159">SUM(W331:W334)</f>
        <v>0</v>
      </c>
      <c r="X335" s="554">
        <f t="shared" si="159"/>
        <v>0</v>
      </c>
      <c r="Y335" s="553">
        <f t="shared" si="159"/>
        <v>57.618000000000002</v>
      </c>
      <c r="Z335" s="772"/>
    </row>
    <row r="336" spans="1:27" ht="16.5" thickBot="1">
      <c r="A336" s="763"/>
      <c r="B336" s="764"/>
      <c r="C336" s="764"/>
      <c r="D336" s="764"/>
      <c r="E336" s="764"/>
      <c r="F336" s="722" t="s">
        <v>380</v>
      </c>
      <c r="G336" s="57">
        <f t="shared" ref="G336:S336" si="160">+G335/$T$335</f>
        <v>2.9209621993127148E-2</v>
      </c>
      <c r="H336" s="57">
        <f t="shared" si="160"/>
        <v>0.22553715852684925</v>
      </c>
      <c r="I336" s="57">
        <f t="shared" si="160"/>
        <v>0.2383977229338054</v>
      </c>
      <c r="J336" s="57">
        <f t="shared" si="160"/>
        <v>0.4959214134471866</v>
      </c>
      <c r="K336" s="57">
        <f t="shared" si="160"/>
        <v>0</v>
      </c>
      <c r="L336" s="57">
        <f t="shared" si="160"/>
        <v>0</v>
      </c>
      <c r="M336" s="57">
        <f t="shared" si="160"/>
        <v>0</v>
      </c>
      <c r="N336" s="57">
        <f t="shared" si="160"/>
        <v>0</v>
      </c>
      <c r="O336" s="57">
        <f t="shared" si="160"/>
        <v>1.0934083099031553E-2</v>
      </c>
      <c r="P336" s="57">
        <f t="shared" si="160"/>
        <v>0</v>
      </c>
      <c r="Q336" s="57">
        <f t="shared" si="160"/>
        <v>0.98906591690096846</v>
      </c>
      <c r="R336" s="57">
        <f t="shared" si="160"/>
        <v>1.0934083099031553E-2</v>
      </c>
      <c r="S336" s="57">
        <f t="shared" si="160"/>
        <v>0</v>
      </c>
      <c r="T336" s="57">
        <f xml:space="preserve"> T335/U335</f>
        <v>0.87416555407209606</v>
      </c>
      <c r="U336" s="706"/>
      <c r="V336" s="708">
        <f>+V335/$Y$335</f>
        <v>1</v>
      </c>
      <c r="W336" s="288">
        <f>+W335/$Y$335</f>
        <v>0</v>
      </c>
      <c r="X336" s="288">
        <f>+X335/$Y$335</f>
        <v>0</v>
      </c>
      <c r="Y336" s="710"/>
      <c r="Z336" s="773"/>
    </row>
    <row r="337" spans="1:27" ht="15.75">
      <c r="A337" s="551"/>
      <c r="B337" s="550"/>
      <c r="C337" s="550"/>
      <c r="D337" s="550"/>
      <c r="E337" s="550"/>
      <c r="F337" s="550"/>
      <c r="G337" s="549"/>
      <c r="H337" s="12"/>
      <c r="I337" s="12"/>
      <c r="J337" s="12"/>
      <c r="K337" s="12"/>
      <c r="L337" s="12"/>
      <c r="M337" s="548"/>
      <c r="N337" s="548"/>
      <c r="O337" s="548"/>
      <c r="P337" s="548"/>
      <c r="Q337" s="6"/>
      <c r="R337" s="6"/>
      <c r="S337" s="6"/>
      <c r="T337" s="196"/>
      <c r="U337" s="546"/>
      <c r="V337" s="574"/>
      <c r="W337" s="574"/>
      <c r="X337" s="574"/>
      <c r="Y337" s="546"/>
    </row>
    <row r="338" spans="1:27" ht="16.5" thickBot="1">
      <c r="A338" s="762" t="s">
        <v>328</v>
      </c>
      <c r="B338" s="762"/>
      <c r="C338" s="550"/>
      <c r="D338" s="550"/>
      <c r="E338" s="550"/>
      <c r="F338" s="550"/>
      <c r="G338" s="549"/>
      <c r="H338" s="12"/>
      <c r="I338" s="12"/>
      <c r="J338" s="12"/>
      <c r="K338" s="12"/>
      <c r="L338" s="12"/>
      <c r="M338" s="548"/>
      <c r="N338" s="548"/>
      <c r="O338" s="548"/>
      <c r="P338" s="548"/>
      <c r="Q338" s="6"/>
      <c r="R338" s="6"/>
      <c r="S338" s="6"/>
      <c r="T338" s="196"/>
      <c r="U338" s="546"/>
      <c r="V338" s="574"/>
      <c r="W338" s="574"/>
      <c r="X338" s="574"/>
      <c r="Y338" s="546"/>
    </row>
    <row r="339" spans="1:27" ht="15.75" outlineLevel="1">
      <c r="A339" s="646" t="s">
        <v>800</v>
      </c>
      <c r="B339" s="666" t="s">
        <v>329</v>
      </c>
      <c r="C339" s="653" t="s">
        <v>330</v>
      </c>
      <c r="D339" s="648" t="s">
        <v>169</v>
      </c>
      <c r="E339" s="648" t="s">
        <v>331</v>
      </c>
      <c r="F339" s="653" t="s">
        <v>330</v>
      </c>
      <c r="G339" s="649">
        <v>0</v>
      </c>
      <c r="H339" s="221">
        <v>28.294</v>
      </c>
      <c r="I339" s="221">
        <v>8.7439999999999998</v>
      </c>
      <c r="J339" s="221">
        <v>7.7320000000000002</v>
      </c>
      <c r="K339" s="221">
        <v>0</v>
      </c>
      <c r="L339" s="221">
        <v>0</v>
      </c>
      <c r="M339" s="650">
        <v>0</v>
      </c>
      <c r="N339" s="650">
        <v>0</v>
      </c>
      <c r="O339" s="650">
        <v>0</v>
      </c>
      <c r="P339" s="650">
        <v>0</v>
      </c>
      <c r="Q339" s="279">
        <f>SUM(G339:K339)</f>
        <v>44.769999999999996</v>
      </c>
      <c r="R339" s="279">
        <f t="shared" ref="R339:R348" si="161">SUM(L339:P339)</f>
        <v>0</v>
      </c>
      <c r="S339" s="279"/>
      <c r="T339" s="659">
        <f t="shared" ref="T339:T349" si="162">SUM(Q339:S339)</f>
        <v>44.769999999999996</v>
      </c>
      <c r="U339" s="672">
        <v>44.78</v>
      </c>
      <c r="V339" s="702">
        <v>44.77</v>
      </c>
      <c r="W339" s="223">
        <v>0</v>
      </c>
      <c r="X339" s="223">
        <v>0</v>
      </c>
      <c r="Y339" s="709">
        <f t="shared" ref="Y339:Y348" si="163">V339+X339</f>
        <v>44.77</v>
      </c>
      <c r="Z339" s="651">
        <v>1</v>
      </c>
      <c r="AA339" s="6"/>
    </row>
    <row r="340" spans="1:27" ht="15.75" outlineLevel="1">
      <c r="A340" s="559" t="s">
        <v>800</v>
      </c>
      <c r="B340" s="555">
        <v>3603</v>
      </c>
      <c r="C340" s="652" t="s">
        <v>332</v>
      </c>
      <c r="D340" s="555" t="s">
        <v>7</v>
      </c>
      <c r="E340" s="555" t="s">
        <v>333</v>
      </c>
      <c r="F340" s="652" t="s">
        <v>332</v>
      </c>
      <c r="G340" s="557">
        <v>0</v>
      </c>
      <c r="H340" s="236">
        <v>31.814</v>
      </c>
      <c r="I340" s="236">
        <v>0</v>
      </c>
      <c r="J340" s="236">
        <v>3.992</v>
      </c>
      <c r="K340" s="236">
        <v>0</v>
      </c>
      <c r="L340" s="236">
        <v>0</v>
      </c>
      <c r="M340" s="556">
        <v>0</v>
      </c>
      <c r="N340" s="556">
        <v>0</v>
      </c>
      <c r="O340" s="556">
        <v>0</v>
      </c>
      <c r="P340" s="556">
        <v>0</v>
      </c>
      <c r="Q340" s="30">
        <f>SUM(G340:K340)</f>
        <v>35.805999999999997</v>
      </c>
      <c r="R340" s="30">
        <f t="shared" si="161"/>
        <v>0</v>
      </c>
      <c r="S340" s="30"/>
      <c r="T340" s="645">
        <f t="shared" si="162"/>
        <v>35.805999999999997</v>
      </c>
      <c r="U340" s="571">
        <v>35.78</v>
      </c>
      <c r="V340" s="703">
        <v>35.805999999999997</v>
      </c>
      <c r="W340" s="237">
        <v>0</v>
      </c>
      <c r="X340" s="237">
        <v>0</v>
      </c>
      <c r="Y340" s="674">
        <f t="shared" si="163"/>
        <v>35.805999999999997</v>
      </c>
      <c r="Z340" s="700">
        <v>1</v>
      </c>
      <c r="AA340" s="6"/>
    </row>
    <row r="341" spans="1:27" ht="15.75" outlineLevel="1">
      <c r="A341" s="559" t="s">
        <v>801</v>
      </c>
      <c r="B341" s="663" t="s">
        <v>278</v>
      </c>
      <c r="C341" s="652" t="s">
        <v>1353</v>
      </c>
      <c r="D341" s="555" t="s">
        <v>279</v>
      </c>
      <c r="E341" s="555" t="s">
        <v>563</v>
      </c>
      <c r="F341" s="652" t="s">
        <v>564</v>
      </c>
      <c r="G341" s="557">
        <v>4.9950000000000001</v>
      </c>
      <c r="H341" s="236">
        <v>10.832000000000001</v>
      </c>
      <c r="I341" s="236">
        <v>6.7030000000000003</v>
      </c>
      <c r="J341" s="236">
        <v>0</v>
      </c>
      <c r="K341" s="236">
        <v>0</v>
      </c>
      <c r="L341" s="236">
        <v>0</v>
      </c>
      <c r="M341" s="556">
        <v>0</v>
      </c>
      <c r="N341" s="556">
        <v>0</v>
      </c>
      <c r="O341" s="556">
        <v>0</v>
      </c>
      <c r="P341" s="556">
        <v>0</v>
      </c>
      <c r="Q341" s="30">
        <f>SUM(G341:K341)</f>
        <v>22.53</v>
      </c>
      <c r="R341" s="30">
        <f t="shared" si="161"/>
        <v>0</v>
      </c>
      <c r="S341" s="30"/>
      <c r="T341" s="645">
        <f t="shared" si="162"/>
        <v>22.53</v>
      </c>
      <c r="U341" s="571">
        <v>22.53</v>
      </c>
      <c r="V341" s="703">
        <v>22.53</v>
      </c>
      <c r="W341" s="237">
        <v>0</v>
      </c>
      <c r="X341" s="237">
        <v>0</v>
      </c>
      <c r="Y341" s="674">
        <f t="shared" si="163"/>
        <v>22.53</v>
      </c>
      <c r="Z341" s="700">
        <v>2</v>
      </c>
      <c r="AA341" s="6"/>
    </row>
    <row r="342" spans="1:27" ht="15.75" outlineLevel="1">
      <c r="A342" s="559" t="s">
        <v>801</v>
      </c>
      <c r="B342" s="555" t="s">
        <v>278</v>
      </c>
      <c r="C342" s="652" t="s">
        <v>1353</v>
      </c>
      <c r="D342" s="555" t="s">
        <v>565</v>
      </c>
      <c r="E342" s="555" t="s">
        <v>566</v>
      </c>
      <c r="F342" s="652" t="s">
        <v>1305</v>
      </c>
      <c r="G342" s="557">
        <v>0</v>
      </c>
      <c r="H342" s="236">
        <v>0</v>
      </c>
      <c r="I342" s="236">
        <v>0</v>
      </c>
      <c r="J342" s="236">
        <v>0</v>
      </c>
      <c r="K342" s="236">
        <v>0.28999999999999998</v>
      </c>
      <c r="L342" s="236">
        <v>0</v>
      </c>
      <c r="M342" s="556">
        <v>0</v>
      </c>
      <c r="N342" s="556">
        <v>0</v>
      </c>
      <c r="O342" s="556">
        <v>0</v>
      </c>
      <c r="P342" s="556">
        <v>0</v>
      </c>
      <c r="Q342" s="30">
        <f>SUM(G342:K342)</f>
        <v>0.28999999999999998</v>
      </c>
      <c r="R342" s="30">
        <f t="shared" ref="R342" si="164">SUM(L342:P342)</f>
        <v>0</v>
      </c>
      <c r="S342" s="30"/>
      <c r="T342" s="645">
        <f t="shared" si="162"/>
        <v>0.28999999999999998</v>
      </c>
      <c r="U342" s="571">
        <v>0.28999999999999998</v>
      </c>
      <c r="V342" s="703">
        <v>0.28999999999999998</v>
      </c>
      <c r="W342" s="237">
        <v>0</v>
      </c>
      <c r="X342" s="237">
        <v>0</v>
      </c>
      <c r="Y342" s="674">
        <f t="shared" si="163"/>
        <v>0.28999999999999998</v>
      </c>
      <c r="Z342" s="700">
        <v>2</v>
      </c>
      <c r="AA342" s="6"/>
    </row>
    <row r="343" spans="1:27" ht="15.75" outlineLevel="1">
      <c r="A343" s="559" t="s">
        <v>801</v>
      </c>
      <c r="B343" s="555" t="s">
        <v>334</v>
      </c>
      <c r="C343" s="652" t="s">
        <v>1261</v>
      </c>
      <c r="D343" s="555" t="s">
        <v>7</v>
      </c>
      <c r="E343" s="555" t="s">
        <v>590</v>
      </c>
      <c r="F343" s="652" t="s">
        <v>1261</v>
      </c>
      <c r="G343" s="557">
        <v>0.224</v>
      </c>
      <c r="H343" s="236">
        <v>0</v>
      </c>
      <c r="I343" s="236">
        <v>0.97499999999999998</v>
      </c>
      <c r="J343" s="236">
        <v>1.9710000000000001</v>
      </c>
      <c r="K343" s="236">
        <v>0</v>
      </c>
      <c r="L343" s="236">
        <v>0</v>
      </c>
      <c r="M343" s="556">
        <v>0</v>
      </c>
      <c r="N343" s="556">
        <v>0</v>
      </c>
      <c r="O343" s="556">
        <v>0</v>
      </c>
      <c r="P343" s="556">
        <v>0</v>
      </c>
      <c r="Q343" s="30">
        <f>SUM(G343:P343)</f>
        <v>3.17</v>
      </c>
      <c r="R343" s="30">
        <f t="shared" si="161"/>
        <v>0</v>
      </c>
      <c r="S343" s="30"/>
      <c r="T343" s="645">
        <f t="shared" si="162"/>
        <v>3.17</v>
      </c>
      <c r="U343" s="571">
        <v>3.17</v>
      </c>
      <c r="V343" s="703">
        <v>3.17</v>
      </c>
      <c r="W343" s="237">
        <v>0</v>
      </c>
      <c r="X343" s="237">
        <v>0</v>
      </c>
      <c r="Y343" s="674">
        <f t="shared" si="163"/>
        <v>3.17</v>
      </c>
      <c r="Z343" s="700">
        <v>1</v>
      </c>
      <c r="AA343" s="6"/>
    </row>
    <row r="344" spans="1:27" ht="15.75" outlineLevel="1">
      <c r="A344" s="559" t="s">
        <v>802</v>
      </c>
      <c r="B344" s="555">
        <v>4507</v>
      </c>
      <c r="C344" s="652" t="s">
        <v>338</v>
      </c>
      <c r="D344" s="555" t="s">
        <v>339</v>
      </c>
      <c r="E344" s="555" t="s">
        <v>340</v>
      </c>
      <c r="F344" s="652" t="s">
        <v>783</v>
      </c>
      <c r="G344" s="557">
        <v>0</v>
      </c>
      <c r="H344" s="236">
        <v>2</v>
      </c>
      <c r="I344" s="236">
        <v>1.0660000000000001</v>
      </c>
      <c r="J344" s="236">
        <v>0.99399999999999999</v>
      </c>
      <c r="K344" s="236">
        <v>0</v>
      </c>
      <c r="L344" s="236">
        <v>0</v>
      </c>
      <c r="M344" s="556">
        <v>0</v>
      </c>
      <c r="N344" s="556">
        <v>0</v>
      </c>
      <c r="O344" s="556">
        <v>0</v>
      </c>
      <c r="P344" s="556">
        <v>0</v>
      </c>
      <c r="Q344" s="30">
        <f>SUM(G344:K344)</f>
        <v>4.0599999999999996</v>
      </c>
      <c r="R344" s="30">
        <f t="shared" si="161"/>
        <v>0</v>
      </c>
      <c r="S344" s="30"/>
      <c r="T344" s="645">
        <f t="shared" si="162"/>
        <v>4.0599999999999996</v>
      </c>
      <c r="U344" s="571">
        <v>4.0599999999999996</v>
      </c>
      <c r="V344" s="703">
        <v>4.0599999999999996</v>
      </c>
      <c r="W344" s="237">
        <v>0</v>
      </c>
      <c r="X344" s="237">
        <v>0</v>
      </c>
      <c r="Y344" s="674">
        <f t="shared" si="163"/>
        <v>4.0599999999999996</v>
      </c>
      <c r="Z344" s="700">
        <v>1</v>
      </c>
      <c r="AA344" s="6"/>
    </row>
    <row r="345" spans="1:27" ht="15.75" outlineLevel="1">
      <c r="A345" s="559" t="s">
        <v>802</v>
      </c>
      <c r="B345" s="663">
        <v>4507</v>
      </c>
      <c r="C345" s="652" t="s">
        <v>338</v>
      </c>
      <c r="D345" s="555" t="s">
        <v>341</v>
      </c>
      <c r="E345" s="555" t="s">
        <v>342</v>
      </c>
      <c r="F345" s="652" t="s">
        <v>1396</v>
      </c>
      <c r="G345" s="557">
        <v>0</v>
      </c>
      <c r="H345" s="668">
        <v>2.16</v>
      </c>
      <c r="I345" s="236">
        <v>3.544</v>
      </c>
      <c r="J345" s="236">
        <v>0</v>
      </c>
      <c r="K345" s="236">
        <v>0</v>
      </c>
      <c r="L345" s="236">
        <v>0</v>
      </c>
      <c r="M345" s="556">
        <v>0</v>
      </c>
      <c r="N345" s="556">
        <v>0</v>
      </c>
      <c r="O345" s="556">
        <v>0</v>
      </c>
      <c r="P345" s="556">
        <v>0</v>
      </c>
      <c r="Q345" s="30">
        <f>SUM(G345:P345)</f>
        <v>5.7040000000000006</v>
      </c>
      <c r="R345" s="30">
        <f t="shared" si="161"/>
        <v>0</v>
      </c>
      <c r="S345" s="30"/>
      <c r="T345" s="645">
        <f t="shared" si="162"/>
        <v>5.7040000000000006</v>
      </c>
      <c r="U345" s="571">
        <v>4.5599999999999996</v>
      </c>
      <c r="V345" s="703">
        <v>3.54</v>
      </c>
      <c r="W345" s="237">
        <v>1.08</v>
      </c>
      <c r="X345" s="237">
        <v>1.08</v>
      </c>
      <c r="Y345" s="674">
        <f t="shared" si="163"/>
        <v>4.62</v>
      </c>
      <c r="Z345" s="700">
        <v>1</v>
      </c>
      <c r="AA345" s="6"/>
    </row>
    <row r="346" spans="1:27" ht="15.75" outlineLevel="1">
      <c r="A346" s="559" t="s">
        <v>803</v>
      </c>
      <c r="B346" s="663" t="s">
        <v>343</v>
      </c>
      <c r="C346" s="652" t="s">
        <v>645</v>
      </c>
      <c r="D346" s="555" t="s">
        <v>891</v>
      </c>
      <c r="E346" s="555" t="s">
        <v>756</v>
      </c>
      <c r="F346" s="652" t="s">
        <v>893</v>
      </c>
      <c r="G346" s="557">
        <v>0</v>
      </c>
      <c r="H346" s="236">
        <v>0</v>
      </c>
      <c r="I346" s="236">
        <v>0.747</v>
      </c>
      <c r="J346" s="236">
        <v>0</v>
      </c>
      <c r="K346" s="236">
        <v>0</v>
      </c>
      <c r="L346" s="236">
        <v>0</v>
      </c>
      <c r="M346" s="556">
        <v>0</v>
      </c>
      <c r="N346" s="556">
        <v>0</v>
      </c>
      <c r="O346" s="556">
        <v>0</v>
      </c>
      <c r="P346" s="556">
        <v>0</v>
      </c>
      <c r="Q346" s="30">
        <f>SUM(G346:K346)</f>
        <v>0.747</v>
      </c>
      <c r="R346" s="30">
        <f>SUM(L346:P346)</f>
        <v>0</v>
      </c>
      <c r="S346" s="30"/>
      <c r="T346" s="645">
        <f t="shared" si="162"/>
        <v>0.747</v>
      </c>
      <c r="U346" s="571">
        <v>0.747</v>
      </c>
      <c r="V346" s="703">
        <v>0.747</v>
      </c>
      <c r="W346" s="237">
        <v>0</v>
      </c>
      <c r="X346" s="237">
        <v>0</v>
      </c>
      <c r="Y346" s="674">
        <f t="shared" si="163"/>
        <v>0.747</v>
      </c>
      <c r="Z346" s="700">
        <v>2</v>
      </c>
      <c r="AA346" s="6"/>
    </row>
    <row r="347" spans="1:27" ht="15.75" outlineLevel="1">
      <c r="A347" s="559" t="s">
        <v>803</v>
      </c>
      <c r="B347" s="663" t="s">
        <v>344</v>
      </c>
      <c r="C347" s="652" t="s">
        <v>345</v>
      </c>
      <c r="D347" s="555" t="s">
        <v>7</v>
      </c>
      <c r="E347" s="555" t="s">
        <v>1306</v>
      </c>
      <c r="F347" s="652" t="s">
        <v>1357</v>
      </c>
      <c r="G347" s="557">
        <v>0</v>
      </c>
      <c r="H347" s="236">
        <v>12.959</v>
      </c>
      <c r="I347" s="236">
        <v>10.845000000000001</v>
      </c>
      <c r="J347" s="236">
        <v>3.0009999999999999</v>
      </c>
      <c r="K347" s="236">
        <v>0</v>
      </c>
      <c r="L347" s="236">
        <v>0</v>
      </c>
      <c r="M347" s="556">
        <v>0</v>
      </c>
      <c r="N347" s="556">
        <v>0</v>
      </c>
      <c r="O347" s="556">
        <v>0</v>
      </c>
      <c r="P347" s="556">
        <v>0</v>
      </c>
      <c r="Q347" s="30">
        <f>SUM(G347:K347)</f>
        <v>26.805000000000003</v>
      </c>
      <c r="R347" s="30">
        <f>SUM(L347:P347)</f>
        <v>0</v>
      </c>
      <c r="S347" s="30"/>
      <c r="T347" s="645">
        <f t="shared" si="162"/>
        <v>26.805000000000003</v>
      </c>
      <c r="U347" s="571">
        <v>26.805</v>
      </c>
      <c r="V347" s="703">
        <v>26.805</v>
      </c>
      <c r="W347" s="237">
        <v>0</v>
      </c>
      <c r="X347" s="237">
        <v>0</v>
      </c>
      <c r="Y347" s="674">
        <f t="shared" si="163"/>
        <v>26.805</v>
      </c>
      <c r="Z347" s="700">
        <v>2</v>
      </c>
      <c r="AA347" s="6"/>
    </row>
    <row r="348" spans="1:27" ht="30.75" outlineLevel="1">
      <c r="A348" s="559" t="s">
        <v>803</v>
      </c>
      <c r="B348" s="663" t="s">
        <v>344</v>
      </c>
      <c r="C348" s="652" t="s">
        <v>345</v>
      </c>
      <c r="D348" s="555" t="s">
        <v>1307</v>
      </c>
      <c r="E348" s="555" t="s">
        <v>346</v>
      </c>
      <c r="F348" s="558" t="s">
        <v>1395</v>
      </c>
      <c r="G348" s="557">
        <v>0</v>
      </c>
      <c r="H348" s="236">
        <v>2.2999999999999998</v>
      </c>
      <c r="I348" s="236">
        <v>0</v>
      </c>
      <c r="J348" s="236">
        <v>0</v>
      </c>
      <c r="K348" s="236">
        <v>0</v>
      </c>
      <c r="L348" s="236">
        <v>0</v>
      </c>
      <c r="M348" s="556">
        <v>0</v>
      </c>
      <c r="N348" s="556">
        <v>0</v>
      </c>
      <c r="O348" s="556">
        <v>0</v>
      </c>
      <c r="P348" s="556">
        <v>0</v>
      </c>
      <c r="Q348" s="30">
        <f>SUM(G348:K348)</f>
        <v>2.2999999999999998</v>
      </c>
      <c r="R348" s="30">
        <f t="shared" si="161"/>
        <v>0</v>
      </c>
      <c r="S348" s="30"/>
      <c r="T348" s="645">
        <f t="shared" si="162"/>
        <v>2.2999999999999998</v>
      </c>
      <c r="U348" s="571">
        <v>2.2999999999999998</v>
      </c>
      <c r="V348" s="703">
        <v>0</v>
      </c>
      <c r="W348" s="237">
        <v>1.1499999999999999</v>
      </c>
      <c r="X348" s="237">
        <v>1.1499999999999999</v>
      </c>
      <c r="Y348" s="674">
        <f t="shared" si="163"/>
        <v>1.1499999999999999</v>
      </c>
      <c r="Z348" s="700">
        <v>2</v>
      </c>
      <c r="AA348" s="6"/>
    </row>
    <row r="349" spans="1:27" ht="15.75">
      <c r="A349" s="758" t="s">
        <v>363</v>
      </c>
      <c r="B349" s="759"/>
      <c r="C349" s="759"/>
      <c r="D349" s="759"/>
      <c r="E349" s="759"/>
      <c r="F349" s="721" t="s">
        <v>379</v>
      </c>
      <c r="G349" s="554">
        <f t="shared" ref="G349:P349" si="165">SUM(G339:G348)</f>
        <v>5.2190000000000003</v>
      </c>
      <c r="H349" s="554">
        <f t="shared" si="165"/>
        <v>90.358999999999995</v>
      </c>
      <c r="I349" s="554">
        <f t="shared" si="165"/>
        <v>32.624000000000002</v>
      </c>
      <c r="J349" s="554">
        <f t="shared" si="165"/>
        <v>17.690000000000001</v>
      </c>
      <c r="K349" s="554">
        <f t="shared" si="165"/>
        <v>0.28999999999999998</v>
      </c>
      <c r="L349" s="554">
        <f t="shared" si="165"/>
        <v>0</v>
      </c>
      <c r="M349" s="554">
        <f t="shared" si="165"/>
        <v>0</v>
      </c>
      <c r="N349" s="554">
        <f t="shared" si="165"/>
        <v>0</v>
      </c>
      <c r="O349" s="554">
        <f t="shared" si="165"/>
        <v>0</v>
      </c>
      <c r="P349" s="554">
        <f t="shared" si="165"/>
        <v>0</v>
      </c>
      <c r="Q349" s="554">
        <f>SUM(Q339:Q348)</f>
        <v>146.18200000000002</v>
      </c>
      <c r="R349" s="554">
        <f>SUM(R339:R348)</f>
        <v>0</v>
      </c>
      <c r="S349" s="30">
        <f>SUM(S339:S348)</f>
        <v>0</v>
      </c>
      <c r="T349" s="226">
        <f t="shared" si="162"/>
        <v>146.18200000000002</v>
      </c>
      <c r="U349" s="571">
        <f>SUM(U339:U348)</f>
        <v>145.02200000000002</v>
      </c>
      <c r="V349" s="704">
        <f>SUM(V339:V348)</f>
        <v>141.71800000000002</v>
      </c>
      <c r="W349" s="554">
        <f t="shared" ref="W349:Y349" si="166">SUM(W339:W348)</f>
        <v>2.23</v>
      </c>
      <c r="X349" s="554">
        <f t="shared" si="166"/>
        <v>2.23</v>
      </c>
      <c r="Y349" s="553">
        <f t="shared" si="166"/>
        <v>143.94800000000001</v>
      </c>
      <c r="Z349" s="772"/>
    </row>
    <row r="350" spans="1:27" ht="16.5" thickBot="1">
      <c r="A350" s="763"/>
      <c r="B350" s="764"/>
      <c r="C350" s="764"/>
      <c r="D350" s="764"/>
      <c r="E350" s="764"/>
      <c r="F350" s="722" t="s">
        <v>380</v>
      </c>
      <c r="G350" s="57">
        <f t="shared" ref="G350:S350" si="167">+G349/$T$349</f>
        <v>3.5702070022300962E-2</v>
      </c>
      <c r="H350" s="57">
        <f t="shared" si="167"/>
        <v>0.61812671874786218</v>
      </c>
      <c r="I350" s="57">
        <f t="shared" si="167"/>
        <v>0.22317385177381618</v>
      </c>
      <c r="J350" s="57">
        <f t="shared" si="167"/>
        <v>0.12101353107769766</v>
      </c>
      <c r="K350" s="57">
        <f t="shared" si="167"/>
        <v>1.983828378322912E-3</v>
      </c>
      <c r="L350" s="57">
        <f t="shared" si="167"/>
        <v>0</v>
      </c>
      <c r="M350" s="57">
        <f t="shared" si="167"/>
        <v>0</v>
      </c>
      <c r="N350" s="57">
        <f t="shared" si="167"/>
        <v>0</v>
      </c>
      <c r="O350" s="57">
        <f t="shared" si="167"/>
        <v>0</v>
      </c>
      <c r="P350" s="57">
        <f t="shared" si="167"/>
        <v>0</v>
      </c>
      <c r="Q350" s="57">
        <f t="shared" si="167"/>
        <v>1</v>
      </c>
      <c r="R350" s="57">
        <f t="shared" si="167"/>
        <v>0</v>
      </c>
      <c r="S350" s="57">
        <f t="shared" si="167"/>
        <v>0</v>
      </c>
      <c r="T350" s="57">
        <f xml:space="preserve"> T349/U349</f>
        <v>1.0079987863910302</v>
      </c>
      <c r="U350" s="706"/>
      <c r="V350" s="705">
        <f>+V349/$Y$349</f>
        <v>0.98450829466196133</v>
      </c>
      <c r="W350" s="57">
        <f>+W349/$Y$349</f>
        <v>1.5491705338038736E-2</v>
      </c>
      <c r="X350" s="57">
        <f>+X349/$Y$349</f>
        <v>1.5491705338038736E-2</v>
      </c>
      <c r="Y350" s="710"/>
      <c r="Z350" s="773"/>
    </row>
    <row r="351" spans="1:27" ht="15.75">
      <c r="A351" s="551"/>
      <c r="B351" s="550"/>
      <c r="C351" s="550"/>
      <c r="D351" s="550"/>
      <c r="E351" s="550"/>
      <c r="F351" s="550"/>
      <c r="G351" s="549"/>
      <c r="H351" s="12"/>
      <c r="I351" s="12"/>
      <c r="J351" s="12"/>
      <c r="K351" s="12"/>
      <c r="L351" s="12"/>
      <c r="M351" s="548"/>
      <c r="N351" s="548"/>
      <c r="O351" s="548"/>
      <c r="P351" s="548"/>
      <c r="Q351" s="6"/>
      <c r="R351" s="6"/>
      <c r="S351" s="6"/>
      <c r="T351" s="196"/>
      <c r="U351" s="546"/>
      <c r="V351" s="574"/>
      <c r="W351" s="574"/>
      <c r="X351" s="574"/>
      <c r="Y351" s="546"/>
    </row>
    <row r="352" spans="1:27" ht="16.5" thickBot="1">
      <c r="A352" s="762" t="s">
        <v>358</v>
      </c>
      <c r="B352" s="762"/>
      <c r="C352" s="762"/>
      <c r="D352" s="550"/>
      <c r="E352" s="550"/>
      <c r="F352" s="550"/>
      <c r="G352" s="549"/>
      <c r="H352" s="12"/>
      <c r="I352" s="12"/>
      <c r="J352" s="12"/>
      <c r="K352" s="12"/>
      <c r="L352" s="12"/>
      <c r="M352" s="548"/>
      <c r="N352" s="548"/>
      <c r="O352" s="548"/>
      <c r="P352" s="548"/>
      <c r="Q352" s="6"/>
      <c r="R352" s="6"/>
      <c r="S352" s="6"/>
      <c r="T352" s="196"/>
      <c r="U352" s="546"/>
      <c r="V352" s="574"/>
      <c r="W352" s="574"/>
      <c r="X352" s="574"/>
      <c r="Y352" s="546"/>
    </row>
    <row r="353" spans="1:27" ht="15.75" outlineLevel="1">
      <c r="A353" s="646" t="s">
        <v>804</v>
      </c>
      <c r="B353" s="653">
        <v>1901</v>
      </c>
      <c r="C353" s="653" t="s">
        <v>347</v>
      </c>
      <c r="D353" s="648" t="s">
        <v>348</v>
      </c>
      <c r="E353" s="648" t="s">
        <v>349</v>
      </c>
      <c r="F353" s="647" t="s">
        <v>347</v>
      </c>
      <c r="G353" s="649">
        <v>13.785</v>
      </c>
      <c r="H353" s="221">
        <v>9.0980000000000008</v>
      </c>
      <c r="I353" s="221">
        <v>28.541</v>
      </c>
      <c r="J353" s="221">
        <v>0</v>
      </c>
      <c r="K353" s="221">
        <v>0</v>
      </c>
      <c r="L353" s="221">
        <v>0</v>
      </c>
      <c r="M353" s="650">
        <v>0</v>
      </c>
      <c r="N353" s="650">
        <v>0</v>
      </c>
      <c r="O353" s="650">
        <v>0</v>
      </c>
      <c r="P353" s="650">
        <v>0</v>
      </c>
      <c r="Q353" s="279">
        <f>SUM(G353:K353)</f>
        <v>51.424000000000007</v>
      </c>
      <c r="R353" s="279">
        <f t="shared" ref="R353:R361" si="168">SUM(L353:P353)</f>
        <v>0</v>
      </c>
      <c r="S353" s="279"/>
      <c r="T353" s="659">
        <f t="shared" ref="T353:T362" si="169">SUM(Q353:S353)</f>
        <v>51.424000000000007</v>
      </c>
      <c r="U353" s="672">
        <v>51.423999999999999</v>
      </c>
      <c r="V353" s="702">
        <v>51.423999999999999</v>
      </c>
      <c r="W353" s="223">
        <v>0</v>
      </c>
      <c r="X353" s="223">
        <v>0</v>
      </c>
      <c r="Y353" s="709">
        <f t="shared" ref="Y353:Y361" si="170">V353+X353</f>
        <v>51.423999999999999</v>
      </c>
      <c r="Z353" s="651">
        <v>1</v>
      </c>
      <c r="AA353" s="6"/>
    </row>
    <row r="354" spans="1:27" ht="15.75" outlineLevel="1">
      <c r="A354" s="559" t="s">
        <v>805</v>
      </c>
      <c r="B354" s="652">
        <v>2301</v>
      </c>
      <c r="C354" s="652" t="s">
        <v>1358</v>
      </c>
      <c r="D354" s="555" t="s">
        <v>7</v>
      </c>
      <c r="E354" s="555" t="s">
        <v>189</v>
      </c>
      <c r="F354" s="652" t="s">
        <v>1453</v>
      </c>
      <c r="G354" s="557">
        <v>0.95599999999999996</v>
      </c>
      <c r="H354" s="236">
        <v>13.606</v>
      </c>
      <c r="I354" s="236">
        <v>3.0390000000000001</v>
      </c>
      <c r="J354" s="236">
        <v>5.2990000000000004</v>
      </c>
      <c r="K354" s="236">
        <v>0</v>
      </c>
      <c r="L354" s="236">
        <v>0</v>
      </c>
      <c r="M354" s="556">
        <v>0</v>
      </c>
      <c r="N354" s="556">
        <v>0</v>
      </c>
      <c r="O354" s="556">
        <v>0</v>
      </c>
      <c r="P354" s="556">
        <v>0</v>
      </c>
      <c r="Q354" s="30">
        <f t="shared" ref="Q354:Q361" si="171">SUM(G354:K354)</f>
        <v>22.9</v>
      </c>
      <c r="R354" s="30">
        <f t="shared" si="168"/>
        <v>0</v>
      </c>
      <c r="S354" s="30"/>
      <c r="T354" s="645">
        <f t="shared" si="169"/>
        <v>22.9</v>
      </c>
      <c r="U354" s="571">
        <v>22.9</v>
      </c>
      <c r="V354" s="703">
        <v>0</v>
      </c>
      <c r="W354" s="237">
        <v>11.45</v>
      </c>
      <c r="X354" s="237">
        <v>11.45</v>
      </c>
      <c r="Y354" s="674">
        <f t="shared" si="170"/>
        <v>11.45</v>
      </c>
      <c r="Z354" s="700">
        <v>2</v>
      </c>
      <c r="AA354" s="713"/>
    </row>
    <row r="355" spans="1:27" ht="15.75" outlineLevel="1">
      <c r="A355" s="559" t="s">
        <v>805</v>
      </c>
      <c r="B355" s="555">
        <v>2302</v>
      </c>
      <c r="C355" s="652" t="s">
        <v>284</v>
      </c>
      <c r="D355" s="555" t="s">
        <v>7</v>
      </c>
      <c r="E355" s="555" t="s">
        <v>285</v>
      </c>
      <c r="F355" s="652" t="s">
        <v>350</v>
      </c>
      <c r="G355" s="557">
        <v>18.228999999999999</v>
      </c>
      <c r="H355" s="236">
        <v>22.302</v>
      </c>
      <c r="I355" s="236">
        <v>67.471000000000004</v>
      </c>
      <c r="J355" s="236">
        <v>16.102</v>
      </c>
      <c r="K355" s="236">
        <v>0</v>
      </c>
      <c r="L355" s="236">
        <v>0</v>
      </c>
      <c r="M355" s="556">
        <v>0</v>
      </c>
      <c r="N355" s="556">
        <v>0</v>
      </c>
      <c r="O355" s="556">
        <v>0</v>
      </c>
      <c r="P355" s="556">
        <v>0</v>
      </c>
      <c r="Q355" s="30">
        <f t="shared" si="171"/>
        <v>124.10400000000001</v>
      </c>
      <c r="R355" s="30">
        <f t="shared" ref="R355" si="172">SUM(L355:P355)</f>
        <v>0</v>
      </c>
      <c r="S355" s="30"/>
      <c r="T355" s="645">
        <f t="shared" si="169"/>
        <v>124.10400000000001</v>
      </c>
      <c r="U355" s="571">
        <v>124.1</v>
      </c>
      <c r="V355" s="703">
        <v>124.104</v>
      </c>
      <c r="W355" s="237">
        <v>0</v>
      </c>
      <c r="X355" s="237">
        <v>0</v>
      </c>
      <c r="Y355" s="674">
        <f t="shared" si="170"/>
        <v>124.104</v>
      </c>
      <c r="Z355" s="700">
        <v>3</v>
      </c>
      <c r="AA355" s="6"/>
    </row>
    <row r="356" spans="1:27" s="564" customFormat="1" ht="15.75" outlineLevel="1">
      <c r="A356" s="559" t="s">
        <v>806</v>
      </c>
      <c r="B356" s="652">
        <v>2504</v>
      </c>
      <c r="C356" s="652" t="s">
        <v>103</v>
      </c>
      <c r="D356" s="555" t="s">
        <v>719</v>
      </c>
      <c r="E356" s="555" t="s">
        <v>351</v>
      </c>
      <c r="F356" s="558" t="s">
        <v>1454</v>
      </c>
      <c r="G356" s="557">
        <v>0</v>
      </c>
      <c r="H356" s="236">
        <v>10.355</v>
      </c>
      <c r="I356" s="236">
        <v>5.0129999999999999</v>
      </c>
      <c r="J356" s="236">
        <v>5.1920000000000002</v>
      </c>
      <c r="K356" s="236">
        <v>0</v>
      </c>
      <c r="L356" s="236">
        <v>0</v>
      </c>
      <c r="M356" s="556">
        <v>0</v>
      </c>
      <c r="N356" s="556">
        <v>0</v>
      </c>
      <c r="O356" s="556">
        <v>0</v>
      </c>
      <c r="P356" s="556">
        <v>0</v>
      </c>
      <c r="Q356" s="30">
        <f t="shared" si="171"/>
        <v>20.560000000000002</v>
      </c>
      <c r="R356" s="30">
        <f t="shared" si="168"/>
        <v>0</v>
      </c>
      <c r="S356" s="30"/>
      <c r="T356" s="645">
        <f t="shared" si="169"/>
        <v>20.560000000000002</v>
      </c>
      <c r="U356" s="571">
        <v>20.56</v>
      </c>
      <c r="V356" s="703">
        <v>0</v>
      </c>
      <c r="W356" s="237">
        <v>10.28</v>
      </c>
      <c r="X356" s="237">
        <v>10.28</v>
      </c>
      <c r="Y356" s="674">
        <f t="shared" si="170"/>
        <v>10.28</v>
      </c>
      <c r="Z356" s="700">
        <v>2</v>
      </c>
      <c r="AA356" s="713"/>
    </row>
    <row r="357" spans="1:27" ht="15.75" outlineLevel="1">
      <c r="A357" s="559" t="s">
        <v>806</v>
      </c>
      <c r="B357" s="652">
        <v>2505</v>
      </c>
      <c r="C357" s="652" t="s">
        <v>594</v>
      </c>
      <c r="D357" s="555" t="s">
        <v>271</v>
      </c>
      <c r="E357" s="555" t="s">
        <v>27</v>
      </c>
      <c r="F357" s="558" t="s">
        <v>1455</v>
      </c>
      <c r="G357" s="557">
        <v>2</v>
      </c>
      <c r="H357" s="236">
        <v>10</v>
      </c>
      <c r="I357" s="236">
        <v>0</v>
      </c>
      <c r="J357" s="236">
        <v>0</v>
      </c>
      <c r="K357" s="236">
        <v>0</v>
      </c>
      <c r="L357" s="236">
        <v>0</v>
      </c>
      <c r="M357" s="556">
        <v>0</v>
      </c>
      <c r="N357" s="556">
        <v>0</v>
      </c>
      <c r="O357" s="556">
        <v>0</v>
      </c>
      <c r="P357" s="556">
        <v>0</v>
      </c>
      <c r="Q357" s="30">
        <f t="shared" si="171"/>
        <v>12</v>
      </c>
      <c r="R357" s="30">
        <f t="shared" si="168"/>
        <v>0</v>
      </c>
      <c r="S357" s="30"/>
      <c r="T357" s="645">
        <f t="shared" si="169"/>
        <v>12</v>
      </c>
      <c r="U357" s="571">
        <v>12</v>
      </c>
      <c r="V357" s="703">
        <v>0</v>
      </c>
      <c r="W357" s="237">
        <v>6</v>
      </c>
      <c r="X357" s="237">
        <v>6</v>
      </c>
      <c r="Y357" s="674">
        <f t="shared" si="170"/>
        <v>6</v>
      </c>
      <c r="Z357" s="700">
        <v>2</v>
      </c>
      <c r="AA357" s="713"/>
    </row>
    <row r="358" spans="1:27" ht="28.5" customHeight="1" outlineLevel="1">
      <c r="A358" s="559" t="s">
        <v>807</v>
      </c>
      <c r="B358" s="652">
        <v>3105</v>
      </c>
      <c r="C358" s="558" t="s">
        <v>109</v>
      </c>
      <c r="D358" s="555" t="s">
        <v>110</v>
      </c>
      <c r="E358" s="555" t="s">
        <v>352</v>
      </c>
      <c r="F358" s="688" t="s">
        <v>1456</v>
      </c>
      <c r="G358" s="557">
        <v>16.3</v>
      </c>
      <c r="H358" s="236">
        <v>18.399999999999999</v>
      </c>
      <c r="I358" s="236">
        <v>4.5999999999999996</v>
      </c>
      <c r="J358" s="236">
        <v>2</v>
      </c>
      <c r="K358" s="236">
        <v>0</v>
      </c>
      <c r="L358" s="236">
        <v>0</v>
      </c>
      <c r="M358" s="556">
        <v>0</v>
      </c>
      <c r="N358" s="556">
        <v>0</v>
      </c>
      <c r="O358" s="556">
        <v>0</v>
      </c>
      <c r="P358" s="556">
        <v>0</v>
      </c>
      <c r="Q358" s="30">
        <f t="shared" si="171"/>
        <v>41.300000000000004</v>
      </c>
      <c r="R358" s="30">
        <f t="shared" si="168"/>
        <v>0</v>
      </c>
      <c r="S358" s="30"/>
      <c r="T358" s="645">
        <f t="shared" si="169"/>
        <v>41.300000000000004</v>
      </c>
      <c r="U358" s="571">
        <v>38</v>
      </c>
      <c r="V358" s="703">
        <v>34.700000000000003</v>
      </c>
      <c r="W358" s="237">
        <v>3.3</v>
      </c>
      <c r="X358" s="237">
        <v>3.3</v>
      </c>
      <c r="Y358" s="674">
        <f t="shared" si="170"/>
        <v>38</v>
      </c>
      <c r="Z358" s="700">
        <v>2</v>
      </c>
      <c r="AA358" s="713"/>
    </row>
    <row r="359" spans="1:27" ht="30.75" outlineLevel="1">
      <c r="A359" s="559" t="s">
        <v>801</v>
      </c>
      <c r="B359" s="652">
        <v>4001</v>
      </c>
      <c r="C359" s="652" t="s">
        <v>720</v>
      </c>
      <c r="D359" s="555" t="s">
        <v>7</v>
      </c>
      <c r="E359" s="555" t="s">
        <v>1408</v>
      </c>
      <c r="F359" s="558" t="s">
        <v>1457</v>
      </c>
      <c r="G359" s="557">
        <v>0</v>
      </c>
      <c r="H359" s="236">
        <v>2.016</v>
      </c>
      <c r="I359" s="236">
        <v>8.1660000000000004</v>
      </c>
      <c r="J359" s="236">
        <v>15.077999999999999</v>
      </c>
      <c r="K359" s="236">
        <v>0</v>
      </c>
      <c r="L359" s="236">
        <v>0</v>
      </c>
      <c r="M359" s="556">
        <v>0</v>
      </c>
      <c r="N359" s="556">
        <v>0</v>
      </c>
      <c r="O359" s="556">
        <v>0</v>
      </c>
      <c r="P359" s="556">
        <v>0</v>
      </c>
      <c r="Q359" s="30">
        <f>SUM(G359:K359)</f>
        <v>25.259999999999998</v>
      </c>
      <c r="R359" s="30">
        <f t="shared" ref="R359" si="173">SUM(L359:P359)</f>
        <v>0</v>
      </c>
      <c r="S359" s="30"/>
      <c r="T359" s="645">
        <f t="shared" ref="T359" si="174">SUM(Q359:S359)</f>
        <v>25.259999999999998</v>
      </c>
      <c r="U359" s="571">
        <v>15</v>
      </c>
      <c r="V359" s="703">
        <v>4.88</v>
      </c>
      <c r="W359" s="237">
        <v>10.19</v>
      </c>
      <c r="X359" s="237">
        <v>10.19</v>
      </c>
      <c r="Y359" s="674">
        <f t="shared" ref="Y359" si="175">V359+X359</f>
        <v>15.07</v>
      </c>
      <c r="Z359" s="718">
        <v>1</v>
      </c>
      <c r="AA359" s="713"/>
    </row>
    <row r="360" spans="1:27" ht="15.75" outlineLevel="1">
      <c r="A360" s="559" t="s">
        <v>801</v>
      </c>
      <c r="B360" s="652">
        <v>4001</v>
      </c>
      <c r="C360" s="652" t="s">
        <v>720</v>
      </c>
      <c r="D360" s="555" t="s">
        <v>1409</v>
      </c>
      <c r="E360" s="555" t="s">
        <v>639</v>
      </c>
      <c r="F360" s="558" t="s">
        <v>861</v>
      </c>
      <c r="G360" s="557">
        <v>0</v>
      </c>
      <c r="H360" s="236">
        <v>0</v>
      </c>
      <c r="I360" s="236">
        <v>0</v>
      </c>
      <c r="J360" s="236">
        <v>0</v>
      </c>
      <c r="K360" s="236">
        <v>0</v>
      </c>
      <c r="L360" s="236">
        <v>0</v>
      </c>
      <c r="M360" s="556">
        <v>0</v>
      </c>
      <c r="N360" s="556">
        <v>0</v>
      </c>
      <c r="O360" s="556">
        <v>0</v>
      </c>
      <c r="P360" s="556">
        <v>0</v>
      </c>
      <c r="Q360" s="30">
        <f t="shared" si="171"/>
        <v>0</v>
      </c>
      <c r="R360" s="30">
        <f t="shared" si="168"/>
        <v>0</v>
      </c>
      <c r="S360" s="30">
        <v>41.93</v>
      </c>
      <c r="T360" s="645">
        <f t="shared" si="169"/>
        <v>41.93</v>
      </c>
      <c r="U360" s="571">
        <v>42.61</v>
      </c>
      <c r="V360" s="703">
        <v>41.93</v>
      </c>
      <c r="W360" s="237">
        <v>0</v>
      </c>
      <c r="X360" s="237">
        <v>0</v>
      </c>
      <c r="Y360" s="674">
        <f t="shared" si="170"/>
        <v>41.93</v>
      </c>
      <c r="Z360" s="700">
        <v>1</v>
      </c>
      <c r="AA360" s="713"/>
    </row>
    <row r="361" spans="1:27" ht="15.75" outlineLevel="1">
      <c r="A361" s="559" t="s">
        <v>808</v>
      </c>
      <c r="B361" s="652">
        <v>4803</v>
      </c>
      <c r="C361" s="652" t="s">
        <v>353</v>
      </c>
      <c r="D361" s="555" t="s">
        <v>7</v>
      </c>
      <c r="E361" s="555" t="s">
        <v>189</v>
      </c>
      <c r="F361" s="688" t="s">
        <v>353</v>
      </c>
      <c r="G361" s="557">
        <v>0</v>
      </c>
      <c r="H361" s="236">
        <v>0</v>
      </c>
      <c r="I361" s="236">
        <v>2.5350000000000001</v>
      </c>
      <c r="J361" s="236">
        <v>7.6050000000000004</v>
      </c>
      <c r="K361" s="236">
        <v>0</v>
      </c>
      <c r="L361" s="236">
        <v>0</v>
      </c>
      <c r="M361" s="556">
        <v>0</v>
      </c>
      <c r="N361" s="556">
        <v>0</v>
      </c>
      <c r="O361" s="556">
        <v>0</v>
      </c>
      <c r="P361" s="556">
        <v>0</v>
      </c>
      <c r="Q361" s="30">
        <f t="shared" si="171"/>
        <v>10.14</v>
      </c>
      <c r="R361" s="30">
        <f t="shared" si="168"/>
        <v>0</v>
      </c>
      <c r="S361" s="30"/>
      <c r="T361" s="645">
        <f t="shared" si="169"/>
        <v>10.14</v>
      </c>
      <c r="U361" s="571">
        <v>10.14</v>
      </c>
      <c r="V361" s="703">
        <v>10.14</v>
      </c>
      <c r="W361" s="237">
        <v>0</v>
      </c>
      <c r="X361" s="237">
        <v>0</v>
      </c>
      <c r="Y361" s="674">
        <f t="shared" si="170"/>
        <v>10.14</v>
      </c>
      <c r="Z361" s="700">
        <v>3</v>
      </c>
      <c r="AA361" s="6"/>
    </row>
    <row r="362" spans="1:27" ht="15.75">
      <c r="A362" s="758" t="s">
        <v>362</v>
      </c>
      <c r="B362" s="759"/>
      <c r="C362" s="759"/>
      <c r="D362" s="759"/>
      <c r="E362" s="759"/>
      <c r="F362" s="721" t="s">
        <v>379</v>
      </c>
      <c r="G362" s="554">
        <f t="shared" ref="G362:P362" si="176">SUM(G353:G361)</f>
        <v>51.269999999999996</v>
      </c>
      <c r="H362" s="554">
        <f t="shared" si="176"/>
        <v>85.777000000000001</v>
      </c>
      <c r="I362" s="554">
        <f t="shared" si="176"/>
        <v>119.36499999999999</v>
      </c>
      <c r="J362" s="554">
        <f t="shared" si="176"/>
        <v>51.275999999999996</v>
      </c>
      <c r="K362" s="554">
        <f t="shared" si="176"/>
        <v>0</v>
      </c>
      <c r="L362" s="554">
        <f t="shared" si="176"/>
        <v>0</v>
      </c>
      <c r="M362" s="554">
        <f t="shared" si="176"/>
        <v>0</v>
      </c>
      <c r="N362" s="554">
        <f t="shared" si="176"/>
        <v>0</v>
      </c>
      <c r="O362" s="554">
        <f t="shared" si="176"/>
        <v>0</v>
      </c>
      <c r="P362" s="554">
        <f t="shared" si="176"/>
        <v>0</v>
      </c>
      <c r="Q362" s="30">
        <f>SUM(Q353:Q361)</f>
        <v>307.68799999999999</v>
      </c>
      <c r="R362" s="30">
        <f>SUM(R353:R361)</f>
        <v>0</v>
      </c>
      <c r="S362" s="30">
        <f>SUM(S353:S361)</f>
        <v>41.93</v>
      </c>
      <c r="T362" s="226">
        <f t="shared" si="169"/>
        <v>349.61799999999999</v>
      </c>
      <c r="U362" s="571">
        <f>SUM(U353:U361)</f>
        <v>336.73399999999998</v>
      </c>
      <c r="V362" s="704">
        <f>SUM(V353:V361)</f>
        <v>267.178</v>
      </c>
      <c r="W362" s="554">
        <f>SUM(W353:W361)</f>
        <v>41.22</v>
      </c>
      <c r="X362" s="554">
        <f>SUM(X353:X361)</f>
        <v>41.22</v>
      </c>
      <c r="Y362" s="553">
        <f>SUM(Y353:Y361)</f>
        <v>308.39800000000002</v>
      </c>
      <c r="Z362" s="772"/>
    </row>
    <row r="363" spans="1:27" ht="16.5" thickBot="1">
      <c r="A363" s="770"/>
      <c r="B363" s="771"/>
      <c r="C363" s="771"/>
      <c r="D363" s="771"/>
      <c r="E363" s="771"/>
      <c r="F363" s="722" t="s">
        <v>380</v>
      </c>
      <c r="G363" s="57">
        <f t="shared" ref="G363:S363" si="177">+G362/$T$362</f>
        <v>0.14664576766642448</v>
      </c>
      <c r="H363" s="57">
        <f t="shared" si="177"/>
        <v>0.24534491931193475</v>
      </c>
      <c r="I363" s="57">
        <f t="shared" si="177"/>
        <v>0.34141548776092762</v>
      </c>
      <c r="J363" s="57">
        <f t="shared" si="177"/>
        <v>0.14666292925421459</v>
      </c>
      <c r="K363" s="57">
        <f t="shared" si="177"/>
        <v>0</v>
      </c>
      <c r="L363" s="57">
        <f t="shared" si="177"/>
        <v>0</v>
      </c>
      <c r="M363" s="57">
        <f t="shared" si="177"/>
        <v>0</v>
      </c>
      <c r="N363" s="57">
        <f t="shared" si="177"/>
        <v>0</v>
      </c>
      <c r="O363" s="57">
        <f t="shared" si="177"/>
        <v>0</v>
      </c>
      <c r="P363" s="57">
        <f t="shared" si="177"/>
        <v>0</v>
      </c>
      <c r="Q363" s="57">
        <f t="shared" si="177"/>
        <v>0.88006910399350147</v>
      </c>
      <c r="R363" s="57">
        <f t="shared" si="177"/>
        <v>0</v>
      </c>
      <c r="S363" s="57">
        <f t="shared" si="177"/>
        <v>0.11993089600649852</v>
      </c>
      <c r="T363" s="57">
        <f xml:space="preserve"> T362/U362</f>
        <v>1.0382616545997732</v>
      </c>
      <c r="U363" s="706"/>
      <c r="V363" s="705">
        <f>+V362/$Y$362</f>
        <v>0.8663415456650172</v>
      </c>
      <c r="W363" s="57">
        <f>+W362/$Y$362</f>
        <v>0.13365845433498269</v>
      </c>
      <c r="X363" s="57">
        <f>+X362/$Y$362</f>
        <v>0.13365845433498269</v>
      </c>
      <c r="Y363" s="710"/>
      <c r="Z363" s="773"/>
    </row>
    <row r="364" spans="1:27" ht="15.75">
      <c r="A364" s="551"/>
      <c r="B364" s="563"/>
      <c r="C364" s="550"/>
      <c r="D364" s="550"/>
      <c r="E364" s="550"/>
      <c r="F364" s="550"/>
      <c r="G364" s="549"/>
      <c r="H364" s="12"/>
      <c r="I364" s="12"/>
      <c r="J364" s="12"/>
      <c r="K364" s="12"/>
      <c r="L364" s="12"/>
      <c r="M364" s="548"/>
      <c r="N364" s="548"/>
      <c r="O364" s="548"/>
      <c r="P364" s="548"/>
      <c r="Q364" s="6"/>
      <c r="R364" s="6"/>
      <c r="S364" s="6"/>
      <c r="T364" s="196"/>
      <c r="U364" s="546"/>
      <c r="V364" s="574"/>
      <c r="W364" s="574"/>
      <c r="X364" s="574"/>
      <c r="Y364" s="546"/>
    </row>
    <row r="365" spans="1:27" ht="16.5" thickBot="1">
      <c r="A365" s="762" t="s">
        <v>354</v>
      </c>
      <c r="B365" s="762"/>
      <c r="C365" s="550"/>
      <c r="D365" s="550"/>
      <c r="E365" s="550"/>
      <c r="F365" s="550"/>
      <c r="G365" s="549"/>
      <c r="H365" s="12"/>
      <c r="I365" s="12"/>
      <c r="J365" s="12"/>
      <c r="K365" s="12"/>
      <c r="L365" s="12"/>
      <c r="M365" s="548"/>
      <c r="N365" s="548"/>
      <c r="O365" s="548"/>
      <c r="P365" s="548"/>
      <c r="Q365" s="6"/>
      <c r="R365" s="6"/>
      <c r="S365" s="6"/>
      <c r="T365" s="196"/>
      <c r="U365" s="546"/>
      <c r="V365" s="574"/>
      <c r="W365" s="574"/>
      <c r="X365" s="574"/>
      <c r="Y365" s="546"/>
    </row>
    <row r="366" spans="1:27" ht="15.75" outlineLevel="1">
      <c r="A366" s="646" t="s">
        <v>809</v>
      </c>
      <c r="B366" s="653">
        <v>7007</v>
      </c>
      <c r="C366" s="653" t="s">
        <v>355</v>
      </c>
      <c r="D366" s="648" t="s">
        <v>132</v>
      </c>
      <c r="E366" s="648" t="s">
        <v>595</v>
      </c>
      <c r="F366" s="653" t="s">
        <v>1458</v>
      </c>
      <c r="G366" s="649">
        <v>0</v>
      </c>
      <c r="H366" s="221">
        <v>0</v>
      </c>
      <c r="I366" s="221">
        <v>7.03</v>
      </c>
      <c r="J366" s="221">
        <v>6.18</v>
      </c>
      <c r="K366" s="221">
        <v>0</v>
      </c>
      <c r="L366" s="221">
        <v>0</v>
      </c>
      <c r="M366" s="650">
        <v>0</v>
      </c>
      <c r="N366" s="650">
        <v>0</v>
      </c>
      <c r="O366" s="650">
        <v>0</v>
      </c>
      <c r="P366" s="650">
        <v>0</v>
      </c>
      <c r="Q366" s="279">
        <f>SUM(G366:K366)</f>
        <v>13.21</v>
      </c>
      <c r="R366" s="279">
        <f>SUM(L366:P366)</f>
        <v>0</v>
      </c>
      <c r="S366" s="279"/>
      <c r="T366" s="676">
        <f>SUM(Q366:S366)</f>
        <v>13.21</v>
      </c>
      <c r="U366" s="656">
        <v>11.77</v>
      </c>
      <c r="V366" s="702">
        <v>10.327999999999999</v>
      </c>
      <c r="W366" s="223">
        <v>1.4410000000000001</v>
      </c>
      <c r="X366" s="223">
        <v>1.4410000000000001</v>
      </c>
      <c r="Y366" s="709">
        <f t="shared" ref="Y366:Y368" si="178">V366+X366</f>
        <v>11.769</v>
      </c>
      <c r="Z366" s="651">
        <v>1</v>
      </c>
      <c r="AA366" s="713"/>
    </row>
    <row r="367" spans="1:27" ht="15.75" outlineLevel="1">
      <c r="A367" s="559" t="s">
        <v>809</v>
      </c>
      <c r="B367" s="652">
        <v>7008</v>
      </c>
      <c r="C367" s="652" t="s">
        <v>356</v>
      </c>
      <c r="D367" s="555" t="s">
        <v>7</v>
      </c>
      <c r="E367" s="555" t="s">
        <v>122</v>
      </c>
      <c r="F367" s="652" t="s">
        <v>1459</v>
      </c>
      <c r="G367" s="557">
        <v>0</v>
      </c>
      <c r="H367" s="236">
        <v>5.68</v>
      </c>
      <c r="I367" s="236">
        <v>24.04</v>
      </c>
      <c r="J367" s="236">
        <v>38.96</v>
      </c>
      <c r="K367" s="236">
        <v>2.2799999999999998</v>
      </c>
      <c r="L367" s="236">
        <v>0</v>
      </c>
      <c r="M367" s="556">
        <v>0</v>
      </c>
      <c r="N367" s="556">
        <v>0</v>
      </c>
      <c r="O367" s="556">
        <v>0</v>
      </c>
      <c r="P367" s="556">
        <v>0</v>
      </c>
      <c r="Q367" s="30">
        <f>SUM(G367:K367)</f>
        <v>70.960000000000008</v>
      </c>
      <c r="R367" s="30">
        <f>SUM(L367:P367)</f>
        <v>0</v>
      </c>
      <c r="S367" s="30"/>
      <c r="T367" s="664">
        <f>SUM(Q367:S367)</f>
        <v>70.960000000000008</v>
      </c>
      <c r="U367" s="553">
        <v>69</v>
      </c>
      <c r="V367" s="703">
        <v>66.614000000000004</v>
      </c>
      <c r="W367" s="237">
        <v>2.173</v>
      </c>
      <c r="X367" s="237">
        <v>2.173</v>
      </c>
      <c r="Y367" s="674">
        <f t="shared" si="178"/>
        <v>68.787000000000006</v>
      </c>
      <c r="Z367" s="700">
        <v>1</v>
      </c>
      <c r="AA367" s="713"/>
    </row>
    <row r="368" spans="1:27" ht="15.75" outlineLevel="1">
      <c r="A368" s="559" t="s">
        <v>809</v>
      </c>
      <c r="B368" s="555" t="s">
        <v>577</v>
      </c>
      <c r="C368" s="652" t="s">
        <v>722</v>
      </c>
      <c r="D368" s="555" t="s">
        <v>7</v>
      </c>
      <c r="E368" s="555" t="s">
        <v>243</v>
      </c>
      <c r="F368" s="652" t="s">
        <v>722</v>
      </c>
      <c r="G368" s="557">
        <v>0</v>
      </c>
      <c r="H368" s="236">
        <v>1.46</v>
      </c>
      <c r="I368" s="236">
        <v>7.45</v>
      </c>
      <c r="J368" s="236">
        <v>9.08</v>
      </c>
      <c r="K368" s="236">
        <v>8.36</v>
      </c>
      <c r="L368" s="236">
        <v>0</v>
      </c>
      <c r="M368" s="556">
        <v>0</v>
      </c>
      <c r="N368" s="556">
        <v>0</v>
      </c>
      <c r="O368" s="556">
        <v>6.48</v>
      </c>
      <c r="P368" s="556">
        <v>0</v>
      </c>
      <c r="Q368" s="30">
        <f>SUM(G368:K368)</f>
        <v>26.35</v>
      </c>
      <c r="R368" s="30">
        <f>SUM(L368:P368)</f>
        <v>6.48</v>
      </c>
      <c r="S368" s="30"/>
      <c r="T368" s="664">
        <f>SUM(Q368:S368)</f>
        <v>32.83</v>
      </c>
      <c r="U368" s="553">
        <v>32.83</v>
      </c>
      <c r="V368" s="703">
        <v>32.83</v>
      </c>
      <c r="W368" s="237">
        <v>0</v>
      </c>
      <c r="X368" s="237">
        <v>0</v>
      </c>
      <c r="Y368" s="674">
        <f t="shared" si="178"/>
        <v>32.83</v>
      </c>
      <c r="Z368" s="700">
        <v>1</v>
      </c>
      <c r="AA368" s="6"/>
    </row>
    <row r="369" spans="1:27" ht="15.75">
      <c r="A369" s="758" t="s">
        <v>381</v>
      </c>
      <c r="B369" s="759"/>
      <c r="C369" s="759"/>
      <c r="D369" s="759"/>
      <c r="E369" s="759"/>
      <c r="F369" s="721" t="s">
        <v>379</v>
      </c>
      <c r="G369" s="554">
        <f t="shared" ref="G369:P369" si="179">SUM(G366:G368)</f>
        <v>0</v>
      </c>
      <c r="H369" s="554">
        <f t="shared" si="179"/>
        <v>7.14</v>
      </c>
      <c r="I369" s="554">
        <f t="shared" si="179"/>
        <v>38.520000000000003</v>
      </c>
      <c r="J369" s="554">
        <f t="shared" si="179"/>
        <v>54.22</v>
      </c>
      <c r="K369" s="554">
        <f t="shared" si="179"/>
        <v>10.639999999999999</v>
      </c>
      <c r="L369" s="554">
        <f t="shared" si="179"/>
        <v>0</v>
      </c>
      <c r="M369" s="554">
        <f t="shared" si="179"/>
        <v>0</v>
      </c>
      <c r="N369" s="554">
        <f t="shared" si="179"/>
        <v>0</v>
      </c>
      <c r="O369" s="554">
        <f t="shared" si="179"/>
        <v>6.48</v>
      </c>
      <c r="P369" s="554">
        <f t="shared" si="179"/>
        <v>0</v>
      </c>
      <c r="Q369" s="30">
        <f>SUM(Q366:Q368)</f>
        <v>110.52000000000001</v>
      </c>
      <c r="R369" s="30">
        <f>SUM(R366:R368)</f>
        <v>6.48</v>
      </c>
      <c r="S369" s="30">
        <f>SUM(S366:S368)</f>
        <v>0</v>
      </c>
      <c r="T369" s="226">
        <f>SUM(Q369:S369)</f>
        <v>117.00000000000001</v>
      </c>
      <c r="U369" s="553">
        <f>SUM(U366:U368)</f>
        <v>113.6</v>
      </c>
      <c r="V369" s="704">
        <f>SUM(V366:V368)</f>
        <v>109.77200000000001</v>
      </c>
      <c r="W369" s="554">
        <f t="shared" ref="W369:Y369" si="180">SUM(W366:W368)</f>
        <v>3.6139999999999999</v>
      </c>
      <c r="X369" s="554">
        <f t="shared" si="180"/>
        <v>3.6139999999999999</v>
      </c>
      <c r="Y369" s="553">
        <f t="shared" si="180"/>
        <v>113.38600000000001</v>
      </c>
      <c r="Z369" s="793"/>
      <c r="AA369" s="543"/>
    </row>
    <row r="370" spans="1:27" ht="16.5" thickBot="1">
      <c r="A370" s="763"/>
      <c r="B370" s="764"/>
      <c r="C370" s="764"/>
      <c r="D370" s="764"/>
      <c r="E370" s="764"/>
      <c r="F370" s="722" t="s">
        <v>380</v>
      </c>
      <c r="G370" s="57">
        <f t="shared" ref="G370:S370" si="181">+G369/$T$369</f>
        <v>0</v>
      </c>
      <c r="H370" s="57">
        <f t="shared" si="181"/>
        <v>6.1025641025641016E-2</v>
      </c>
      <c r="I370" s="57">
        <f t="shared" si="181"/>
        <v>0.32923076923076922</v>
      </c>
      <c r="J370" s="57">
        <f t="shared" si="181"/>
        <v>0.46341880341880337</v>
      </c>
      <c r="K370" s="57">
        <f t="shared" si="181"/>
        <v>9.0940170940170914E-2</v>
      </c>
      <c r="L370" s="57">
        <f t="shared" si="181"/>
        <v>0</v>
      </c>
      <c r="M370" s="57">
        <f t="shared" si="181"/>
        <v>0</v>
      </c>
      <c r="N370" s="57">
        <f t="shared" si="181"/>
        <v>0</v>
      </c>
      <c r="O370" s="57">
        <f t="shared" si="181"/>
        <v>5.5384615384615379E-2</v>
      </c>
      <c r="P370" s="57">
        <f t="shared" si="181"/>
        <v>0</v>
      </c>
      <c r="Q370" s="57">
        <f t="shared" si="181"/>
        <v>0.94461538461538463</v>
      </c>
      <c r="R370" s="57">
        <f t="shared" si="181"/>
        <v>5.5384615384615379E-2</v>
      </c>
      <c r="S370" s="57">
        <f t="shared" si="181"/>
        <v>0</v>
      </c>
      <c r="T370" s="57">
        <f xml:space="preserve"> T369/U369</f>
        <v>1.029929577464789</v>
      </c>
      <c r="U370" s="562"/>
      <c r="V370" s="705">
        <f>+V369/$Y$369</f>
        <v>0.96812657647328593</v>
      </c>
      <c r="W370" s="57">
        <f>+W369/$Y$369</f>
        <v>3.1873423526714052E-2</v>
      </c>
      <c r="X370" s="57">
        <f>+X369/$Y$369</f>
        <v>3.1873423526714052E-2</v>
      </c>
      <c r="Y370" s="710"/>
      <c r="Z370" s="794"/>
    </row>
    <row r="371" spans="1:27" ht="15.75">
      <c r="A371" s="551"/>
      <c r="B371" s="550"/>
      <c r="C371" s="550"/>
      <c r="D371" s="550"/>
      <c r="E371" s="550"/>
      <c r="F371" s="550"/>
      <c r="G371" s="549"/>
      <c r="H371" s="12"/>
      <c r="I371" s="12"/>
      <c r="J371" s="12"/>
      <c r="K371" s="12"/>
      <c r="L371" s="12"/>
      <c r="M371" s="548"/>
      <c r="N371" s="548"/>
      <c r="O371" s="548"/>
      <c r="P371" s="548"/>
      <c r="Q371" s="6"/>
      <c r="R371" s="6"/>
      <c r="S371" s="6"/>
      <c r="T371" s="196"/>
      <c r="U371" s="546"/>
      <c r="V371" s="574"/>
      <c r="W371" s="574"/>
      <c r="X371" s="574"/>
      <c r="Y371" s="546"/>
    </row>
    <row r="372" spans="1:27" ht="16.5" thickBot="1">
      <c r="A372" s="561" t="s">
        <v>852</v>
      </c>
      <c r="B372" s="561"/>
      <c r="C372" s="560"/>
      <c r="D372" s="550"/>
      <c r="E372" s="550"/>
      <c r="F372" s="550"/>
      <c r="G372" s="549"/>
      <c r="H372" s="12"/>
      <c r="I372" s="12"/>
      <c r="J372" s="12"/>
      <c r="K372" s="12"/>
      <c r="L372" s="12"/>
      <c r="M372" s="548"/>
      <c r="N372" s="548"/>
      <c r="O372" s="548"/>
      <c r="P372" s="548"/>
      <c r="Q372" s="6"/>
      <c r="R372" s="6"/>
      <c r="S372" s="6"/>
      <c r="T372" s="196"/>
      <c r="U372" s="546"/>
      <c r="V372" s="574"/>
      <c r="W372" s="574"/>
      <c r="X372" s="574"/>
      <c r="Y372" s="546"/>
    </row>
    <row r="373" spans="1:27" ht="15.75" outlineLevel="1">
      <c r="A373" s="646" t="s">
        <v>810</v>
      </c>
      <c r="B373" s="648" t="s">
        <v>26</v>
      </c>
      <c r="C373" s="653" t="s">
        <v>654</v>
      </c>
      <c r="D373" s="648" t="s">
        <v>7</v>
      </c>
      <c r="E373" s="648" t="s">
        <v>636</v>
      </c>
      <c r="F373" s="647" t="s">
        <v>654</v>
      </c>
      <c r="G373" s="649">
        <v>7.0570000000000004</v>
      </c>
      <c r="H373" s="221">
        <v>11.962999999999999</v>
      </c>
      <c r="I373" s="221">
        <v>6.0049999999999999</v>
      </c>
      <c r="J373" s="221">
        <v>2.9910000000000001</v>
      </c>
      <c r="K373" s="221">
        <v>0</v>
      </c>
      <c r="L373" s="221">
        <v>0</v>
      </c>
      <c r="M373" s="650">
        <v>0</v>
      </c>
      <c r="N373" s="650">
        <v>0</v>
      </c>
      <c r="O373" s="650">
        <v>0</v>
      </c>
      <c r="P373" s="650">
        <v>0</v>
      </c>
      <c r="Q373" s="279">
        <f>SUM(G373:K373)</f>
        <v>28.015999999999998</v>
      </c>
      <c r="R373" s="279">
        <f>SUM(L373:P373)</f>
        <v>0</v>
      </c>
      <c r="S373" s="279"/>
      <c r="T373" s="659">
        <f>SUM(Q373:S373)</f>
        <v>28.015999999999998</v>
      </c>
      <c r="U373" s="656">
        <v>28.015999999999998</v>
      </c>
      <c r="V373" s="702">
        <v>28.015999999999998</v>
      </c>
      <c r="W373" s="223">
        <v>0</v>
      </c>
      <c r="X373" s="223">
        <v>0</v>
      </c>
      <c r="Y373" s="709">
        <f t="shared" ref="Y373:Y374" si="182">V373+X373</f>
        <v>28.015999999999998</v>
      </c>
      <c r="Z373" s="689">
        <v>1</v>
      </c>
      <c r="AA373" s="6"/>
    </row>
    <row r="374" spans="1:27" ht="15.75" outlineLevel="1">
      <c r="A374" s="559" t="s">
        <v>810</v>
      </c>
      <c r="B374" s="555" t="s">
        <v>25</v>
      </c>
      <c r="C374" s="558" t="s">
        <v>655</v>
      </c>
      <c r="D374" s="555" t="s">
        <v>7</v>
      </c>
      <c r="E374" s="555" t="s">
        <v>635</v>
      </c>
      <c r="F374" s="558" t="s">
        <v>655</v>
      </c>
      <c r="G374" s="557">
        <v>4.9770000000000003</v>
      </c>
      <c r="H374" s="236">
        <v>9.6720000000000006</v>
      </c>
      <c r="I374" s="236">
        <v>3.0830000000000002</v>
      </c>
      <c r="J374" s="236">
        <v>0</v>
      </c>
      <c r="K374" s="236">
        <v>0</v>
      </c>
      <c r="L374" s="236">
        <v>0</v>
      </c>
      <c r="M374" s="556">
        <v>0</v>
      </c>
      <c r="N374" s="556">
        <v>0</v>
      </c>
      <c r="O374" s="556">
        <v>0</v>
      </c>
      <c r="P374" s="556">
        <v>0</v>
      </c>
      <c r="Q374" s="30">
        <f>SUM(G374:K374)</f>
        <v>17.731999999999999</v>
      </c>
      <c r="R374" s="30">
        <f>SUM(L374:P374)</f>
        <v>0</v>
      </c>
      <c r="S374" s="30"/>
      <c r="T374" s="645">
        <f>SUM(Q374:S374)</f>
        <v>17.731999999999999</v>
      </c>
      <c r="U374" s="553">
        <v>17.731999999999999</v>
      </c>
      <c r="V374" s="703">
        <v>17.731999999999999</v>
      </c>
      <c r="W374" s="237">
        <v>0</v>
      </c>
      <c r="X374" s="237">
        <v>0</v>
      </c>
      <c r="Y374" s="674">
        <f t="shared" si="182"/>
        <v>17.731999999999999</v>
      </c>
      <c r="Z374" s="675">
        <v>1</v>
      </c>
      <c r="AA374" s="6"/>
    </row>
    <row r="375" spans="1:27" ht="15.75">
      <c r="A375" s="758" t="s">
        <v>906</v>
      </c>
      <c r="B375" s="759"/>
      <c r="C375" s="759"/>
      <c r="D375" s="759"/>
      <c r="E375" s="759"/>
      <c r="F375" s="721" t="s">
        <v>379</v>
      </c>
      <c r="G375" s="554">
        <f t="shared" ref="G375:P375" si="183">SUM(G373:G374)</f>
        <v>12.034000000000001</v>
      </c>
      <c r="H375" s="554">
        <f t="shared" si="183"/>
        <v>21.634999999999998</v>
      </c>
      <c r="I375" s="554">
        <f t="shared" si="183"/>
        <v>9.088000000000001</v>
      </c>
      <c r="J375" s="554">
        <f t="shared" si="183"/>
        <v>2.9910000000000001</v>
      </c>
      <c r="K375" s="554">
        <f t="shared" si="183"/>
        <v>0</v>
      </c>
      <c r="L375" s="554">
        <f t="shared" si="183"/>
        <v>0</v>
      </c>
      <c r="M375" s="554">
        <f t="shared" si="183"/>
        <v>0</v>
      </c>
      <c r="N375" s="554">
        <f t="shared" si="183"/>
        <v>0</v>
      </c>
      <c r="O375" s="554">
        <f t="shared" si="183"/>
        <v>0</v>
      </c>
      <c r="P375" s="554">
        <f t="shared" si="183"/>
        <v>0</v>
      </c>
      <c r="Q375" s="30">
        <f>SUM(Q373:Q374)</f>
        <v>45.747999999999998</v>
      </c>
      <c r="R375" s="30">
        <f>SUM(R373:R374)</f>
        <v>0</v>
      </c>
      <c r="S375" s="30">
        <f>SUM(S373:S374)</f>
        <v>0</v>
      </c>
      <c r="T375" s="226">
        <f>SUM(Q375:S375)</f>
        <v>45.747999999999998</v>
      </c>
      <c r="U375" s="553">
        <f>SUM(U373:U374)</f>
        <v>45.747999999999998</v>
      </c>
      <c r="V375" s="704">
        <f>SUM(V373:V374)</f>
        <v>45.747999999999998</v>
      </c>
      <c r="W375" s="554">
        <f t="shared" ref="W375:X375" si="184">SUM(W373:W374)</f>
        <v>0</v>
      </c>
      <c r="X375" s="554">
        <f t="shared" si="184"/>
        <v>0</v>
      </c>
      <c r="Y375" s="553">
        <f>SUM(Y373:Y374)</f>
        <v>45.747999999999998</v>
      </c>
      <c r="Z375" s="805"/>
    </row>
    <row r="376" spans="1:27" ht="16.5" thickBot="1">
      <c r="A376" s="760"/>
      <c r="B376" s="761"/>
      <c r="C376" s="761"/>
      <c r="D376" s="761"/>
      <c r="E376" s="761"/>
      <c r="F376" s="722" t="s">
        <v>380</v>
      </c>
      <c r="G376" s="57">
        <f t="shared" ref="G376:S376" si="185">+G375/$T$375</f>
        <v>0.26304975080877857</v>
      </c>
      <c r="H376" s="57">
        <f t="shared" si="185"/>
        <v>0.47291684882399226</v>
      </c>
      <c r="I376" s="57">
        <f t="shared" si="185"/>
        <v>0.19865349304887647</v>
      </c>
      <c r="J376" s="57">
        <f t="shared" si="185"/>
        <v>6.537990731835272E-2</v>
      </c>
      <c r="K376" s="57">
        <f t="shared" si="185"/>
        <v>0</v>
      </c>
      <c r="L376" s="57">
        <f t="shared" si="185"/>
        <v>0</v>
      </c>
      <c r="M376" s="57">
        <f t="shared" si="185"/>
        <v>0</v>
      </c>
      <c r="N376" s="57">
        <f t="shared" si="185"/>
        <v>0</v>
      </c>
      <c r="O376" s="57">
        <f t="shared" si="185"/>
        <v>0</v>
      </c>
      <c r="P376" s="57">
        <f t="shared" si="185"/>
        <v>0</v>
      </c>
      <c r="Q376" s="57">
        <f t="shared" si="185"/>
        <v>1</v>
      </c>
      <c r="R376" s="57">
        <f t="shared" si="185"/>
        <v>0</v>
      </c>
      <c r="S376" s="57">
        <f t="shared" si="185"/>
        <v>0</v>
      </c>
      <c r="T376" s="57">
        <f xml:space="preserve"> T375/U375</f>
        <v>1</v>
      </c>
      <c r="U376" s="552"/>
      <c r="V376" s="705">
        <f>+V375/$Y$375</f>
        <v>1</v>
      </c>
      <c r="W376" s="57">
        <f>+W375/$Y$375</f>
        <v>0</v>
      </c>
      <c r="X376" s="57">
        <f>+X375/$Y$375</f>
        <v>0</v>
      </c>
      <c r="Y376" s="710"/>
      <c r="Z376" s="806"/>
    </row>
    <row r="377" spans="1:27" ht="15.75">
      <c r="A377" s="551"/>
      <c r="B377" s="550"/>
      <c r="C377" s="550"/>
      <c r="D377" s="550"/>
      <c r="E377" s="550"/>
      <c r="F377" s="550"/>
      <c r="G377" s="549"/>
      <c r="H377" s="12"/>
      <c r="I377" s="12"/>
      <c r="J377" s="12"/>
      <c r="K377" s="12"/>
      <c r="L377" s="12"/>
      <c r="M377" s="548"/>
      <c r="N377" s="548"/>
      <c r="O377" s="548"/>
      <c r="P377" s="548"/>
      <c r="Q377" s="6"/>
      <c r="R377" s="6"/>
      <c r="S377" s="6"/>
      <c r="T377" s="196"/>
      <c r="U377" s="546"/>
      <c r="V377" s="574"/>
      <c r="W377" s="574"/>
      <c r="X377" s="574"/>
      <c r="Y377" s="546"/>
    </row>
    <row r="378" spans="1:27" ht="15.75">
      <c r="A378" s="551"/>
      <c r="B378" s="550"/>
      <c r="C378" s="550"/>
      <c r="D378" s="550"/>
      <c r="E378" s="550"/>
      <c r="F378" s="550"/>
      <c r="G378" s="549"/>
      <c r="H378" s="12"/>
      <c r="I378" s="12"/>
      <c r="J378" s="12"/>
      <c r="K378" s="12"/>
      <c r="L378" s="12"/>
      <c r="M378" s="548"/>
      <c r="N378" s="548"/>
      <c r="O378" s="548"/>
      <c r="P378" s="548"/>
      <c r="Q378" s="6"/>
      <c r="R378" s="6"/>
      <c r="S378" s="6"/>
      <c r="T378" s="196"/>
      <c r="U378" s="546"/>
      <c r="V378" s="574"/>
      <c r="W378" s="574"/>
      <c r="X378" s="574"/>
      <c r="Y378" s="546"/>
    </row>
    <row r="379" spans="1:27" ht="16.5" thickBot="1">
      <c r="A379" s="551"/>
      <c r="B379" s="550"/>
      <c r="C379" s="550"/>
      <c r="D379" s="550"/>
      <c r="E379" s="550"/>
      <c r="F379" s="550"/>
      <c r="G379" s="549"/>
      <c r="H379" s="12"/>
      <c r="I379" s="12"/>
      <c r="J379" s="12"/>
      <c r="K379" s="12"/>
      <c r="L379" s="12"/>
      <c r="M379" s="548"/>
      <c r="N379" s="548"/>
      <c r="O379" s="548"/>
      <c r="P379" s="548"/>
      <c r="Q379" s="547"/>
      <c r="R379" s="8"/>
      <c r="S379" s="8"/>
      <c r="T379" s="196"/>
      <c r="U379" s="546"/>
      <c r="V379" s="574"/>
      <c r="W379" s="574"/>
      <c r="X379" s="574"/>
      <c r="Y379" s="546"/>
    </row>
    <row r="380" spans="1:27" ht="15.75">
      <c r="A380" s="766" t="s">
        <v>382</v>
      </c>
      <c r="B380" s="767"/>
      <c r="C380" s="767"/>
      <c r="D380" s="767"/>
      <c r="E380" s="767"/>
      <c r="F380" s="723" t="s">
        <v>841</v>
      </c>
      <c r="G380" s="545">
        <f t="shared" ref="G380:U380" si="186">+G22+G30+G35+G55+G63+G76+G88+G117+G125+G134+G149+G173+G180+G201+G210+G232+G254+G268+G278+G289+G304+G327+G335+G349+G362+G369+G375</f>
        <v>1041.5190000000002</v>
      </c>
      <c r="H380" s="545">
        <f t="shared" si="186"/>
        <v>2403.5319999999997</v>
      </c>
      <c r="I380" s="545">
        <f t="shared" si="186"/>
        <v>2020.7820000000002</v>
      </c>
      <c r="J380" s="545">
        <f t="shared" si="186"/>
        <v>971.52499999999986</v>
      </c>
      <c r="K380" s="545">
        <f t="shared" si="186"/>
        <v>50.767999999999994</v>
      </c>
      <c r="L380" s="545">
        <f t="shared" si="186"/>
        <v>83.224999999999994</v>
      </c>
      <c r="M380" s="545">
        <f t="shared" si="186"/>
        <v>139.44800000000001</v>
      </c>
      <c r="N380" s="545">
        <f t="shared" si="186"/>
        <v>821.50099999999986</v>
      </c>
      <c r="O380" s="545">
        <f t="shared" si="186"/>
        <v>1182.3920000000001</v>
      </c>
      <c r="P380" s="545">
        <f t="shared" si="186"/>
        <v>119.91800000000001</v>
      </c>
      <c r="Q380" s="545">
        <f t="shared" si="186"/>
        <v>6488.1259999999993</v>
      </c>
      <c r="R380" s="545">
        <f t="shared" si="186"/>
        <v>2346.4839999999995</v>
      </c>
      <c r="S380" s="545">
        <f t="shared" si="186"/>
        <v>70.155000000000001</v>
      </c>
      <c r="T380" s="694">
        <f t="shared" si="186"/>
        <v>8904.7650000000012</v>
      </c>
      <c r="U380" s="756">
        <f t="shared" si="186"/>
        <v>9267.1620000000021</v>
      </c>
      <c r="V380" s="698">
        <f>+V22+V30+V35+V55+V63+V76+V88+V117+V125+V149+V173+V180+V201+V210+V232+V254+V268+V278+V289+V304+V327+V335+V349+V362+V369+V375+V134</f>
        <v>8525.7750000000015</v>
      </c>
      <c r="W380" s="803"/>
      <c r="X380" s="698">
        <f>+X22+X30+X35+X55+X63+X76+X88+X117+X125+X149+X173+X180+X201+X210+X232+X254+X268+X278+X289+X304+X327+X335+X349+X362+X369+X375+X134</f>
        <v>144.31199999999998</v>
      </c>
      <c r="Y380" s="750">
        <f>+Y22+Y30+Y35+Y55+Y63+Y76+Y88+Y117+Y125+Y134+Y149+Y173+Y180+Y201+Y210+Y232+Y254+Y268+Y278+Y289+Y304+Y327+Y335+Y349+Y362+Y369+Y375</f>
        <v>8670.0870000000014</v>
      </c>
      <c r="AA380" s="543"/>
    </row>
    <row r="381" spans="1:27" ht="16.5" thickBot="1">
      <c r="A381" s="763"/>
      <c r="B381" s="764"/>
      <c r="C381" s="764"/>
      <c r="D381" s="764"/>
      <c r="E381" s="764"/>
      <c r="F381" s="722" t="s">
        <v>848</v>
      </c>
      <c r="G381" s="57">
        <f t="shared" ref="G381:S381" si="187">+G380/$T$380</f>
        <v>0.11696198608273212</v>
      </c>
      <c r="H381" s="57">
        <f t="shared" si="187"/>
        <v>0.26991526446795611</v>
      </c>
      <c r="I381" s="57">
        <f t="shared" si="187"/>
        <v>0.22693265908757837</v>
      </c>
      <c r="J381" s="57">
        <f t="shared" si="187"/>
        <v>0.10910170004486359</v>
      </c>
      <c r="K381" s="57">
        <f t="shared" si="187"/>
        <v>5.7012172696303594E-3</v>
      </c>
      <c r="L381" s="57">
        <f t="shared" si="187"/>
        <v>9.3461197460011566E-3</v>
      </c>
      <c r="M381" s="57">
        <f t="shared" si="187"/>
        <v>1.5659930385585694E-2</v>
      </c>
      <c r="N381" s="57">
        <f t="shared" si="187"/>
        <v>9.2254090927722382E-2</v>
      </c>
      <c r="O381" s="57">
        <f t="shared" si="187"/>
        <v>0.13278194315066147</v>
      </c>
      <c r="P381" s="57">
        <f t="shared" si="187"/>
        <v>1.3466722591780916E-2</v>
      </c>
      <c r="Q381" s="57">
        <f t="shared" si="187"/>
        <v>0.72861282695276053</v>
      </c>
      <c r="R381" s="57">
        <f t="shared" si="187"/>
        <v>0.26350880680175154</v>
      </c>
      <c r="S381" s="57">
        <f t="shared" si="187"/>
        <v>7.8783662454876679E-3</v>
      </c>
      <c r="T381" s="693">
        <f xml:space="preserve"> T380/U380</f>
        <v>0.96089450038749724</v>
      </c>
      <c r="U381" s="757"/>
      <c r="V381" s="716">
        <f>+V380/Y380</f>
        <v>0.98335518432514002</v>
      </c>
      <c r="W381" s="804"/>
      <c r="X381" s="716">
        <f>+X380/Y380</f>
        <v>1.6644815674860005E-2</v>
      </c>
      <c r="Y381" s="751"/>
      <c r="Z381" s="654"/>
      <c r="AA381" s="543"/>
    </row>
    <row r="383" spans="1:27" ht="16.5" thickBot="1">
      <c r="A383" s="655" t="s">
        <v>1343</v>
      </c>
    </row>
    <row r="384" spans="1:27" ht="15.75">
      <c r="A384" s="690" t="s">
        <v>767</v>
      </c>
      <c r="B384" s="768" t="s">
        <v>937</v>
      </c>
      <c r="C384" s="768"/>
      <c r="D384" s="769"/>
      <c r="E384" s="570"/>
      <c r="F384" s="570"/>
      <c r="S384" s="717"/>
    </row>
    <row r="385" spans="1:6" ht="15.75">
      <c r="A385" s="691" t="s">
        <v>768</v>
      </c>
      <c r="B385" s="754" t="s">
        <v>1373</v>
      </c>
      <c r="C385" s="754"/>
      <c r="D385" s="755"/>
      <c r="E385" s="570"/>
      <c r="F385" s="570"/>
    </row>
    <row r="386" spans="1:6" ht="15.75">
      <c r="A386" s="691" t="s">
        <v>938</v>
      </c>
      <c r="B386" s="754" t="s">
        <v>1374</v>
      </c>
      <c r="C386" s="754"/>
      <c r="D386" s="755"/>
      <c r="E386" s="570"/>
      <c r="F386" s="570"/>
    </row>
    <row r="387" spans="1:6" ht="16.5" thickBot="1">
      <c r="A387" s="692" t="s">
        <v>1404</v>
      </c>
      <c r="B387" s="752" t="s">
        <v>1405</v>
      </c>
      <c r="C387" s="752"/>
      <c r="D387" s="753"/>
      <c r="E387" s="564"/>
      <c r="F387" s="564"/>
    </row>
  </sheetData>
  <mergeCells count="109">
    <mergeCell ref="Z278:Z279"/>
    <mergeCell ref="A30:E31"/>
    <mergeCell ref="W380:W381"/>
    <mergeCell ref="Z125:Z126"/>
    <mergeCell ref="Z88:Z89"/>
    <mergeCell ref="Z117:Z118"/>
    <mergeCell ref="A55:E56"/>
    <mergeCell ref="Z375:Z376"/>
    <mergeCell ref="Z304:Z305"/>
    <mergeCell ref="Z335:Z336"/>
    <mergeCell ref="Z349:Z350"/>
    <mergeCell ref="Z327:Z328"/>
    <mergeCell ref="Z149:Z150"/>
    <mergeCell ref="Z173:Z174"/>
    <mergeCell ref="Z201:Z202"/>
    <mergeCell ref="Z180:Z181"/>
    <mergeCell ref="Z289:Z290"/>
    <mergeCell ref="Z210:Z211"/>
    <mergeCell ref="Z232:Z233"/>
    <mergeCell ref="Z254:Z255"/>
    <mergeCell ref="Z362:Z363"/>
    <mergeCell ref="Z369:Z370"/>
    <mergeCell ref="Z63:Z64"/>
    <mergeCell ref="Z76:Z77"/>
    <mergeCell ref="Z268:Z269"/>
    <mergeCell ref="A63:E64"/>
    <mergeCell ref="A134:E135"/>
    <mergeCell ref="A128:B128"/>
    <mergeCell ref="S5:S6"/>
    <mergeCell ref="T5:T6"/>
    <mergeCell ref="R5:R6"/>
    <mergeCell ref="L5:P5"/>
    <mergeCell ref="A292:B292"/>
    <mergeCell ref="A281:B281"/>
    <mergeCell ref="A268:E269"/>
    <mergeCell ref="A204:C204"/>
    <mergeCell ref="A289:E290"/>
    <mergeCell ref="A35:E36"/>
    <mergeCell ref="B5:B6"/>
    <mergeCell ref="A5:A6"/>
    <mergeCell ref="E5:E6"/>
    <mergeCell ref="A125:E126"/>
    <mergeCell ref="A76:E77"/>
    <mergeCell ref="A66:B66"/>
    <mergeCell ref="A117:E118"/>
    <mergeCell ref="A137:B137"/>
    <mergeCell ref="A201:E202"/>
    <mergeCell ref="A210:E211"/>
    <mergeCell ref="A33:B33"/>
    <mergeCell ref="A369:E370"/>
    <mergeCell ref="A365:B365"/>
    <mergeCell ref="A304:E305"/>
    <mergeCell ref="Z134:Z135"/>
    <mergeCell ref="A1:Z1"/>
    <mergeCell ref="A2:Z2"/>
    <mergeCell ref="A3:Z3"/>
    <mergeCell ref="U5:U6"/>
    <mergeCell ref="G5:K5"/>
    <mergeCell ref="F5:F6"/>
    <mergeCell ref="Z5:Z6"/>
    <mergeCell ref="Q5:Q6"/>
    <mergeCell ref="A58:B58"/>
    <mergeCell ref="D5:D6"/>
    <mergeCell ref="Z30:Z31"/>
    <mergeCell ref="Z35:Z36"/>
    <mergeCell ref="Z55:Z56"/>
    <mergeCell ref="C5:C6"/>
    <mergeCell ref="Z22:Z23"/>
    <mergeCell ref="V5:V6"/>
    <mergeCell ref="Y5:Y6"/>
    <mergeCell ref="W5:W6"/>
    <mergeCell ref="X5:X6"/>
    <mergeCell ref="A362:E363"/>
    <mergeCell ref="A232:E233"/>
    <mergeCell ref="A349:E350"/>
    <mergeCell ref="A327:E328"/>
    <mergeCell ref="A254:E255"/>
    <mergeCell ref="A278:E279"/>
    <mergeCell ref="A257:C257"/>
    <mergeCell ref="A271:B271"/>
    <mergeCell ref="A330:B330"/>
    <mergeCell ref="A338:B338"/>
    <mergeCell ref="A352:C352"/>
    <mergeCell ref="A307:C307"/>
    <mergeCell ref="A335:E336"/>
    <mergeCell ref="Y380:Y381"/>
    <mergeCell ref="B387:D387"/>
    <mergeCell ref="B385:D385"/>
    <mergeCell ref="B386:D386"/>
    <mergeCell ref="U380:U381"/>
    <mergeCell ref="A375:E376"/>
    <mergeCell ref="A8:B8"/>
    <mergeCell ref="A183:B183"/>
    <mergeCell ref="A180:E181"/>
    <mergeCell ref="A176:B176"/>
    <mergeCell ref="A152:C152"/>
    <mergeCell ref="A173:E174"/>
    <mergeCell ref="A38:B38"/>
    <mergeCell ref="A22:E23"/>
    <mergeCell ref="A25:B25"/>
    <mergeCell ref="A88:E89"/>
    <mergeCell ref="A79:B79"/>
    <mergeCell ref="A91:B91"/>
    <mergeCell ref="A380:E381"/>
    <mergeCell ref="A235:B235"/>
    <mergeCell ref="A213:C213"/>
    <mergeCell ref="A149:E150"/>
    <mergeCell ref="B384:D384"/>
    <mergeCell ref="A120:B120"/>
  </mergeCells>
  <conditionalFormatting sqref="U26:U29 U34 U177:U179 U129:U133 U293:U303 U366:U368 U373:U374 U67:U75 U205:U209 U138:U148 U331:U334 U339:U348 U92:U116 U39:U54 U59:U62 U184:U200 U282:U288 U9:U21 U272:U277 U153:U172 U353:U358 U308:U326 U360:U361 U258:U267 U121:U124 U236:U251 U253 U80:U87 U214:U231">
    <cfRule type="cellIs" dxfId="305" priority="271" operator="notEqual">
      <formula>T9</formula>
    </cfRule>
    <cfRule type="cellIs" dxfId="304" priority="272" operator="equal">
      <formula>T9</formula>
    </cfRule>
  </conditionalFormatting>
  <conditionalFormatting sqref="U359">
    <cfRule type="cellIs" dxfId="303" priority="3" operator="notEqual">
      <formula>T359</formula>
    </cfRule>
    <cfRule type="cellIs" dxfId="302" priority="4" operator="equal">
      <formula>T359</formula>
    </cfRule>
  </conditionalFormatting>
  <conditionalFormatting sqref="U252">
    <cfRule type="cellIs" dxfId="301" priority="1" operator="notEqual">
      <formula>T252</formula>
    </cfRule>
    <cfRule type="cellIs" dxfId="300" priority="2" operator="equal">
      <formula>T252</formula>
    </cfRule>
  </conditionalFormatting>
  <printOptions horizontalCentered="1" verticalCentered="1"/>
  <pageMargins left="0.19685039370078741" right="0.19685039370078741" top="0.19685039370078741" bottom="0.19685039370078741" header="0.31496062992125984" footer="0.31496062992125984"/>
  <pageSetup paperSize="14" scale="40" fitToHeight="6" orientation="landscape" horizontalDpi="4294967294" verticalDpi="4294967294" r:id="rId1"/>
  <headerFooter alignWithMargins="0"/>
  <rowBreaks count="5" manualBreakCount="5">
    <brk id="78" max="25" man="1"/>
    <brk id="151" max="25" man="1"/>
    <brk id="212" max="25" man="1"/>
    <brk id="280" max="25" man="1"/>
    <brk id="351" max="25" man="1"/>
  </rowBreaks>
  <colBreaks count="1" manualBreakCount="1">
    <brk id="25" max="387" man="1"/>
  </colBreaks>
  <ignoredErrors>
    <ignoredError sqref="T376:U379 S67:S70 U68 U199:U202 U279:U281 S279:S284 U316 S314:S315 U96:U97 S231 U222:U226 U327:U330 S327:S354 U157:U158 S162:S202 S204:S213 U88:U93 U163:U166 U296:U301 U142:U143 U99 U101:U103 U106 U108:U109 U114:U120 U125:U131 U134:U137 U148 U171:U183 U188:U190 U193 U195 U233:U236 U245:U251 U254:U258 U262 U268:U271 U274 U284 U287 U289:U293 U303:U307 U319 U323 U325 U335:U344 U349:U352 U355 U369:U372 T381:U381 S249:S251 S317:S325 S356:S358 U215:U216 U204:U207 S276 U276 A384:A386 U169 U210:U213 U218 U228 U150:U152 S381 S361:S379 U361:U365 S254:S274 S286:S301 S303:S307 U358 U241:U242 S233:S246 S74:S155 U76:U80 U375 U260 U238:U239 U154:U155 U145:U146 U139 S157:S158" numberStoredAsText="1"/>
    <ignoredError sqref="A70:F70 A67:F68 A71:D71 A69:B69 D69:E69 R279:R288 R233:R246 R328:R334 R204:R209 R164:R172 R381 R249:R251 R317:R325 R276 F71 R314:R315 R360:R361 R356:R358 R255:R267 R67:R75 R89:R116 R118:R124 R269:R274 R290:R303 R305:R307 R211:R213 R336:R345 R174:R176 R370:R374 R162 R363:R368 R376:R379 R350:R354 R202 R181:R200 R135:R148 R126:R133 R347:R348 R77:R87 R150:R155 R157:R158" numberStoredAsText="1" formulaRange="1"/>
    <ignoredError sqref="A11:F11 Q9 A23:R25 A21:B21 A16:B16 A31:R31 A29:B29 A26:F26 A27:B28 D27:F28 A52:F52 A50:F50 A56:R58 A44:D44 A54:F54 A43:D43 A64:R66 A59:E59 D60:F60 A60:B61 D61:E61 A62:F62 Q14 A20:B20 A17:B17 A47:F49 A51:F51 R275 A35:R38 A34:E34 A12:F12 A10:F10 Q10:R10 B30:G30 A39:E39 A45:E46 A22:G22 A55:G55 A63:G63 A18:D18 D21 D20 D29:F29 A53:B53 D53:E53 A33:R33 A32:C32 F32:R32 F44 R217 R313 R316 A14:B14 A13:E13 D14:F14 A15:B15 D15:F15 D16:F16 D17:E17 R231 R219 R218 R216 R230 R229 R220 R222 R223 R224 R225 R226 R227 R228" formulaRange="1"/>
    <ignoredError sqref="A344:F344 A346:F346 A249:F249 A165 A163:B163 A181:Q183 A177:E179 A230:E230 A221:B221 A255:Q257 A77:Q79 A73:E73 Q73 A74:F74 A75:F75 Q75 A89:Q91 A83:F83 A84:E84 A82:E82 A81:B81 D81:E81 A86:F86 A95:D95 D92 F92 A103:F103 A102:B102 D102:E102 A96:F96 A92:B93 D93:E93 A94:F94 F95 A112:F112 A116:F116 A114:F114 A113:E113 A108:F109 A106:F106 A115:E115 Q115 A101:F101 D100:E100 A99:B100 D99:F99 A97:F98 A124:F124 A123:F123 Q123 A144:F144 A143:F143 A146:F146 A145:F145 A158:E158 A147:F147 A148:F148 A139:F139 A138:E138 Q146 A169:B169 A167:B168 D168:F168 A162:F162 A164:B164 A166 A171:F171 A170:F170 A189:F190 A184:F184 A198:D198 A196:F196 A185:F185 A186:F186 A188:F188 A195:E195 A194:B194 A193:F193 A192:F192 A191:F191 A202:Q202 A200:F200 A199:F199 E194 A204:Q204 A213:Q213 A212:B212 D212:Q212 A207:F208 A205:E205 A211:Q211 A209:B209 A220:E220 A218:F218 A233:Q235 A231:E231 A238:F238 A237:F237 A239:E239 A243:F243 A242:F242 A245:F245 A244:B244 A240:E240 D261:E262 A260:F260 A259:F259 A261:B262 A276:F276 Q273 A272:F272 A150:Q152 A287:F287 A290:Q292 A288:D288 Q285 A282:F282 A299:F300 A328:Q330 A293:F293 A296:E296 A297:B297 A301:F301 A305:Q307 A308 A314:E314 A325:F325 A324:F324 A316:F316 A315:F315 A323:B323 A322:F322 A321:F321 A363:Q365 A355:F355 A353:F353 A361:F361 A376:Q379 A373:F373 A374:F374 A350:Q352 Q347 A348:E348 A80:F80 A104:F105 A107:F107 Q106:Q107 Q114 A130:F130 A129:F129 A135:Q137 A131:F131 A132:F132 A174:Q176 A172:F172 Q243 A253 A250:B250 A267:F267 A263:F264 A274:E274 A319:B319 A317:F317 A354:B354 A357:E357 A356:E356 A360:C360 A358:E358 A343:B343 A251:B251 A334:F334 A332:E332 A333:E333 A294:B294 E294 A133:F133 A370:Q372 A368:E368 A367:E367 A366:E366 A142:F142 A141:D141 A140:F140 A197:E197 A345:C345 A381:F381 A380:G380 A217:B217 A248:E248 A215:B215 A216:B216 A222:E222 A223:E223 A224:E224 A225:E225 A226:D226 A227 A228:E228 A229:D229 A247:B247 A76:G76 A88:G88 A118:Q120 A117:G117 A126:Q128 A125:G125 A134:G134 A149:G149 A173:G173 A180:G180 A201:G201 A210:G210 A232:F232 A254:G254 A269:Q271 A268:G268 A279:Q281 A278:G278 A289:G289 A304:G304 A327:G327 A336:Q338 A335:G335 A349:G349 A362:G362 A369:G369 A375:G375 A110:B110 D110:E110 A122:B122 A121:B121 D121:E121 D122:E122 D163:E163 D164:F164 A206:B206 D206:E206 D215:E215 D216:E216 D217:E217 A241:B241 D241:F241 D247:E247 D250:F250 D251:F251 A265:B265 D265:F265 A266:B266 D266:F266 A284:F285 A283:B283 D283:E283 A286:B286 D286:E286 A295:B295 D295:F295 D297:E297 A318:B318 D318:E318 D319:E319 D323:F323 A341:B341 D341:F341 A342:B342 D342:F342 D343:E343 A347:E347 D354:E354 A111:B111 D111:E111 A155:B155 A154:B154 D154:E154 D155:E155 A157:F157 D169:F169 D209 D221:E221 D244 A331:E331 F244 A298:D298 F141 A246:D246 F246 F288 F209 D167:F167 C227:D227 A85:E85 A87:E87 A320:E320 A303:E303 A273:E273 A187:E187 E360:F360 Q165 A153:F153 A236:F236 Q236 Q276 A339:F340 A72:E72 A258:E258 A302:E302 C165:F165 C166:F166 Q381" numberStoredAsText="1" formula="1" formulaRange="1"/>
    <ignoredError sqref="T278:T307 T314:T315 T327:T354 T204:T213 T164:T176 T231:T246 T249:T251 T317:T325 T276 T360:T375 T356:T358 T254:T274 T162 T180:T202 T67:T155 T157:T158" numberStoredAsText="1" formula="1"/>
    <ignoredError sqref="T9:T17 T22:T38 T43:T44 T55:T66" formula="1"/>
    <ignoredError sqref="R355" formula="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D88"/>
  <sheetViews>
    <sheetView tabSelected="1" view="pageBreakPreview" zoomScale="70" zoomScaleNormal="75" zoomScaleSheetLayoutView="70" workbookViewId="0">
      <selection activeCell="P5" sqref="P5"/>
    </sheetView>
  </sheetViews>
  <sheetFormatPr baseColWidth="10" defaultColWidth="11.42578125" defaultRowHeight="12.75"/>
  <cols>
    <col min="1" max="1" width="2.85546875" style="73" customWidth="1"/>
    <col min="2" max="2" width="6.140625" style="71" customWidth="1"/>
    <col min="3" max="3" width="23.7109375" style="73" customWidth="1"/>
    <col min="4" max="4" width="14" style="73" bestFit="1" customWidth="1"/>
    <col min="5" max="5" width="11.28515625" style="73" customWidth="1"/>
    <col min="6" max="6" width="12.7109375" style="73" customWidth="1"/>
    <col min="7" max="9" width="13.42578125" style="73" customWidth="1"/>
    <col min="10" max="10" width="14.42578125" style="73" customWidth="1"/>
    <col min="11" max="11" width="12.85546875" style="73" customWidth="1"/>
    <col min="12" max="12" width="11.140625" style="73" customWidth="1"/>
    <col min="13" max="13" width="12.85546875" style="73" bestFit="1" customWidth="1"/>
    <col min="14" max="14" width="12" style="73" customWidth="1"/>
    <col min="15" max="15" width="14.5703125" style="73" customWidth="1"/>
    <col min="16" max="16" width="14.28515625" style="73" customWidth="1"/>
    <col min="17" max="17" width="13" style="73" customWidth="1"/>
    <col min="18" max="18" width="2.5703125" style="74" hidden="1" customWidth="1"/>
    <col min="19" max="19" width="14.140625" style="73" hidden="1" customWidth="1"/>
    <col min="20" max="20" width="13.28515625" style="73" hidden="1" customWidth="1"/>
    <col min="21" max="21" width="11.42578125" style="73" hidden="1" customWidth="1"/>
    <col min="22" max="22" width="2.140625" style="74" customWidth="1"/>
    <col min="23" max="23" width="8" style="73" customWidth="1"/>
    <col min="24" max="24" width="29" style="73" customWidth="1"/>
    <col min="25" max="25" width="13.7109375" style="73" customWidth="1"/>
    <col min="26" max="26" width="15.7109375" style="73" bestFit="1" customWidth="1"/>
    <col min="27" max="27" width="11.42578125" style="73"/>
    <col min="28" max="28" width="11.28515625" style="73" customWidth="1"/>
    <col min="29" max="29" width="20.5703125" style="73" bestFit="1" customWidth="1"/>
    <col min="30" max="30" width="11.42578125" style="75"/>
    <col min="31" max="16384" width="11.42578125" style="73"/>
  </cols>
  <sheetData>
    <row r="1" spans="2:30">
      <c r="C1" s="72" t="s">
        <v>419</v>
      </c>
      <c r="D1" s="72"/>
    </row>
    <row r="2" spans="2:30" ht="8.4499999999999993" customHeight="1">
      <c r="B2" s="76"/>
      <c r="C2" s="825"/>
      <c r="D2" s="825"/>
      <c r="E2" s="825"/>
      <c r="F2" s="825"/>
      <c r="G2" s="825"/>
      <c r="H2" s="825"/>
      <c r="I2" s="825"/>
      <c r="J2" s="825"/>
      <c r="K2" s="825"/>
      <c r="L2" s="825"/>
      <c r="M2" s="825"/>
      <c r="N2" s="825"/>
      <c r="O2" s="825"/>
      <c r="P2" s="825"/>
      <c r="Q2" s="825"/>
    </row>
    <row r="3" spans="2:30" ht="27.75">
      <c r="B3" s="826" t="s">
        <v>611</v>
      </c>
      <c r="C3" s="826"/>
      <c r="D3" s="826"/>
      <c r="E3" s="826"/>
      <c r="F3" s="826"/>
      <c r="G3" s="826"/>
      <c r="H3" s="826"/>
      <c r="I3" s="826"/>
      <c r="J3" s="826"/>
      <c r="K3" s="826"/>
      <c r="L3" s="826"/>
      <c r="M3" s="826"/>
      <c r="N3" s="826"/>
      <c r="O3" s="826"/>
      <c r="P3" s="826"/>
      <c r="Q3" s="826"/>
      <c r="W3" s="811" t="s">
        <v>396</v>
      </c>
      <c r="X3" s="811"/>
      <c r="Y3" s="811"/>
      <c r="Z3" s="811"/>
      <c r="AA3" s="811"/>
      <c r="AB3" s="811"/>
      <c r="AC3" s="811"/>
    </row>
    <row r="4" spans="2:30" ht="24.75">
      <c r="B4" s="827" t="s">
        <v>867</v>
      </c>
      <c r="C4" s="827"/>
      <c r="D4" s="827"/>
      <c r="E4" s="827"/>
      <c r="F4" s="827"/>
      <c r="G4" s="827"/>
      <c r="H4" s="827"/>
      <c r="I4" s="827"/>
      <c r="J4" s="827"/>
      <c r="K4" s="827"/>
      <c r="L4" s="827"/>
      <c r="M4" s="827"/>
      <c r="N4" s="827"/>
      <c r="O4" s="827"/>
      <c r="P4" s="827"/>
      <c r="Q4" s="827"/>
      <c r="W4" s="812" t="s">
        <v>868</v>
      </c>
      <c r="X4" s="812"/>
      <c r="Y4" s="812"/>
      <c r="Z4" s="812"/>
      <c r="AA4" s="812"/>
      <c r="AB4" s="812"/>
      <c r="AC4" s="812"/>
    </row>
    <row r="5" spans="2:30" ht="20.25" thickBot="1">
      <c r="B5" s="77"/>
      <c r="E5" s="78"/>
      <c r="F5" s="78"/>
      <c r="G5" s="78"/>
      <c r="H5" s="78"/>
      <c r="I5" s="78"/>
      <c r="J5" s="78"/>
      <c r="K5" s="78"/>
      <c r="L5" s="78"/>
      <c r="M5" s="78"/>
      <c r="N5" s="78"/>
      <c r="O5" s="79"/>
      <c r="P5" s="79"/>
      <c r="Q5" s="80">
        <v>42917</v>
      </c>
      <c r="W5" s="77"/>
      <c r="X5" s="81"/>
      <c r="AC5" s="82"/>
    </row>
    <row r="6" spans="2:30" ht="19.5" thickTop="1">
      <c r="B6" s="83"/>
      <c r="C6" s="829" t="s">
        <v>730</v>
      </c>
      <c r="D6" s="828" t="s">
        <v>731</v>
      </c>
      <c r="E6" s="828"/>
      <c r="F6" s="828"/>
      <c r="G6" s="828"/>
      <c r="H6" s="828"/>
      <c r="I6" s="815" t="s">
        <v>732</v>
      </c>
      <c r="J6" s="815"/>
      <c r="K6" s="815"/>
      <c r="L6" s="815"/>
      <c r="M6" s="815"/>
      <c r="N6" s="815" t="s">
        <v>441</v>
      </c>
      <c r="O6" s="815"/>
      <c r="P6" s="816"/>
      <c r="Q6" s="817"/>
      <c r="R6" s="84"/>
      <c r="S6" s="822" t="s">
        <v>379</v>
      </c>
      <c r="T6" s="822"/>
      <c r="U6" s="85"/>
      <c r="V6" s="84"/>
      <c r="W6" s="1" t="s">
        <v>397</v>
      </c>
      <c r="X6" s="823" t="s">
        <v>850</v>
      </c>
      <c r="Y6" s="818" t="s">
        <v>379</v>
      </c>
      <c r="Z6" s="819"/>
      <c r="AA6" s="813" t="s">
        <v>422</v>
      </c>
      <c r="AB6" s="814"/>
      <c r="AC6" s="820" t="s">
        <v>423</v>
      </c>
    </row>
    <row r="7" spans="2:30" ht="15.75" thickBot="1">
      <c r="B7" s="86" t="s">
        <v>397</v>
      </c>
      <c r="C7" s="830"/>
      <c r="D7" s="61" t="s">
        <v>726</v>
      </c>
      <c r="E7" s="62" t="s">
        <v>0</v>
      </c>
      <c r="F7" s="64" t="s">
        <v>1</v>
      </c>
      <c r="G7" s="63" t="s">
        <v>2</v>
      </c>
      <c r="H7" s="65" t="s">
        <v>727</v>
      </c>
      <c r="I7" s="61" t="s">
        <v>726</v>
      </c>
      <c r="J7" s="62" t="s">
        <v>0</v>
      </c>
      <c r="K7" s="64" t="s">
        <v>1</v>
      </c>
      <c r="L7" s="66" t="s">
        <v>2</v>
      </c>
      <c r="M7" s="40" t="s">
        <v>727</v>
      </c>
      <c r="N7" s="67" t="s">
        <v>847</v>
      </c>
      <c r="O7" s="68" t="s">
        <v>398</v>
      </c>
      <c r="P7" s="69" t="s">
        <v>846</v>
      </c>
      <c r="Q7" s="70" t="s">
        <v>869</v>
      </c>
      <c r="R7" s="84"/>
      <c r="S7" s="87" t="s">
        <v>420</v>
      </c>
      <c r="T7" s="87" t="s">
        <v>424</v>
      </c>
      <c r="U7" s="87" t="s">
        <v>422</v>
      </c>
      <c r="V7" s="84"/>
      <c r="W7" s="2"/>
      <c r="X7" s="824"/>
      <c r="Y7" s="88" t="s">
        <v>420</v>
      </c>
      <c r="Z7" s="88" t="s">
        <v>421</v>
      </c>
      <c r="AA7" s="88" t="s">
        <v>426</v>
      </c>
      <c r="AB7" s="89" t="s">
        <v>425</v>
      </c>
      <c r="AC7" s="821"/>
    </row>
    <row r="8" spans="2:30" ht="16.5" thickTop="1" thickBot="1">
      <c r="B8" s="90"/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W8" s="92"/>
      <c r="X8" s="91"/>
    </row>
    <row r="9" spans="2:30" ht="15.75" thickTop="1">
      <c r="B9" s="93">
        <v>1</v>
      </c>
      <c r="C9" s="14" t="s">
        <v>399</v>
      </c>
      <c r="D9" s="94">
        <f>+Territoriales!G22</f>
        <v>30.664000000000001</v>
      </c>
      <c r="E9" s="94">
        <f>+Territoriales!H22</f>
        <v>118.57000000000001</v>
      </c>
      <c r="F9" s="94">
        <f>+Territoriales!I22</f>
        <v>169.64700000000005</v>
      </c>
      <c r="G9" s="94">
        <f>+Territoriales!J22</f>
        <v>61.984999999999992</v>
      </c>
      <c r="H9" s="95">
        <f>+Territoriales!K22</f>
        <v>0</v>
      </c>
      <c r="I9" s="96">
        <f>+Territoriales!L22</f>
        <v>0</v>
      </c>
      <c r="J9" s="94">
        <f>+Territoriales!M22</f>
        <v>7.76</v>
      </c>
      <c r="K9" s="94">
        <f>+Territoriales!N22</f>
        <v>0</v>
      </c>
      <c r="L9" s="94">
        <f>+Territoriales!O22</f>
        <v>0</v>
      </c>
      <c r="M9" s="95">
        <f>+Territoriales!P22</f>
        <v>0</v>
      </c>
      <c r="N9" s="140">
        <f>SUM(D9:H9)</f>
        <v>380.8660000000001</v>
      </c>
      <c r="O9" s="97">
        <f>SUM(I9:M9)</f>
        <v>7.76</v>
      </c>
      <c r="P9" s="97">
        <f>+Territoriales!S22</f>
        <v>0</v>
      </c>
      <c r="Q9" s="98">
        <f t="shared" ref="Q9:Q18" si="0">+N9+O9+P9</f>
        <v>388.62600000000009</v>
      </c>
      <c r="S9" s="99" t="e">
        <f>Territoriales!#REF!</f>
        <v>#REF!</v>
      </c>
      <c r="T9" s="99" t="e">
        <f t="shared" ref="T9:T34" si="1">+S9-Q9</f>
        <v>#REF!</v>
      </c>
      <c r="U9" s="100" t="e">
        <f>+T9/S9</f>
        <v>#REF!</v>
      </c>
      <c r="W9" s="93">
        <v>1</v>
      </c>
      <c r="X9" s="14" t="s">
        <v>399</v>
      </c>
      <c r="Y9" s="15">
        <f>+Territoriales!U22</f>
        <v>381.91599999999994</v>
      </c>
      <c r="Z9" s="15">
        <f>+Q9</f>
        <v>388.62600000000009</v>
      </c>
      <c r="AA9" s="16">
        <f>+Y9-Z9</f>
        <v>-6.7100000000001501</v>
      </c>
      <c r="AB9" s="17">
        <f>+AA9/Y9</f>
        <v>-1.7569308434315794E-2</v>
      </c>
      <c r="AC9" s="27" t="s">
        <v>767</v>
      </c>
    </row>
    <row r="10" spans="2:30" ht="15">
      <c r="B10" s="101">
        <v>2</v>
      </c>
      <c r="C10" s="18" t="s">
        <v>605</v>
      </c>
      <c r="D10" s="58">
        <f>+Territoriales!G30</f>
        <v>0.69399999999999995</v>
      </c>
      <c r="E10" s="58">
        <f>+Territoriales!H30</f>
        <v>2.234</v>
      </c>
      <c r="F10" s="58">
        <f>+Territoriales!I30</f>
        <v>4.5599999999999996</v>
      </c>
      <c r="G10" s="58">
        <f>+Territoriales!J30</f>
        <v>0.95500000000000007</v>
      </c>
      <c r="H10" s="102">
        <f>+Territoriales!K30</f>
        <v>0</v>
      </c>
      <c r="I10" s="103">
        <f>+Territoriales!L30</f>
        <v>27.504999999999999</v>
      </c>
      <c r="J10" s="58">
        <f>+Territoriales!M30</f>
        <v>4</v>
      </c>
      <c r="K10" s="58">
        <f>+Territoriales!N30</f>
        <v>11</v>
      </c>
      <c r="L10" s="58">
        <f>+Territoriales!O30</f>
        <v>22</v>
      </c>
      <c r="M10" s="102">
        <f>+Territoriales!P30</f>
        <v>0</v>
      </c>
      <c r="N10" s="141">
        <f t="shared" ref="N10:N34" si="2">SUM(D10:H10)</f>
        <v>8.4429999999999996</v>
      </c>
      <c r="O10" s="31">
        <f t="shared" ref="O10:O34" si="3">SUM(I10:M10)</f>
        <v>64.504999999999995</v>
      </c>
      <c r="P10" s="104">
        <f>+Territoriales!S30</f>
        <v>0</v>
      </c>
      <c r="Q10" s="105">
        <f t="shared" si="0"/>
        <v>72.947999999999993</v>
      </c>
      <c r="S10" s="106" t="e">
        <f>Territoriales!#REF!</f>
        <v>#REF!</v>
      </c>
      <c r="T10" s="99" t="e">
        <f t="shared" si="1"/>
        <v>#REF!</v>
      </c>
      <c r="U10" s="100" t="e">
        <f t="shared" ref="U10:U34" si="4">+T10/S10</f>
        <v>#REF!</v>
      </c>
      <c r="W10" s="101">
        <v>2</v>
      </c>
      <c r="X10" s="18" t="s">
        <v>605</v>
      </c>
      <c r="Y10" s="19">
        <f>+Territoriales!U30</f>
        <v>69.42</v>
      </c>
      <c r="Z10" s="19">
        <f>+Q10</f>
        <v>72.947999999999993</v>
      </c>
      <c r="AA10" s="20">
        <f t="shared" ref="AA10:AA34" si="5">+Y10-Z10</f>
        <v>-3.5279999999999916</v>
      </c>
      <c r="AB10" s="21">
        <f t="shared" ref="AB10:AB34" si="6">+AA10/Y10</f>
        <v>-5.082108902333609E-2</v>
      </c>
      <c r="AC10" s="28"/>
    </row>
    <row r="11" spans="2:30" ht="15">
      <c r="B11" s="93">
        <v>3</v>
      </c>
      <c r="C11" s="18" t="s">
        <v>606</v>
      </c>
      <c r="D11" s="58">
        <f>+Territoriales!G35</f>
        <v>14.73</v>
      </c>
      <c r="E11" s="58">
        <f>+Territoriales!H35</f>
        <v>42.95</v>
      </c>
      <c r="F11" s="58">
        <f>+Territoriales!I35</f>
        <v>7.7</v>
      </c>
      <c r="G11" s="58">
        <f>+Territoriales!J35</f>
        <v>2.98</v>
      </c>
      <c r="H11" s="102">
        <f>+Territoriales!K35</f>
        <v>0</v>
      </c>
      <c r="I11" s="103">
        <f>+Territoriales!L35</f>
        <v>0</v>
      </c>
      <c r="J11" s="58">
        <f>+Territoriales!M35</f>
        <v>0</v>
      </c>
      <c r="K11" s="58">
        <f>+Territoriales!N35</f>
        <v>0</v>
      </c>
      <c r="L11" s="58">
        <f>+Territoriales!O35</f>
        <v>0</v>
      </c>
      <c r="M11" s="102">
        <f>+Territoriales!P35</f>
        <v>0</v>
      </c>
      <c r="N11" s="141">
        <f t="shared" si="2"/>
        <v>68.360000000000014</v>
      </c>
      <c r="O11" s="31">
        <f t="shared" si="3"/>
        <v>0</v>
      </c>
      <c r="P11" s="104">
        <f>+Territoriales!S35</f>
        <v>0</v>
      </c>
      <c r="Q11" s="105">
        <f t="shared" si="0"/>
        <v>68.360000000000014</v>
      </c>
      <c r="S11" s="106" t="e">
        <f>Territoriales!#REF!</f>
        <v>#REF!</v>
      </c>
      <c r="T11" s="99" t="e">
        <f t="shared" si="1"/>
        <v>#REF!</v>
      </c>
      <c r="U11" s="100" t="e">
        <f t="shared" si="4"/>
        <v>#REF!</v>
      </c>
      <c r="W11" s="93">
        <v>3</v>
      </c>
      <c r="X11" s="18" t="s">
        <v>606</v>
      </c>
      <c r="Y11" s="19">
        <f>+Territoriales!U35</f>
        <v>68.36</v>
      </c>
      <c r="Z11" s="19">
        <f t="shared" ref="Z11:Z33" si="7">+Q11</f>
        <v>68.360000000000014</v>
      </c>
      <c r="AA11" s="20">
        <f t="shared" si="5"/>
        <v>0</v>
      </c>
      <c r="AB11" s="21">
        <f t="shared" si="6"/>
        <v>0</v>
      </c>
      <c r="AC11" s="28"/>
    </row>
    <row r="12" spans="2:30" ht="15">
      <c r="B12" s="101">
        <v>4</v>
      </c>
      <c r="C12" s="18" t="s">
        <v>607</v>
      </c>
      <c r="D12" s="58">
        <f>+Territoriales!G55</f>
        <v>45.639999999999993</v>
      </c>
      <c r="E12" s="58">
        <f>+Territoriales!H55</f>
        <v>181.43700000000001</v>
      </c>
      <c r="F12" s="58">
        <f>+Territoriales!I55</f>
        <v>221.99199999999996</v>
      </c>
      <c r="G12" s="58">
        <f>+Territoriales!J55</f>
        <v>72.685000000000002</v>
      </c>
      <c r="H12" s="102">
        <f>+Territoriales!K55</f>
        <v>0</v>
      </c>
      <c r="I12" s="103">
        <f>+Territoriales!L55</f>
        <v>1.99</v>
      </c>
      <c r="J12" s="58">
        <f>+Territoriales!M55</f>
        <v>3.1040000000000001</v>
      </c>
      <c r="K12" s="58">
        <f>+Territoriales!N55</f>
        <v>46.92</v>
      </c>
      <c r="L12" s="58">
        <f>+Territoriales!O55</f>
        <v>149.697</v>
      </c>
      <c r="M12" s="102">
        <f>+Territoriales!P55</f>
        <v>11.803000000000001</v>
      </c>
      <c r="N12" s="141">
        <f t="shared" si="2"/>
        <v>521.75399999999991</v>
      </c>
      <c r="O12" s="31">
        <f t="shared" si="3"/>
        <v>213.51400000000001</v>
      </c>
      <c r="P12" s="104">
        <f>+Territoriales!S55</f>
        <v>0</v>
      </c>
      <c r="Q12" s="105">
        <f t="shared" si="0"/>
        <v>735.26799999999992</v>
      </c>
      <c r="S12" s="106" t="e">
        <f>Territoriales!#REF!</f>
        <v>#REF!</v>
      </c>
      <c r="T12" s="99" t="e">
        <f t="shared" si="1"/>
        <v>#REF!</v>
      </c>
      <c r="U12" s="100" t="e">
        <f t="shared" si="4"/>
        <v>#REF!</v>
      </c>
      <c r="W12" s="101">
        <v>4</v>
      </c>
      <c r="X12" s="18" t="s">
        <v>607</v>
      </c>
      <c r="Y12" s="19">
        <f>+Territoriales!U55</f>
        <v>826.3</v>
      </c>
      <c r="Z12" s="19">
        <f t="shared" si="7"/>
        <v>735.26799999999992</v>
      </c>
      <c r="AA12" s="20">
        <f t="shared" si="5"/>
        <v>91.032000000000039</v>
      </c>
      <c r="AB12" s="21">
        <f t="shared" si="6"/>
        <v>0.11016821977490021</v>
      </c>
      <c r="AC12" s="28"/>
    </row>
    <row r="13" spans="2:30" s="74" customFormat="1" ht="15">
      <c r="B13" s="93">
        <v>5</v>
      </c>
      <c r="C13" s="18" t="s">
        <v>400</v>
      </c>
      <c r="D13" s="58">
        <f>+Territoriales!G63</f>
        <v>30.82</v>
      </c>
      <c r="E13" s="58">
        <f>+Territoriales!H63</f>
        <v>125.19</v>
      </c>
      <c r="F13" s="58">
        <f>+Territoriales!I63</f>
        <v>15.959999999999999</v>
      </c>
      <c r="G13" s="58">
        <f>+Territoriales!J63</f>
        <v>6</v>
      </c>
      <c r="H13" s="102">
        <f>+Territoriales!K63</f>
        <v>0</v>
      </c>
      <c r="I13" s="103">
        <f>+Territoriales!L63</f>
        <v>0</v>
      </c>
      <c r="J13" s="58">
        <f>+Territoriales!M63</f>
        <v>0</v>
      </c>
      <c r="K13" s="58">
        <f>+Territoriales!N63</f>
        <v>0</v>
      </c>
      <c r="L13" s="58">
        <f>+Territoriales!O63</f>
        <v>0</v>
      </c>
      <c r="M13" s="102">
        <f>+Territoriales!P63</f>
        <v>0</v>
      </c>
      <c r="N13" s="141">
        <f t="shared" si="2"/>
        <v>177.97</v>
      </c>
      <c r="O13" s="31">
        <f t="shared" si="3"/>
        <v>0</v>
      </c>
      <c r="P13" s="104">
        <f>+Territoriales!S63</f>
        <v>0</v>
      </c>
      <c r="Q13" s="105">
        <f t="shared" si="0"/>
        <v>177.97</v>
      </c>
      <c r="S13" s="106" t="e">
        <f>Territoriales!#REF!</f>
        <v>#REF!</v>
      </c>
      <c r="T13" s="106" t="e">
        <f t="shared" si="1"/>
        <v>#REF!</v>
      </c>
      <c r="U13" s="107" t="e">
        <f t="shared" si="4"/>
        <v>#REF!</v>
      </c>
      <c r="W13" s="93">
        <v>5</v>
      </c>
      <c r="X13" s="18" t="s">
        <v>400</v>
      </c>
      <c r="Y13" s="53">
        <f>+Territoriales!U63</f>
        <v>170.62</v>
      </c>
      <c r="Z13" s="53">
        <f t="shared" si="7"/>
        <v>177.97</v>
      </c>
      <c r="AA13" s="54">
        <f t="shared" si="5"/>
        <v>-7.3499999999999943</v>
      </c>
      <c r="AB13" s="55">
        <f t="shared" si="6"/>
        <v>-4.307818544133158E-2</v>
      </c>
      <c r="AC13" s="56"/>
      <c r="AD13" s="108"/>
    </row>
    <row r="14" spans="2:30" ht="15">
      <c r="B14" s="101">
        <v>6</v>
      </c>
      <c r="C14" s="18" t="s">
        <v>608</v>
      </c>
      <c r="D14" s="58">
        <f>+Territoriales!G76</f>
        <v>143.22400000000002</v>
      </c>
      <c r="E14" s="58">
        <f>+Territoriales!H76</f>
        <v>61.920999999999999</v>
      </c>
      <c r="F14" s="58">
        <f>+Territoriales!I76</f>
        <v>94.686999999999998</v>
      </c>
      <c r="G14" s="58">
        <f>+Territoriales!J76</f>
        <v>79.569999999999993</v>
      </c>
      <c r="H14" s="102">
        <f>+Territoriales!K76</f>
        <v>0</v>
      </c>
      <c r="I14" s="103">
        <f>+Territoriales!L76</f>
        <v>0</v>
      </c>
      <c r="J14" s="58">
        <f>+Territoriales!M76</f>
        <v>1.61</v>
      </c>
      <c r="K14" s="58">
        <f>+Territoriales!N76</f>
        <v>16.27</v>
      </c>
      <c r="L14" s="58">
        <f>+Territoriales!O76</f>
        <v>15.73</v>
      </c>
      <c r="M14" s="102">
        <f>+Territoriales!P76</f>
        <v>23.08</v>
      </c>
      <c r="N14" s="141">
        <f t="shared" si="2"/>
        <v>379.40199999999999</v>
      </c>
      <c r="O14" s="31">
        <f t="shared" si="3"/>
        <v>56.69</v>
      </c>
      <c r="P14" s="104">
        <f>+Territoriales!S76</f>
        <v>8.7350000000000012</v>
      </c>
      <c r="Q14" s="105">
        <f t="shared" si="0"/>
        <v>444.827</v>
      </c>
      <c r="S14" s="106" t="e">
        <f>Territoriales!#REF!</f>
        <v>#REF!</v>
      </c>
      <c r="T14" s="99" t="e">
        <f t="shared" si="1"/>
        <v>#REF!</v>
      </c>
      <c r="U14" s="100" t="e">
        <f t="shared" si="4"/>
        <v>#REF!</v>
      </c>
      <c r="W14" s="101">
        <v>6</v>
      </c>
      <c r="X14" s="18" t="s">
        <v>608</v>
      </c>
      <c r="Y14" s="19">
        <f>+Territoriales!U76</f>
        <v>444.28700000000003</v>
      </c>
      <c r="Z14" s="19">
        <f t="shared" si="7"/>
        <v>444.827</v>
      </c>
      <c r="AA14" s="20">
        <f t="shared" si="5"/>
        <v>-0.53999999999996362</v>
      </c>
      <c r="AB14" s="21">
        <f t="shared" si="6"/>
        <v>-1.2154305662780221E-3</v>
      </c>
      <c r="AC14" s="28"/>
    </row>
    <row r="15" spans="2:30" ht="15">
      <c r="B15" s="93">
        <v>7</v>
      </c>
      <c r="C15" s="18" t="s">
        <v>401</v>
      </c>
      <c r="D15" s="58">
        <f>+Territoriales!G88</f>
        <v>4.4809999999999999</v>
      </c>
      <c r="E15" s="58">
        <f>+Territoriales!H88</f>
        <v>243.87199999999999</v>
      </c>
      <c r="F15" s="58">
        <f>+Territoriales!I88</f>
        <v>280.74700000000001</v>
      </c>
      <c r="G15" s="58">
        <f>+Territoriales!J88</f>
        <v>48.208999999999996</v>
      </c>
      <c r="H15" s="102">
        <f>+Territoriales!K88</f>
        <v>0</v>
      </c>
      <c r="I15" s="103">
        <f>+Territoriales!L88</f>
        <v>0</v>
      </c>
      <c r="J15" s="58">
        <f>+Territoriales!M88</f>
        <v>2.1</v>
      </c>
      <c r="K15" s="58">
        <f>+Territoriales!N88</f>
        <v>20.32</v>
      </c>
      <c r="L15" s="58">
        <f>+Territoriales!O88</f>
        <v>7.7100000000000009</v>
      </c>
      <c r="M15" s="102">
        <f>+Territoriales!P88</f>
        <v>0</v>
      </c>
      <c r="N15" s="141">
        <f t="shared" si="2"/>
        <v>577.30899999999997</v>
      </c>
      <c r="O15" s="31">
        <f t="shared" si="3"/>
        <v>30.130000000000003</v>
      </c>
      <c r="P15" s="104">
        <f>+Territoriales!S88</f>
        <v>0</v>
      </c>
      <c r="Q15" s="105">
        <f t="shared" si="0"/>
        <v>607.43899999999996</v>
      </c>
      <c r="S15" s="106" t="e">
        <f>Territoriales!#REF!</f>
        <v>#REF!</v>
      </c>
      <c r="T15" s="99" t="e">
        <f t="shared" si="1"/>
        <v>#REF!</v>
      </c>
      <c r="U15" s="100" t="e">
        <f t="shared" si="4"/>
        <v>#REF!</v>
      </c>
      <c r="W15" s="93">
        <v>7</v>
      </c>
      <c r="X15" s="18" t="s">
        <v>401</v>
      </c>
      <c r="Y15" s="19">
        <f>+Territoriales!U88</f>
        <v>610.30899999999997</v>
      </c>
      <c r="Z15" s="19">
        <f t="shared" si="7"/>
        <v>607.43899999999996</v>
      </c>
      <c r="AA15" s="20">
        <f t="shared" si="5"/>
        <v>2.8700000000000045</v>
      </c>
      <c r="AB15" s="21">
        <f t="shared" si="6"/>
        <v>4.7025359285214618E-3</v>
      </c>
      <c r="AC15" s="28"/>
    </row>
    <row r="16" spans="2:30" ht="15">
      <c r="B16" s="101">
        <v>8</v>
      </c>
      <c r="C16" s="18" t="s">
        <v>402</v>
      </c>
      <c r="D16" s="58">
        <f>+Territoriales!G117</f>
        <v>60.902000000000001</v>
      </c>
      <c r="E16" s="58">
        <f>+Territoriales!H117</f>
        <v>177.69599999999997</v>
      </c>
      <c r="F16" s="58">
        <f>+Territoriales!I117</f>
        <v>161.05699999999999</v>
      </c>
      <c r="G16" s="58">
        <f>+Territoriales!J117</f>
        <v>158.71199999999999</v>
      </c>
      <c r="H16" s="102">
        <f>+Territoriales!K117</f>
        <v>1.1000000000000001</v>
      </c>
      <c r="I16" s="103">
        <f>+Territoriales!L117</f>
        <v>0</v>
      </c>
      <c r="J16" s="58">
        <f>+Territoriales!M117</f>
        <v>26.65</v>
      </c>
      <c r="K16" s="58">
        <f>+Territoriales!N117</f>
        <v>244.76399999999998</v>
      </c>
      <c r="L16" s="58">
        <f>+Territoriales!O117</f>
        <v>360.18600000000009</v>
      </c>
      <c r="M16" s="102">
        <f>+Territoriales!P117</f>
        <v>20.414999999999999</v>
      </c>
      <c r="N16" s="141">
        <f t="shared" si="2"/>
        <v>559.46699999999998</v>
      </c>
      <c r="O16" s="31">
        <f t="shared" si="3"/>
        <v>652.0150000000001</v>
      </c>
      <c r="P16" s="104">
        <f>+Territoriales!S117</f>
        <v>0</v>
      </c>
      <c r="Q16" s="105">
        <f t="shared" si="0"/>
        <v>1211.482</v>
      </c>
      <c r="S16" s="106" t="e">
        <f>+Territoriales!#REF!</f>
        <v>#REF!</v>
      </c>
      <c r="T16" s="99" t="e">
        <f t="shared" si="1"/>
        <v>#REF!</v>
      </c>
      <c r="U16" s="100" t="e">
        <f t="shared" si="4"/>
        <v>#REF!</v>
      </c>
      <c r="W16" s="101">
        <v>8</v>
      </c>
      <c r="X16" s="18" t="s">
        <v>402</v>
      </c>
      <c r="Y16" s="19">
        <f>+Territoriales!U117</f>
        <v>1207.8110000000001</v>
      </c>
      <c r="Z16" s="19">
        <f t="shared" si="7"/>
        <v>1211.482</v>
      </c>
      <c r="AA16" s="20">
        <f t="shared" si="5"/>
        <v>-3.6709999999998217</v>
      </c>
      <c r="AB16" s="21">
        <f t="shared" si="6"/>
        <v>-3.0393828173446188E-3</v>
      </c>
      <c r="AC16" s="28"/>
    </row>
    <row r="17" spans="2:29" ht="15">
      <c r="B17" s="93">
        <v>9</v>
      </c>
      <c r="C17" s="18" t="s">
        <v>403</v>
      </c>
      <c r="D17" s="58">
        <f>+Territoriales!G125</f>
        <v>17.920000000000002</v>
      </c>
      <c r="E17" s="58">
        <f>+Territoriales!H125</f>
        <v>72.826999999999998</v>
      </c>
      <c r="F17" s="58">
        <f>+Territoriales!I125</f>
        <v>34.141999999999996</v>
      </c>
      <c r="G17" s="58">
        <f>+Territoriales!J125</f>
        <v>4</v>
      </c>
      <c r="H17" s="102">
        <f>+Territoriales!K125</f>
        <v>0</v>
      </c>
      <c r="I17" s="103">
        <f>+Territoriales!L125</f>
        <v>0</v>
      </c>
      <c r="J17" s="58">
        <f>+Territoriales!M125</f>
        <v>0</v>
      </c>
      <c r="K17" s="58">
        <f>+Territoriales!N125</f>
        <v>37.229999999999997</v>
      </c>
      <c r="L17" s="58">
        <f>+Territoriales!O125</f>
        <v>0</v>
      </c>
      <c r="M17" s="102">
        <f>+Territoriales!P125</f>
        <v>0</v>
      </c>
      <c r="N17" s="141">
        <f t="shared" si="2"/>
        <v>128.88900000000001</v>
      </c>
      <c r="O17" s="31">
        <f t="shared" si="3"/>
        <v>37.229999999999997</v>
      </c>
      <c r="P17" s="104">
        <f>+Territoriales!S125</f>
        <v>0</v>
      </c>
      <c r="Q17" s="105">
        <f t="shared" si="0"/>
        <v>166.119</v>
      </c>
      <c r="S17" s="106" t="e">
        <f>+Territoriales!#REF!</f>
        <v>#REF!</v>
      </c>
      <c r="T17" s="99" t="e">
        <f>+S17-Q17</f>
        <v>#REF!</v>
      </c>
      <c r="U17" s="100" t="e">
        <f>+T17/S17</f>
        <v>#REF!</v>
      </c>
      <c r="W17" s="93">
        <v>9</v>
      </c>
      <c r="X17" s="18" t="s">
        <v>403</v>
      </c>
      <c r="Y17" s="19">
        <f>+Territoriales!U125</f>
        <v>166.11900000000003</v>
      </c>
      <c r="Z17" s="19">
        <f>+Q17</f>
        <v>166.119</v>
      </c>
      <c r="AA17" s="20">
        <f>+Y17-Z17</f>
        <v>0</v>
      </c>
      <c r="AB17" s="21">
        <f>+AA17/Y17</f>
        <v>0</v>
      </c>
      <c r="AC17" s="28"/>
    </row>
    <row r="18" spans="2:29" ht="15">
      <c r="B18" s="101">
        <v>10</v>
      </c>
      <c r="C18" s="18" t="s">
        <v>609</v>
      </c>
      <c r="D18" s="58">
        <f>+Territoriales!G134</f>
        <v>25.593</v>
      </c>
      <c r="E18" s="58">
        <f>+Territoriales!H134</f>
        <v>61.310999999999993</v>
      </c>
      <c r="F18" s="58">
        <f>+Territoriales!I134</f>
        <v>54.825000000000003</v>
      </c>
      <c r="G18" s="58">
        <f>+Territoriales!J134</f>
        <v>4.1500000000000004</v>
      </c>
      <c r="H18" s="102">
        <f>+Territoriales!K134</f>
        <v>0</v>
      </c>
      <c r="I18" s="103">
        <f>+Territoriales!L134</f>
        <v>0</v>
      </c>
      <c r="J18" s="58">
        <f>+Territoriales!M134</f>
        <v>6.3179999999999996</v>
      </c>
      <c r="K18" s="58">
        <f>+Territoriales!N134</f>
        <v>5.1550000000000002</v>
      </c>
      <c r="L18" s="58">
        <f>+Territoriales!O134</f>
        <v>90.05</v>
      </c>
      <c r="M18" s="102">
        <f>+Territoriales!P134</f>
        <v>31.21</v>
      </c>
      <c r="N18" s="141">
        <f t="shared" si="2"/>
        <v>145.87899999999999</v>
      </c>
      <c r="O18" s="31">
        <f t="shared" si="3"/>
        <v>132.733</v>
      </c>
      <c r="P18" s="104">
        <f>+Territoriales!S134</f>
        <v>0</v>
      </c>
      <c r="Q18" s="105">
        <f t="shared" si="0"/>
        <v>278.61199999999997</v>
      </c>
      <c r="S18" s="106" t="e">
        <f>+Territoriales!#REF!</f>
        <v>#REF!</v>
      </c>
      <c r="T18" s="99" t="e">
        <f t="shared" si="1"/>
        <v>#REF!</v>
      </c>
      <c r="U18" s="100" t="e">
        <f t="shared" si="4"/>
        <v>#REF!</v>
      </c>
      <c r="W18" s="101">
        <v>10</v>
      </c>
      <c r="X18" s="18" t="s">
        <v>609</v>
      </c>
      <c r="Y18" s="19">
        <f>+Territoriales!U134</f>
        <v>278.93</v>
      </c>
      <c r="Z18" s="19">
        <f t="shared" si="7"/>
        <v>278.61199999999997</v>
      </c>
      <c r="AA18" s="20">
        <f t="shared" si="5"/>
        <v>0.31800000000004047</v>
      </c>
      <c r="AB18" s="21">
        <f t="shared" si="6"/>
        <v>1.1400709855520757E-3</v>
      </c>
      <c r="AC18" s="28"/>
    </row>
    <row r="19" spans="2:29" ht="15">
      <c r="B19" s="93">
        <v>11</v>
      </c>
      <c r="C19" s="18" t="s">
        <v>604</v>
      </c>
      <c r="D19" s="58">
        <f>+Territoriales!G149</f>
        <v>34.039000000000001</v>
      </c>
      <c r="E19" s="58">
        <f>+Territoriales!H149</f>
        <v>64.572999999999993</v>
      </c>
      <c r="F19" s="58">
        <f>+Territoriales!I149</f>
        <v>54.979000000000006</v>
      </c>
      <c r="G19" s="58">
        <f>+Territoriales!J149</f>
        <v>44.321999999999996</v>
      </c>
      <c r="H19" s="102">
        <f>+Territoriales!K149</f>
        <v>23.9</v>
      </c>
      <c r="I19" s="103">
        <f>+Territoriales!L149</f>
        <v>0</v>
      </c>
      <c r="J19" s="58">
        <f>+Territoriales!M149</f>
        <v>1</v>
      </c>
      <c r="K19" s="58">
        <f>+Territoriales!N149</f>
        <v>15.629999999999999</v>
      </c>
      <c r="L19" s="58">
        <f>+Territoriales!O149</f>
        <v>33.94</v>
      </c>
      <c r="M19" s="102">
        <f>+Territoriales!P149</f>
        <v>2.0099999999999998</v>
      </c>
      <c r="N19" s="141">
        <f t="shared" si="2"/>
        <v>221.81300000000002</v>
      </c>
      <c r="O19" s="31">
        <f t="shared" si="3"/>
        <v>52.579999999999991</v>
      </c>
      <c r="P19" s="104">
        <f>+Territoriales!S149</f>
        <v>0</v>
      </c>
      <c r="Q19" s="105">
        <f t="shared" ref="Q19:Q35" si="8">+N19+O19+P19</f>
        <v>274.39300000000003</v>
      </c>
      <c r="S19" s="106" t="e">
        <f>Territoriales!#REF!</f>
        <v>#REF!</v>
      </c>
      <c r="T19" s="99" t="e">
        <f t="shared" si="1"/>
        <v>#REF!</v>
      </c>
      <c r="U19" s="100" t="e">
        <f t="shared" si="4"/>
        <v>#REF!</v>
      </c>
      <c r="W19" s="93">
        <v>11</v>
      </c>
      <c r="X19" s="18" t="s">
        <v>604</v>
      </c>
      <c r="Y19" s="19">
        <f>+Territoriales!U149</f>
        <v>274.048</v>
      </c>
      <c r="Z19" s="19">
        <f t="shared" si="7"/>
        <v>274.39300000000003</v>
      </c>
      <c r="AA19" s="20">
        <f t="shared" si="5"/>
        <v>-0.34500000000002728</v>
      </c>
      <c r="AB19" s="21">
        <f t="shared" si="6"/>
        <v>-1.2589035497432102E-3</v>
      </c>
      <c r="AC19" s="28"/>
    </row>
    <row r="20" spans="2:29" ht="15">
      <c r="B20" s="101">
        <v>12</v>
      </c>
      <c r="C20" s="18" t="s">
        <v>404</v>
      </c>
      <c r="D20" s="58">
        <f>+Territoriales!G173</f>
        <v>0</v>
      </c>
      <c r="E20" s="58">
        <f>+Territoriales!H173</f>
        <v>59.69</v>
      </c>
      <c r="F20" s="58">
        <f>+Territoriales!I173</f>
        <v>58.983000000000004</v>
      </c>
      <c r="G20" s="58">
        <f>+Territoriales!J173</f>
        <v>17.260000000000002</v>
      </c>
      <c r="H20" s="102">
        <f>+Territoriales!K173</f>
        <v>0</v>
      </c>
      <c r="I20" s="103">
        <f>+Territoriales!L173</f>
        <v>0</v>
      </c>
      <c r="J20" s="58">
        <f>+Territoriales!M173</f>
        <v>3.3499999999999996</v>
      </c>
      <c r="K20" s="58">
        <f>+Territoriales!N173</f>
        <v>18.970000000000002</v>
      </c>
      <c r="L20" s="58">
        <f>+Territoriales!O173</f>
        <v>5.8</v>
      </c>
      <c r="M20" s="102">
        <f>+Territoriales!P173</f>
        <v>1.2</v>
      </c>
      <c r="N20" s="141">
        <f t="shared" si="2"/>
        <v>135.93299999999999</v>
      </c>
      <c r="O20" s="31">
        <f t="shared" si="3"/>
        <v>29.32</v>
      </c>
      <c r="P20" s="104">
        <f>+Territoriales!S173</f>
        <v>0</v>
      </c>
      <c r="Q20" s="105">
        <f t="shared" si="8"/>
        <v>165.25299999999999</v>
      </c>
      <c r="S20" s="106" t="e">
        <f>Territoriales!#REF!</f>
        <v>#REF!</v>
      </c>
      <c r="T20" s="99" t="e">
        <f t="shared" si="1"/>
        <v>#REF!</v>
      </c>
      <c r="U20" s="100" t="e">
        <f t="shared" si="4"/>
        <v>#REF!</v>
      </c>
      <c r="W20" s="101">
        <v>12</v>
      </c>
      <c r="X20" s="18" t="s">
        <v>404</v>
      </c>
      <c r="Y20" s="19">
        <f>+Territoriales!U173</f>
        <v>211.41</v>
      </c>
      <c r="Z20" s="19">
        <f t="shared" si="7"/>
        <v>165.25299999999999</v>
      </c>
      <c r="AA20" s="20">
        <f t="shared" si="5"/>
        <v>46.157000000000011</v>
      </c>
      <c r="AB20" s="21">
        <f t="shared" si="6"/>
        <v>0.21832931270990025</v>
      </c>
      <c r="AC20" s="28" t="s">
        <v>938</v>
      </c>
    </row>
    <row r="21" spans="2:29" ht="15">
      <c r="B21" s="93">
        <v>13</v>
      </c>
      <c r="C21" s="18" t="s">
        <v>405</v>
      </c>
      <c r="D21" s="58">
        <f>+Territoriales!G180</f>
        <v>1.385</v>
      </c>
      <c r="E21" s="58">
        <f>+Territoriales!H180</f>
        <v>6.3</v>
      </c>
      <c r="F21" s="58">
        <f>+Territoriales!I180</f>
        <v>2.16</v>
      </c>
      <c r="G21" s="58">
        <f>+Territoriales!J180</f>
        <v>2</v>
      </c>
      <c r="H21" s="102">
        <f>+Territoriales!K180</f>
        <v>0</v>
      </c>
      <c r="I21" s="103">
        <f>+Territoriales!L180</f>
        <v>0</v>
      </c>
      <c r="J21" s="58">
        <f>+Territoriales!M180</f>
        <v>0</v>
      </c>
      <c r="K21" s="58">
        <f>+Territoriales!N180</f>
        <v>0</v>
      </c>
      <c r="L21" s="58">
        <f>+Territoriales!O180</f>
        <v>10</v>
      </c>
      <c r="M21" s="102">
        <f>+Territoriales!P180</f>
        <v>1</v>
      </c>
      <c r="N21" s="141">
        <f t="shared" si="2"/>
        <v>11.844999999999999</v>
      </c>
      <c r="O21" s="31">
        <f t="shared" si="3"/>
        <v>11</v>
      </c>
      <c r="P21" s="104">
        <f>+Territoriales!S180</f>
        <v>0</v>
      </c>
      <c r="Q21" s="105">
        <f t="shared" si="8"/>
        <v>22.844999999999999</v>
      </c>
      <c r="S21" s="106" t="e">
        <f>Territoriales!#REF!</f>
        <v>#REF!</v>
      </c>
      <c r="T21" s="99" t="e">
        <f t="shared" si="1"/>
        <v>#REF!</v>
      </c>
      <c r="U21" s="100" t="e">
        <f t="shared" si="4"/>
        <v>#REF!</v>
      </c>
      <c r="W21" s="93">
        <v>13</v>
      </c>
      <c r="X21" s="18" t="s">
        <v>405</v>
      </c>
      <c r="Y21" s="19">
        <f>+Territoriales!U180</f>
        <v>19.22</v>
      </c>
      <c r="Z21" s="19">
        <f t="shared" si="7"/>
        <v>22.844999999999999</v>
      </c>
      <c r="AA21" s="20">
        <f t="shared" si="5"/>
        <v>-3.625</v>
      </c>
      <c r="AB21" s="21">
        <f t="shared" si="6"/>
        <v>-0.18860561914672216</v>
      </c>
      <c r="AC21" s="28" t="s">
        <v>767</v>
      </c>
    </row>
    <row r="22" spans="2:29" ht="15">
      <c r="B22" s="101">
        <v>14</v>
      </c>
      <c r="C22" s="18" t="s">
        <v>406</v>
      </c>
      <c r="D22" s="58">
        <f>+Territoriales!G201</f>
        <v>49.933000000000007</v>
      </c>
      <c r="E22" s="58">
        <f>+Territoriales!H201</f>
        <v>75.358000000000004</v>
      </c>
      <c r="F22" s="58">
        <f>+Territoriales!I201</f>
        <v>72.711000000000013</v>
      </c>
      <c r="G22" s="58">
        <f>+Territoriales!J201</f>
        <v>62.094999999999992</v>
      </c>
      <c r="H22" s="102">
        <f>+Territoriales!K201</f>
        <v>0</v>
      </c>
      <c r="I22" s="103">
        <f>+Territoriales!L201</f>
        <v>0</v>
      </c>
      <c r="J22" s="58">
        <f>+Territoriales!M201</f>
        <v>24.95</v>
      </c>
      <c r="K22" s="58">
        <f>+Territoriales!N201</f>
        <v>109.828</v>
      </c>
      <c r="L22" s="58">
        <f>+Territoriales!O201</f>
        <v>85.168000000000006</v>
      </c>
      <c r="M22" s="102">
        <f>+Territoriales!P201</f>
        <v>0</v>
      </c>
      <c r="N22" s="141">
        <f t="shared" si="2"/>
        <v>260.09699999999998</v>
      </c>
      <c r="O22" s="31">
        <f t="shared" si="3"/>
        <v>219.946</v>
      </c>
      <c r="P22" s="104">
        <f>+Territoriales!S201</f>
        <v>0</v>
      </c>
      <c r="Q22" s="105">
        <f t="shared" si="8"/>
        <v>480.04300000000001</v>
      </c>
      <c r="S22" s="106" t="e">
        <f>Territoriales!#REF!</f>
        <v>#REF!</v>
      </c>
      <c r="T22" s="99" t="e">
        <f t="shared" si="1"/>
        <v>#REF!</v>
      </c>
      <c r="U22" s="100" t="e">
        <f t="shared" si="4"/>
        <v>#REF!</v>
      </c>
      <c r="W22" s="101">
        <v>14</v>
      </c>
      <c r="X22" s="18" t="s">
        <v>406</v>
      </c>
      <c r="Y22" s="19">
        <f>+Territoriales!U201</f>
        <v>478.55799999999994</v>
      </c>
      <c r="Z22" s="19">
        <f t="shared" si="7"/>
        <v>480.04300000000001</v>
      </c>
      <c r="AA22" s="20">
        <f t="shared" si="5"/>
        <v>-1.4850000000000705</v>
      </c>
      <c r="AB22" s="21">
        <f t="shared" si="6"/>
        <v>-3.1030721459051375E-3</v>
      </c>
      <c r="AC22" s="28"/>
    </row>
    <row r="23" spans="2:29" ht="15">
      <c r="B23" s="93">
        <v>15</v>
      </c>
      <c r="C23" s="18" t="s">
        <v>407</v>
      </c>
      <c r="D23" s="58">
        <f>+Territoriales!G210</f>
        <v>1</v>
      </c>
      <c r="E23" s="58">
        <f>+Territoriales!H210</f>
        <v>20.169999999999998</v>
      </c>
      <c r="F23" s="58">
        <f>+Territoriales!I210</f>
        <v>17.420000000000002</v>
      </c>
      <c r="G23" s="58">
        <f>+Territoriales!J210</f>
        <v>12.25</v>
      </c>
      <c r="H23" s="102">
        <f>+Territoriales!K210</f>
        <v>9.52</v>
      </c>
      <c r="I23" s="103">
        <f>+Territoriales!L210</f>
        <v>0</v>
      </c>
      <c r="J23" s="58">
        <f>+Territoriales!M210</f>
        <v>0</v>
      </c>
      <c r="K23" s="58">
        <f>+Territoriales!N210</f>
        <v>4.18</v>
      </c>
      <c r="L23" s="58">
        <f>+Territoriales!O210</f>
        <v>67.709999999999994</v>
      </c>
      <c r="M23" s="102">
        <f>+Territoriales!P210</f>
        <v>12.26</v>
      </c>
      <c r="N23" s="141">
        <f t="shared" si="2"/>
        <v>60.36</v>
      </c>
      <c r="O23" s="31">
        <f t="shared" si="3"/>
        <v>84.149999999999991</v>
      </c>
      <c r="P23" s="104">
        <f>+Territoriales!S210</f>
        <v>0</v>
      </c>
      <c r="Q23" s="105">
        <f t="shared" si="8"/>
        <v>144.51</v>
      </c>
      <c r="S23" s="106" t="e">
        <f>Territoriales!#REF!</f>
        <v>#REF!</v>
      </c>
      <c r="T23" s="99" t="e">
        <f t="shared" si="1"/>
        <v>#REF!</v>
      </c>
      <c r="U23" s="100" t="e">
        <f t="shared" si="4"/>
        <v>#REF!</v>
      </c>
      <c r="W23" s="93">
        <v>15</v>
      </c>
      <c r="X23" s="18" t="s">
        <v>407</v>
      </c>
      <c r="Y23" s="19">
        <f>+Territoriales!U210</f>
        <v>143.93</v>
      </c>
      <c r="Z23" s="19">
        <f t="shared" si="7"/>
        <v>144.51</v>
      </c>
      <c r="AA23" s="20">
        <f t="shared" si="5"/>
        <v>-0.57999999999998408</v>
      </c>
      <c r="AB23" s="21">
        <f t="shared" si="6"/>
        <v>-4.0297366775514766E-3</v>
      </c>
      <c r="AC23" s="28"/>
    </row>
    <row r="24" spans="2:29" ht="15">
      <c r="B24" s="101">
        <v>16</v>
      </c>
      <c r="C24" s="18" t="s">
        <v>408</v>
      </c>
      <c r="D24" s="58">
        <f>+Territoriales!G232</f>
        <v>57.940999999999995</v>
      </c>
      <c r="E24" s="58">
        <f>+Territoriales!H232</f>
        <v>98.771999999999991</v>
      </c>
      <c r="F24" s="58">
        <f>+Territoriales!I232</f>
        <v>164.09500000000003</v>
      </c>
      <c r="G24" s="58">
        <f>+Territoriales!J232</f>
        <v>25.498000000000001</v>
      </c>
      <c r="H24" s="102">
        <f>+Territoriales!K232</f>
        <v>2.048</v>
      </c>
      <c r="I24" s="103">
        <f>+Territoriales!L232</f>
        <v>50.74</v>
      </c>
      <c r="J24" s="58">
        <f>+Territoriales!M232</f>
        <v>0.43</v>
      </c>
      <c r="K24" s="58">
        <f>+Territoriales!N232</f>
        <v>61.005000000000003</v>
      </c>
      <c r="L24" s="58">
        <f>+Territoriales!O232</f>
        <v>130.43200000000002</v>
      </c>
      <c r="M24" s="102">
        <f>+Territoriales!P232</f>
        <v>2.444</v>
      </c>
      <c r="N24" s="141">
        <f t="shared" si="2"/>
        <v>348.35399999999998</v>
      </c>
      <c r="O24" s="31">
        <f t="shared" si="3"/>
        <v>245.05100000000002</v>
      </c>
      <c r="P24" s="104">
        <f>+Territoriales!S232</f>
        <v>0</v>
      </c>
      <c r="Q24" s="105">
        <f t="shared" si="8"/>
        <v>593.40499999999997</v>
      </c>
      <c r="S24" s="106" t="e">
        <f>Territoriales!#REF!</f>
        <v>#REF!</v>
      </c>
      <c r="T24" s="99" t="e">
        <f t="shared" si="1"/>
        <v>#REF!</v>
      </c>
      <c r="U24" s="100" t="e">
        <f t="shared" si="4"/>
        <v>#REF!</v>
      </c>
      <c r="W24" s="101">
        <v>16</v>
      </c>
      <c r="X24" s="18" t="s">
        <v>408</v>
      </c>
      <c r="Y24" s="19">
        <f>+Territoriales!U232</f>
        <v>584.58999999999992</v>
      </c>
      <c r="Z24" s="19">
        <f t="shared" si="7"/>
        <v>593.40499999999997</v>
      </c>
      <c r="AA24" s="20">
        <f t="shared" si="5"/>
        <v>-8.8150000000000546</v>
      </c>
      <c r="AB24" s="21">
        <f t="shared" si="6"/>
        <v>-1.5078944217314795E-2</v>
      </c>
      <c r="AC24" s="28" t="s">
        <v>938</v>
      </c>
    </row>
    <row r="25" spans="2:29" ht="15">
      <c r="B25" s="93">
        <v>17</v>
      </c>
      <c r="C25" s="18" t="s">
        <v>409</v>
      </c>
      <c r="D25" s="58">
        <f>+Territoriales!G254</f>
        <v>242.04400000000001</v>
      </c>
      <c r="E25" s="58">
        <f>+Territoriales!H254</f>
        <v>276.18799999999999</v>
      </c>
      <c r="F25" s="58">
        <f>+Territoriales!I254</f>
        <v>93.655000000000001</v>
      </c>
      <c r="G25" s="58">
        <f>+Territoriales!J254</f>
        <v>75.072999999999993</v>
      </c>
      <c r="H25" s="102">
        <f>+Territoriales!K254</f>
        <v>0.3</v>
      </c>
      <c r="I25" s="103">
        <f>+Territoriales!L254</f>
        <v>0</v>
      </c>
      <c r="J25" s="58">
        <f>+Territoriales!M254</f>
        <v>0</v>
      </c>
      <c r="K25" s="58">
        <f>+Territoriales!N254</f>
        <v>3.86</v>
      </c>
      <c r="L25" s="58">
        <f>+Territoriales!O254</f>
        <v>28.183</v>
      </c>
      <c r="M25" s="102">
        <f>+Territoriales!P254</f>
        <v>0.52400000000000002</v>
      </c>
      <c r="N25" s="141">
        <f t="shared" si="2"/>
        <v>687.25999999999988</v>
      </c>
      <c r="O25" s="31">
        <f t="shared" si="3"/>
        <v>32.567</v>
      </c>
      <c r="P25" s="104">
        <f>+Territoriales!S254</f>
        <v>0</v>
      </c>
      <c r="Q25" s="105">
        <f t="shared" si="8"/>
        <v>719.82699999999988</v>
      </c>
      <c r="S25" s="106" t="e">
        <f>Territoriales!#REF!</f>
        <v>#REF!</v>
      </c>
      <c r="T25" s="99" t="e">
        <f t="shared" si="1"/>
        <v>#REF!</v>
      </c>
      <c r="U25" s="100" t="e">
        <f t="shared" si="4"/>
        <v>#REF!</v>
      </c>
      <c r="W25" s="93">
        <v>17</v>
      </c>
      <c r="X25" s="18" t="s">
        <v>409</v>
      </c>
      <c r="Y25" s="19">
        <f>+Territoriales!U254</f>
        <v>719.74099999999987</v>
      </c>
      <c r="Z25" s="19">
        <f t="shared" si="7"/>
        <v>719.82699999999988</v>
      </c>
      <c r="AA25" s="20">
        <f t="shared" si="5"/>
        <v>-8.6000000000012733E-2</v>
      </c>
      <c r="AB25" s="21">
        <f t="shared" si="6"/>
        <v>-1.1948742672713205E-4</v>
      </c>
      <c r="AC25" s="28" t="s">
        <v>768</v>
      </c>
    </row>
    <row r="26" spans="2:29" ht="15">
      <c r="B26" s="101">
        <v>18</v>
      </c>
      <c r="C26" s="18" t="s">
        <v>603</v>
      </c>
      <c r="D26" s="58">
        <f>+Territoriales!G268</f>
        <v>26.602</v>
      </c>
      <c r="E26" s="58">
        <f>+Territoriales!H268</f>
        <v>135.28700000000001</v>
      </c>
      <c r="F26" s="58">
        <f>+Territoriales!I268</f>
        <v>112.733</v>
      </c>
      <c r="G26" s="58">
        <f>+Territoriales!J268</f>
        <v>78.16500000000002</v>
      </c>
      <c r="H26" s="102">
        <f>+Territoriales!K268</f>
        <v>0.97</v>
      </c>
      <c r="I26" s="103">
        <f>+Territoriales!L268</f>
        <v>0</v>
      </c>
      <c r="J26" s="58">
        <f>+Territoriales!M268</f>
        <v>26.06</v>
      </c>
      <c r="K26" s="58">
        <f>+Territoriales!N268</f>
        <v>45.49</v>
      </c>
      <c r="L26" s="58">
        <f>+Territoriales!O268</f>
        <v>40.47</v>
      </c>
      <c r="M26" s="102">
        <f>+Territoriales!P268</f>
        <v>6.0020000000000007</v>
      </c>
      <c r="N26" s="141">
        <f t="shared" si="2"/>
        <v>353.75700000000006</v>
      </c>
      <c r="O26" s="31">
        <f t="shared" si="3"/>
        <v>118.02199999999999</v>
      </c>
      <c r="P26" s="104">
        <f>+Territoriales!S268</f>
        <v>0</v>
      </c>
      <c r="Q26" s="105">
        <f t="shared" si="8"/>
        <v>471.77900000000005</v>
      </c>
      <c r="S26" s="106" t="e">
        <f>Territoriales!#REF!</f>
        <v>#REF!</v>
      </c>
      <c r="T26" s="99" t="e">
        <f t="shared" si="1"/>
        <v>#REF!</v>
      </c>
      <c r="U26" s="100" t="e">
        <f t="shared" si="4"/>
        <v>#REF!</v>
      </c>
      <c r="W26" s="101">
        <v>18</v>
      </c>
      <c r="X26" s="18" t="s">
        <v>410</v>
      </c>
      <c r="Y26" s="19">
        <f>+Territoriales!U268</f>
        <v>451.90899999999999</v>
      </c>
      <c r="Z26" s="19">
        <f t="shared" si="7"/>
        <v>471.77900000000005</v>
      </c>
      <c r="AA26" s="20">
        <f t="shared" si="5"/>
        <v>-19.870000000000061</v>
      </c>
      <c r="AB26" s="21">
        <f t="shared" si="6"/>
        <v>-4.3969029162951083E-2</v>
      </c>
      <c r="AC26" s="28"/>
    </row>
    <row r="27" spans="2:29" ht="15">
      <c r="B27" s="93">
        <v>19</v>
      </c>
      <c r="C27" s="18" t="s">
        <v>411</v>
      </c>
      <c r="D27" s="58">
        <f>+Territoriales!G278</f>
        <v>97.661000000000001</v>
      </c>
      <c r="E27" s="58">
        <f>+Territoriales!H278</f>
        <v>36.445000000000007</v>
      </c>
      <c r="F27" s="58">
        <f>+Territoriales!I278</f>
        <v>8.5670000000000002</v>
      </c>
      <c r="G27" s="58">
        <f>+Territoriales!J278</f>
        <v>3.5620000000000003</v>
      </c>
      <c r="H27" s="102">
        <f>+Territoriales!K278</f>
        <v>0</v>
      </c>
      <c r="I27" s="103">
        <f>+Territoriales!L278</f>
        <v>0</v>
      </c>
      <c r="J27" s="58">
        <f>+Territoriales!M278</f>
        <v>5.71</v>
      </c>
      <c r="K27" s="58">
        <f>+Territoriales!N278</f>
        <v>46.910000000000004</v>
      </c>
      <c r="L27" s="58">
        <f>+Territoriales!O278</f>
        <v>84.177999999999997</v>
      </c>
      <c r="M27" s="102">
        <f>+Territoriales!P278</f>
        <v>5</v>
      </c>
      <c r="N27" s="141">
        <f t="shared" si="2"/>
        <v>146.23500000000001</v>
      </c>
      <c r="O27" s="31">
        <f t="shared" si="3"/>
        <v>141.798</v>
      </c>
      <c r="P27" s="104">
        <f>+Territoriales!S278</f>
        <v>0</v>
      </c>
      <c r="Q27" s="105">
        <f t="shared" si="8"/>
        <v>288.03300000000002</v>
      </c>
      <c r="S27" s="106" t="e">
        <f>Territoriales!#REF!</f>
        <v>#REF!</v>
      </c>
      <c r="T27" s="99" t="e">
        <f t="shared" si="1"/>
        <v>#REF!</v>
      </c>
      <c r="U27" s="100" t="e">
        <f t="shared" si="4"/>
        <v>#REF!</v>
      </c>
      <c r="W27" s="93">
        <v>19</v>
      </c>
      <c r="X27" s="18" t="s">
        <v>411</v>
      </c>
      <c r="Y27" s="19">
        <f>+Territoriales!U278</f>
        <v>295.05100000000004</v>
      </c>
      <c r="Z27" s="19">
        <f t="shared" si="7"/>
        <v>288.03300000000002</v>
      </c>
      <c r="AA27" s="20">
        <f t="shared" si="5"/>
        <v>7.0180000000000291</v>
      </c>
      <c r="AB27" s="21">
        <f t="shared" si="6"/>
        <v>2.3785718401225647E-2</v>
      </c>
      <c r="AC27" s="28" t="s">
        <v>768</v>
      </c>
    </row>
    <row r="28" spans="2:29" ht="15">
      <c r="B28" s="101">
        <v>20</v>
      </c>
      <c r="C28" s="18" t="s">
        <v>610</v>
      </c>
      <c r="D28" s="58">
        <f>+Territoriales!G289</f>
        <v>0.29099999999999998</v>
      </c>
      <c r="E28" s="58">
        <f>+Territoriales!H289</f>
        <v>33.852999999999994</v>
      </c>
      <c r="F28" s="58">
        <f>+Territoriales!I289</f>
        <v>42.72</v>
      </c>
      <c r="G28" s="58">
        <f>+Territoriales!J289</f>
        <v>4.452</v>
      </c>
      <c r="H28" s="102">
        <f>+Territoriales!K289</f>
        <v>0</v>
      </c>
      <c r="I28" s="103">
        <f>+Territoriales!L289</f>
        <v>0</v>
      </c>
      <c r="J28" s="58">
        <f>+Territoriales!M289</f>
        <v>0</v>
      </c>
      <c r="K28" s="58">
        <f>+Territoriales!N289</f>
        <v>0</v>
      </c>
      <c r="L28" s="58">
        <f>+Territoriales!O289</f>
        <v>0</v>
      </c>
      <c r="M28" s="102">
        <f>+Territoriales!P289</f>
        <v>0</v>
      </c>
      <c r="N28" s="141">
        <f t="shared" si="2"/>
        <v>81.315999999999988</v>
      </c>
      <c r="O28" s="31">
        <f t="shared" si="3"/>
        <v>0</v>
      </c>
      <c r="P28" s="104">
        <f>+Territoriales!S289</f>
        <v>8.49</v>
      </c>
      <c r="Q28" s="105">
        <f t="shared" si="8"/>
        <v>89.805999999999983</v>
      </c>
      <c r="S28" s="106" t="e">
        <f>Territoriales!#REF!</f>
        <v>#REF!</v>
      </c>
      <c r="T28" s="99" t="e">
        <f t="shared" si="1"/>
        <v>#REF!</v>
      </c>
      <c r="U28" s="100" t="e">
        <f t="shared" si="4"/>
        <v>#REF!</v>
      </c>
      <c r="W28" s="101">
        <v>20</v>
      </c>
      <c r="X28" s="18" t="s">
        <v>610</v>
      </c>
      <c r="Y28" s="19">
        <f>+Territoriales!U289</f>
        <v>88.89</v>
      </c>
      <c r="Z28" s="19">
        <f t="shared" si="7"/>
        <v>89.805999999999983</v>
      </c>
      <c r="AA28" s="20">
        <f t="shared" si="5"/>
        <v>-0.91599999999998261</v>
      </c>
      <c r="AB28" s="21">
        <f t="shared" si="6"/>
        <v>-1.030487118910994E-2</v>
      </c>
      <c r="AC28" s="28"/>
    </row>
    <row r="29" spans="2:29" ht="15">
      <c r="B29" s="93">
        <v>21</v>
      </c>
      <c r="C29" s="18" t="s">
        <v>412</v>
      </c>
      <c r="D29" s="58">
        <f>+Territoriales!G304</f>
        <v>46.403999999999996</v>
      </c>
      <c r="E29" s="58">
        <f>+Territoriales!H304</f>
        <v>74.112000000000009</v>
      </c>
      <c r="F29" s="58">
        <f>+Territoriales!I304</f>
        <v>37.704000000000001</v>
      </c>
      <c r="G29" s="58">
        <f>+Territoriales!J304</f>
        <v>3.1100000000000003</v>
      </c>
      <c r="H29" s="102">
        <f>+Territoriales!K304</f>
        <v>0</v>
      </c>
      <c r="I29" s="103">
        <f>+Territoriales!L304</f>
        <v>0</v>
      </c>
      <c r="J29" s="58">
        <f>+Territoriales!M304</f>
        <v>4.5</v>
      </c>
      <c r="K29" s="58">
        <f>+Territoriales!N304</f>
        <v>38.409999999999997</v>
      </c>
      <c r="L29" s="58">
        <f>+Territoriales!O304</f>
        <v>4.0199999999999996</v>
      </c>
      <c r="M29" s="102">
        <f>+Territoriales!P304</f>
        <v>0</v>
      </c>
      <c r="N29" s="141">
        <f t="shared" si="2"/>
        <v>161.33000000000001</v>
      </c>
      <c r="O29" s="31">
        <f t="shared" si="3"/>
        <v>46.929999999999993</v>
      </c>
      <c r="P29" s="104">
        <f>+Territoriales!S304</f>
        <v>11</v>
      </c>
      <c r="Q29" s="105">
        <f t="shared" si="8"/>
        <v>219.26</v>
      </c>
      <c r="S29" s="106" t="e">
        <f>Territoriales!#REF!</f>
        <v>#REF!</v>
      </c>
      <c r="T29" s="99" t="e">
        <f t="shared" si="1"/>
        <v>#REF!</v>
      </c>
      <c r="U29" s="100" t="e">
        <f t="shared" si="4"/>
        <v>#REF!</v>
      </c>
      <c r="W29" s="93">
        <v>21</v>
      </c>
      <c r="X29" s="18" t="s">
        <v>412</v>
      </c>
      <c r="Y29" s="19">
        <f>+Territoriales!U304</f>
        <v>218.41800000000001</v>
      </c>
      <c r="Z29" s="19">
        <f t="shared" si="7"/>
        <v>219.26</v>
      </c>
      <c r="AA29" s="20">
        <f t="shared" si="5"/>
        <v>-0.84199999999998454</v>
      </c>
      <c r="AB29" s="21">
        <f t="shared" si="6"/>
        <v>-3.8549936360555656E-3</v>
      </c>
      <c r="AC29" s="28"/>
    </row>
    <row r="30" spans="2:29" ht="15">
      <c r="B30" s="101">
        <v>22</v>
      </c>
      <c r="C30" s="18" t="s">
        <v>413</v>
      </c>
      <c r="D30" s="58">
        <f>+Territoriales!G327</f>
        <v>39.344999999999999</v>
      </c>
      <c r="E30" s="58">
        <f>+Territoriales!H327</f>
        <v>216.87</v>
      </c>
      <c r="F30" s="58">
        <f>+Territoriales!I327</f>
        <v>96.405000000000001</v>
      </c>
      <c r="G30" s="58">
        <f>+Territoriales!J327</f>
        <v>49.741</v>
      </c>
      <c r="H30" s="102">
        <f>+Territoriales!K327</f>
        <v>2</v>
      </c>
      <c r="I30" s="103">
        <f>+Territoriales!L327</f>
        <v>2.99</v>
      </c>
      <c r="J30" s="58">
        <f>+Territoriales!M327</f>
        <v>21.905999999999999</v>
      </c>
      <c r="K30" s="58">
        <f>+Territoriales!N327</f>
        <v>95.559000000000012</v>
      </c>
      <c r="L30" s="58">
        <f>+Territoriales!O327</f>
        <v>40.007999999999996</v>
      </c>
      <c r="M30" s="102">
        <f>+Territoriales!P327</f>
        <v>2.9699999999999998</v>
      </c>
      <c r="N30" s="141">
        <f t="shared" si="2"/>
        <v>404.36099999999999</v>
      </c>
      <c r="O30" s="31">
        <f t="shared" si="3"/>
        <v>163.43300000000002</v>
      </c>
      <c r="P30" s="104">
        <f>+Territoriales!S327</f>
        <v>0</v>
      </c>
      <c r="Q30" s="105">
        <f t="shared" si="8"/>
        <v>567.79399999999998</v>
      </c>
      <c r="S30" s="106" t="e">
        <f>Territoriales!#REF!</f>
        <v>#REF!</v>
      </c>
      <c r="T30" s="99" t="e">
        <f t="shared" si="1"/>
        <v>#REF!</v>
      </c>
      <c r="U30" s="100" t="e">
        <f t="shared" si="4"/>
        <v>#REF!</v>
      </c>
      <c r="W30" s="101">
        <v>22</v>
      </c>
      <c r="X30" s="18" t="s">
        <v>413</v>
      </c>
      <c r="Y30" s="19">
        <f>+Territoriales!U327</f>
        <v>850.30900000000008</v>
      </c>
      <c r="Z30" s="19">
        <f t="shared" si="7"/>
        <v>567.79399999999998</v>
      </c>
      <c r="AA30" s="20">
        <f t="shared" si="5"/>
        <v>282.5150000000001</v>
      </c>
      <c r="AB30" s="21">
        <f t="shared" si="6"/>
        <v>0.33224980565888407</v>
      </c>
      <c r="AC30" s="28" t="s">
        <v>938</v>
      </c>
    </row>
    <row r="31" spans="2:29" ht="15">
      <c r="B31" s="93">
        <v>23</v>
      </c>
      <c r="C31" s="18" t="s">
        <v>414</v>
      </c>
      <c r="D31" s="58">
        <f>+Territoriales!G335</f>
        <v>1.6830000000000001</v>
      </c>
      <c r="E31" s="58">
        <f>+Territoriales!H335</f>
        <v>12.995000000000001</v>
      </c>
      <c r="F31" s="58">
        <f>+Territoriales!I335</f>
        <v>13.736000000000001</v>
      </c>
      <c r="G31" s="58">
        <f>+Territoriales!J335</f>
        <v>28.573999999999998</v>
      </c>
      <c r="H31" s="102">
        <f>+Territoriales!K335</f>
        <v>0</v>
      </c>
      <c r="I31" s="103">
        <f>+Territoriales!L335</f>
        <v>0</v>
      </c>
      <c r="J31" s="58">
        <f>+Territoriales!M335</f>
        <v>0</v>
      </c>
      <c r="K31" s="58">
        <f>+Territoriales!N335</f>
        <v>0</v>
      </c>
      <c r="L31" s="58">
        <f>+Territoriales!O335</f>
        <v>0.63</v>
      </c>
      <c r="M31" s="102">
        <f>+Territoriales!P335</f>
        <v>0</v>
      </c>
      <c r="N31" s="141">
        <f t="shared" si="2"/>
        <v>56.988</v>
      </c>
      <c r="O31" s="31">
        <f t="shared" si="3"/>
        <v>0.63</v>
      </c>
      <c r="P31" s="104">
        <f>+Territoriales!S335</f>
        <v>0</v>
      </c>
      <c r="Q31" s="105">
        <f t="shared" si="8"/>
        <v>57.618000000000002</v>
      </c>
      <c r="S31" s="106" t="e">
        <f>Territoriales!#REF!</f>
        <v>#REF!</v>
      </c>
      <c r="T31" s="99" t="e">
        <f t="shared" si="1"/>
        <v>#REF!</v>
      </c>
      <c r="U31" s="100" t="e">
        <f t="shared" si="4"/>
        <v>#REF!</v>
      </c>
      <c r="W31" s="93">
        <v>23</v>
      </c>
      <c r="X31" s="18" t="s">
        <v>414</v>
      </c>
      <c r="Y31" s="19">
        <f>+Territoriales!U335</f>
        <v>65.912000000000006</v>
      </c>
      <c r="Z31" s="19">
        <f t="shared" si="7"/>
        <v>57.618000000000002</v>
      </c>
      <c r="AA31" s="20">
        <f t="shared" si="5"/>
        <v>8.294000000000004</v>
      </c>
      <c r="AB31" s="21">
        <f t="shared" si="6"/>
        <v>0.12583444592790391</v>
      </c>
      <c r="AC31" s="28"/>
    </row>
    <row r="32" spans="2:29" ht="15">
      <c r="B32" s="101">
        <v>24</v>
      </c>
      <c r="C32" s="18" t="s">
        <v>415</v>
      </c>
      <c r="D32" s="58">
        <f>+Territoriales!G349</f>
        <v>5.2190000000000003</v>
      </c>
      <c r="E32" s="58">
        <f>+Territoriales!H349</f>
        <v>90.358999999999995</v>
      </c>
      <c r="F32" s="58">
        <f>+Territoriales!I349</f>
        <v>32.624000000000002</v>
      </c>
      <c r="G32" s="58">
        <f>+Territoriales!J349</f>
        <v>17.690000000000001</v>
      </c>
      <c r="H32" s="102">
        <f>+Territoriales!K349</f>
        <v>0.28999999999999998</v>
      </c>
      <c r="I32" s="103">
        <f>+Territoriales!L349</f>
        <v>0</v>
      </c>
      <c r="J32" s="58">
        <f>+Territoriales!M349</f>
        <v>0</v>
      </c>
      <c r="K32" s="58">
        <f>+Territoriales!N349</f>
        <v>0</v>
      </c>
      <c r="L32" s="58">
        <f>+Territoriales!O349</f>
        <v>0</v>
      </c>
      <c r="M32" s="102">
        <f>+Territoriales!P349</f>
        <v>0</v>
      </c>
      <c r="N32" s="141">
        <f t="shared" si="2"/>
        <v>146.18199999999999</v>
      </c>
      <c r="O32" s="31">
        <f t="shared" si="3"/>
        <v>0</v>
      </c>
      <c r="P32" s="104">
        <f>+Territoriales!S349</f>
        <v>0</v>
      </c>
      <c r="Q32" s="105">
        <f t="shared" si="8"/>
        <v>146.18199999999999</v>
      </c>
      <c r="S32" s="106" t="e">
        <f>Territoriales!#REF!</f>
        <v>#REF!</v>
      </c>
      <c r="T32" s="99" t="e">
        <f t="shared" si="1"/>
        <v>#REF!</v>
      </c>
      <c r="U32" s="100" t="e">
        <f t="shared" si="4"/>
        <v>#REF!</v>
      </c>
      <c r="W32" s="101">
        <v>24</v>
      </c>
      <c r="X32" s="18" t="s">
        <v>415</v>
      </c>
      <c r="Y32" s="19">
        <f>+Territoriales!U349</f>
        <v>145.02200000000002</v>
      </c>
      <c r="Z32" s="19">
        <f t="shared" si="7"/>
        <v>146.18199999999999</v>
      </c>
      <c r="AA32" s="20">
        <f t="shared" si="5"/>
        <v>-1.1599999999999682</v>
      </c>
      <c r="AB32" s="21">
        <f t="shared" si="6"/>
        <v>-7.9987863910301066E-3</v>
      </c>
      <c r="AC32" s="28"/>
    </row>
    <row r="33" spans="2:30" ht="15">
      <c r="B33" s="93">
        <v>25</v>
      </c>
      <c r="C33" s="18" t="s">
        <v>416</v>
      </c>
      <c r="D33" s="58">
        <f>+Territoriales!G362</f>
        <v>51.269999999999996</v>
      </c>
      <c r="E33" s="58">
        <f>+Territoriales!H362</f>
        <v>85.777000000000001</v>
      </c>
      <c r="F33" s="58">
        <f>+Territoriales!I362</f>
        <v>119.36499999999999</v>
      </c>
      <c r="G33" s="58">
        <f>+Territoriales!J362</f>
        <v>51.275999999999996</v>
      </c>
      <c r="H33" s="102">
        <f>+Territoriales!K362</f>
        <v>0</v>
      </c>
      <c r="I33" s="103">
        <f>+Territoriales!L362</f>
        <v>0</v>
      </c>
      <c r="J33" s="58">
        <f>+Territoriales!M362</f>
        <v>0</v>
      </c>
      <c r="K33" s="58">
        <f>+Territoriales!N362</f>
        <v>0</v>
      </c>
      <c r="L33" s="58">
        <f>+Territoriales!O362</f>
        <v>0</v>
      </c>
      <c r="M33" s="102">
        <f>+Territoriales!P362</f>
        <v>0</v>
      </c>
      <c r="N33" s="141">
        <f t="shared" si="2"/>
        <v>307.68799999999999</v>
      </c>
      <c r="O33" s="31">
        <f t="shared" si="3"/>
        <v>0</v>
      </c>
      <c r="P33" s="104">
        <f>+Territoriales!S362</f>
        <v>41.93</v>
      </c>
      <c r="Q33" s="105">
        <f t="shared" si="8"/>
        <v>349.61799999999999</v>
      </c>
      <c r="S33" s="106" t="e">
        <f>Territoriales!#REF!</f>
        <v>#REF!</v>
      </c>
      <c r="T33" s="99" t="e">
        <f t="shared" si="1"/>
        <v>#REF!</v>
      </c>
      <c r="U33" s="100" t="e">
        <f t="shared" si="4"/>
        <v>#REF!</v>
      </c>
      <c r="W33" s="93">
        <v>25</v>
      </c>
      <c r="X33" s="18" t="s">
        <v>416</v>
      </c>
      <c r="Y33" s="19">
        <f>+Territoriales!U362</f>
        <v>336.73399999999998</v>
      </c>
      <c r="Z33" s="19">
        <f t="shared" si="7"/>
        <v>349.61799999999999</v>
      </c>
      <c r="AA33" s="20">
        <f t="shared" si="5"/>
        <v>-12.884000000000015</v>
      </c>
      <c r="AB33" s="21">
        <f t="shared" si="6"/>
        <v>-3.8261654599773161E-2</v>
      </c>
      <c r="AC33" s="28"/>
    </row>
    <row r="34" spans="2:30" ht="15">
      <c r="B34" s="101">
        <v>26</v>
      </c>
      <c r="C34" s="18" t="s">
        <v>417</v>
      </c>
      <c r="D34" s="58">
        <f>+Territoriales!G369</f>
        <v>0</v>
      </c>
      <c r="E34" s="58">
        <f>+Territoriales!H369</f>
        <v>7.14</v>
      </c>
      <c r="F34" s="58">
        <f>+Territoriales!I369</f>
        <v>38.520000000000003</v>
      </c>
      <c r="G34" s="58">
        <f>+Territoriales!J369</f>
        <v>54.22</v>
      </c>
      <c r="H34" s="102">
        <f>+Territoriales!K369</f>
        <v>10.639999999999999</v>
      </c>
      <c r="I34" s="103">
        <f>+Territoriales!L369</f>
        <v>0</v>
      </c>
      <c r="J34" s="58">
        <f>+Territoriales!M369</f>
        <v>0</v>
      </c>
      <c r="K34" s="58">
        <f>+Territoriales!N369</f>
        <v>0</v>
      </c>
      <c r="L34" s="58">
        <f>+Territoriales!O369</f>
        <v>6.48</v>
      </c>
      <c r="M34" s="102">
        <f>+Territoriales!P369</f>
        <v>0</v>
      </c>
      <c r="N34" s="141">
        <f t="shared" si="2"/>
        <v>110.52</v>
      </c>
      <c r="O34" s="31">
        <f t="shared" si="3"/>
        <v>6.48</v>
      </c>
      <c r="P34" s="104">
        <f>+Territoriales!S369</f>
        <v>0</v>
      </c>
      <c r="Q34" s="105">
        <f t="shared" si="8"/>
        <v>117</v>
      </c>
      <c r="S34" s="106" t="e">
        <f>Territoriales!#REF!</f>
        <v>#REF!</v>
      </c>
      <c r="T34" s="99" t="e">
        <f t="shared" si="1"/>
        <v>#REF!</v>
      </c>
      <c r="U34" s="100" t="e">
        <f t="shared" si="4"/>
        <v>#REF!</v>
      </c>
      <c r="W34" s="109">
        <v>26</v>
      </c>
      <c r="X34" s="22" t="s">
        <v>789</v>
      </c>
      <c r="Y34" s="19">
        <f>+Territoriales!U369</f>
        <v>113.6</v>
      </c>
      <c r="Z34" s="19">
        <f>+Q34</f>
        <v>117</v>
      </c>
      <c r="AA34" s="20">
        <f t="shared" si="5"/>
        <v>-3.4000000000000057</v>
      </c>
      <c r="AB34" s="21">
        <f t="shared" si="6"/>
        <v>-2.9929577464788783E-2</v>
      </c>
      <c r="AC34" s="28"/>
      <c r="AD34" s="110"/>
    </row>
    <row r="35" spans="2:30" ht="15">
      <c r="B35" s="93">
        <v>27</v>
      </c>
      <c r="C35" s="111" t="s">
        <v>866</v>
      </c>
      <c r="D35" s="58">
        <f>+Territoriales!G375</f>
        <v>12.034000000000001</v>
      </c>
      <c r="E35" s="58">
        <f>+Territoriales!H375</f>
        <v>21.634999999999998</v>
      </c>
      <c r="F35" s="58">
        <f>+Territoriales!I375</f>
        <v>9.088000000000001</v>
      </c>
      <c r="G35" s="58">
        <f>+Territoriales!J375</f>
        <v>2.9910000000000001</v>
      </c>
      <c r="H35" s="102">
        <f>+Territoriales!K375</f>
        <v>0</v>
      </c>
      <c r="I35" s="103">
        <f>+Territoriales!L375</f>
        <v>0</v>
      </c>
      <c r="J35" s="58">
        <f>+Territoriales!M375</f>
        <v>0</v>
      </c>
      <c r="K35" s="58">
        <f>+Territoriales!N375</f>
        <v>0</v>
      </c>
      <c r="L35" s="58">
        <f>+Territoriales!O375</f>
        <v>0</v>
      </c>
      <c r="M35" s="102">
        <f>+Territoriales!P375</f>
        <v>0</v>
      </c>
      <c r="N35" s="103">
        <f>+Territoriales!Q375</f>
        <v>45.747999999999998</v>
      </c>
      <c r="O35" s="58">
        <f>+Territoriales!R375</f>
        <v>0</v>
      </c>
      <c r="P35" s="112">
        <f>+Territoriales!S375</f>
        <v>0</v>
      </c>
      <c r="Q35" s="105">
        <f t="shared" si="8"/>
        <v>45.747999999999998</v>
      </c>
      <c r="R35" s="113"/>
      <c r="S35" s="113" t="e">
        <f>+Territoriales!#REF!</f>
        <v>#REF!</v>
      </c>
      <c r="T35" s="113" t="e">
        <f>+S35-Q35</f>
        <v>#REF!</v>
      </c>
      <c r="U35" s="114" t="e">
        <f>+T35/S35</f>
        <v>#REF!</v>
      </c>
      <c r="W35" s="109">
        <v>27</v>
      </c>
      <c r="X35" s="43" t="s">
        <v>866</v>
      </c>
      <c r="Y35" s="44">
        <f>+Territoriales!U375</f>
        <v>45.747999999999998</v>
      </c>
      <c r="Z35" s="44">
        <f>+Q35</f>
        <v>45.747999999999998</v>
      </c>
      <c r="AA35" s="44">
        <f>+Y35-Z35</f>
        <v>0</v>
      </c>
      <c r="AB35" s="46">
        <f>+AA35/Y35</f>
        <v>0</v>
      </c>
      <c r="AC35" s="45"/>
      <c r="AD35" s="110"/>
    </row>
    <row r="36" spans="2:30" ht="16.5" thickBot="1">
      <c r="B36" s="115"/>
      <c r="C36" s="807" t="s">
        <v>418</v>
      </c>
      <c r="D36" s="127">
        <f>SUM(D9:D35)</f>
        <v>1041.5190000000002</v>
      </c>
      <c r="E36" s="128">
        <f t="shared" ref="E36:M36" si="9">SUM(E9:E35)</f>
        <v>2403.5319999999997</v>
      </c>
      <c r="F36" s="129">
        <f t="shared" si="9"/>
        <v>2020.7820000000002</v>
      </c>
      <c r="G36" s="130">
        <f t="shared" si="9"/>
        <v>971.52499999999986</v>
      </c>
      <c r="H36" s="136">
        <f t="shared" si="9"/>
        <v>50.767999999999994</v>
      </c>
      <c r="I36" s="138">
        <f t="shared" si="9"/>
        <v>83.224999999999994</v>
      </c>
      <c r="J36" s="131">
        <f t="shared" si="9"/>
        <v>139.44800000000001</v>
      </c>
      <c r="K36" s="132">
        <f t="shared" si="9"/>
        <v>821.50099999999986</v>
      </c>
      <c r="L36" s="133">
        <f t="shared" si="9"/>
        <v>1182.3920000000001</v>
      </c>
      <c r="M36" s="136">
        <f t="shared" si="9"/>
        <v>119.91800000000001</v>
      </c>
      <c r="N36" s="142">
        <f>SUM(D36:H36)</f>
        <v>6488.1260000000002</v>
      </c>
      <c r="O36" s="134">
        <f>SUM(I36:M36)</f>
        <v>2346.4839999999999</v>
      </c>
      <c r="P36" s="135">
        <f>+Territoriales!S380</f>
        <v>70.155000000000001</v>
      </c>
      <c r="Q36" s="809">
        <f>+N36+O36+P36</f>
        <v>8904.7650000000012</v>
      </c>
      <c r="S36" s="116" t="e">
        <f>SUM(S9:S35)</f>
        <v>#REF!</v>
      </c>
      <c r="T36" s="116" t="e">
        <f>SUM(T9:T35)</f>
        <v>#REF!</v>
      </c>
      <c r="U36" s="117" t="e">
        <f>+T36/S36</f>
        <v>#REF!</v>
      </c>
      <c r="W36" s="115"/>
      <c r="X36" s="23" t="s">
        <v>418</v>
      </c>
      <c r="Y36" s="24">
        <f>SUM(Y9:Y35)</f>
        <v>9267.1620000000021</v>
      </c>
      <c r="Z36" s="24">
        <f>SUM(Z9:Z35)</f>
        <v>8904.7650000000012</v>
      </c>
      <c r="AA36" s="25">
        <f>SUM(AA9:AA35)</f>
        <v>362.39700000000016</v>
      </c>
      <c r="AB36" s="26">
        <f>+AA36/Y36</f>
        <v>3.9105499612502738E-2</v>
      </c>
      <c r="AC36" s="29"/>
    </row>
    <row r="37" spans="2:30" ht="17.25" thickTop="1" thickBot="1">
      <c r="B37" s="118"/>
      <c r="C37" s="808"/>
      <c r="D37" s="125">
        <f>+D36/$N$36</f>
        <v>0.16052693797870143</v>
      </c>
      <c r="E37" s="122">
        <f>+E36/$N$36</f>
        <v>0.37045088211912031</v>
      </c>
      <c r="F37" s="123">
        <f>+F36/$N$36</f>
        <v>0.31145850126831692</v>
      </c>
      <c r="G37" s="124">
        <f>+G36/$N$36</f>
        <v>0.14973892307270231</v>
      </c>
      <c r="H37" s="137">
        <f>+H36/$N$36</f>
        <v>7.8247555611589536E-3</v>
      </c>
      <c r="I37" s="139">
        <f>+I36/$O$36</f>
        <v>3.5467959721864714E-2</v>
      </c>
      <c r="J37" s="122">
        <f>+J36/$O$36</f>
        <v>5.9428489604020321E-2</v>
      </c>
      <c r="K37" s="123">
        <f>+K36/$O$36</f>
        <v>0.35009870086478317</v>
      </c>
      <c r="L37" s="124">
        <f>+L36/$O$36</f>
        <v>0.50389945126410407</v>
      </c>
      <c r="M37" s="137">
        <f>+M36/$O$36</f>
        <v>5.1105398545227672E-2</v>
      </c>
      <c r="N37" s="143">
        <f>+N36/Q36</f>
        <v>0.72861282695276064</v>
      </c>
      <c r="O37" s="126">
        <f>+O36/Q36</f>
        <v>0.26350880680175159</v>
      </c>
      <c r="P37" s="144">
        <f>+P36/Q36</f>
        <v>7.8783662454876679E-3</v>
      </c>
      <c r="Q37" s="810"/>
    </row>
    <row r="38" spans="2:30" ht="13.5" thickTop="1">
      <c r="B38" s="118"/>
      <c r="C38" s="119"/>
      <c r="D38" s="119"/>
      <c r="E38" s="120"/>
      <c r="F38" s="119"/>
      <c r="G38" s="119"/>
      <c r="H38" s="119"/>
      <c r="I38" s="119"/>
      <c r="J38" s="120"/>
      <c r="K38" s="120"/>
      <c r="L38" s="119"/>
      <c r="M38" s="119"/>
      <c r="N38" s="119"/>
      <c r="O38" s="119"/>
      <c r="P38" s="119"/>
      <c r="Q38" s="119"/>
      <c r="X38" s="145" t="s">
        <v>870</v>
      </c>
    </row>
    <row r="39" spans="2:30">
      <c r="J39" s="121"/>
      <c r="L39" s="121"/>
      <c r="M39" s="121"/>
      <c r="Y39" s="121"/>
      <c r="Z39" s="121"/>
      <c r="AA39" s="121"/>
      <c r="AC39" s="121"/>
    </row>
    <row r="63" spans="12:13">
      <c r="L63" s="74"/>
      <c r="M63" s="74"/>
    </row>
    <row r="85" spans="15:24"/>
    <row r="88" spans="15:24"/>
  </sheetData>
  <mergeCells count="16">
    <mergeCell ref="C2:Q2"/>
    <mergeCell ref="B3:Q3"/>
    <mergeCell ref="B4:Q4"/>
    <mergeCell ref="D6:H6"/>
    <mergeCell ref="I6:M6"/>
    <mergeCell ref="C6:C7"/>
    <mergeCell ref="C36:C37"/>
    <mergeCell ref="Q36:Q37"/>
    <mergeCell ref="W3:AC3"/>
    <mergeCell ref="W4:AC4"/>
    <mergeCell ref="AA6:AB6"/>
    <mergeCell ref="N6:Q6"/>
    <mergeCell ref="Y6:Z6"/>
    <mergeCell ref="AC6:AC7"/>
    <mergeCell ref="S6:T6"/>
    <mergeCell ref="X6:X7"/>
  </mergeCells>
  <phoneticPr fontId="0" type="noConversion"/>
  <printOptions horizontalCentered="1" verticalCentered="1"/>
  <pageMargins left="0.98425196850393704" right="0.39370078740157483" top="0.59055118110236227" bottom="0.39370078740157483" header="0" footer="0.59055118110236227"/>
  <pageSetup paperSize="5" scale="75" orientation="landscape" r:id="rId1"/>
  <headerFooter alignWithMargins="0">
    <oddFooter>&amp;R&amp;"BankGothic Lt BT,Normal"&amp;5I</oddFooter>
  </headerFooter>
  <ignoredErrors>
    <ignoredError sqref="AC34" numberStoredAsText="1"/>
    <ignoredError sqref="Z35 N35:O36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zoomScale="85" zoomScaleNormal="85" workbookViewId="0">
      <selection activeCell="B18" sqref="B18"/>
    </sheetView>
  </sheetViews>
  <sheetFormatPr baseColWidth="10" defaultColWidth="11.42578125" defaultRowHeight="12.75"/>
  <cols>
    <col min="1" max="1" width="11.85546875" customWidth="1"/>
    <col min="2" max="2" width="12.42578125" customWidth="1"/>
    <col min="3" max="3" width="10.7109375" customWidth="1"/>
    <col min="4" max="4" width="11.7109375" customWidth="1"/>
    <col min="5" max="5" width="12.7109375" customWidth="1"/>
    <col min="6" max="6" width="10.28515625" customWidth="1"/>
    <col min="7" max="7" width="11.7109375" customWidth="1"/>
    <col min="8" max="8" width="9" customWidth="1"/>
    <col min="9" max="9" width="9.85546875" customWidth="1"/>
    <col min="10" max="10" width="9.28515625" customWidth="1"/>
    <col min="11" max="14" width="10.28515625" customWidth="1"/>
    <col min="257" max="257" width="11.85546875" customWidth="1"/>
    <col min="258" max="258" width="12.42578125" customWidth="1"/>
    <col min="259" max="259" width="10.7109375" customWidth="1"/>
    <col min="260" max="260" width="11.7109375" customWidth="1"/>
    <col min="261" max="261" width="12.7109375" customWidth="1"/>
    <col min="262" max="262" width="10.28515625" customWidth="1"/>
    <col min="263" max="263" width="11.7109375" customWidth="1"/>
    <col min="264" max="264" width="9" customWidth="1"/>
    <col min="265" max="265" width="9.85546875" customWidth="1"/>
    <col min="266" max="266" width="9.28515625" customWidth="1"/>
    <col min="267" max="267" width="10.140625" customWidth="1"/>
    <col min="268" max="268" width="9.28515625" customWidth="1"/>
    <col min="269" max="269" width="2.28515625" customWidth="1"/>
    <col min="513" max="513" width="11.85546875" customWidth="1"/>
    <col min="514" max="514" width="12.42578125" customWidth="1"/>
    <col min="515" max="515" width="10.7109375" customWidth="1"/>
    <col min="516" max="516" width="11.7109375" customWidth="1"/>
    <col min="517" max="517" width="12.7109375" customWidth="1"/>
    <col min="518" max="518" width="10.28515625" customWidth="1"/>
    <col min="519" max="519" width="11.7109375" customWidth="1"/>
    <col min="520" max="520" width="9" customWidth="1"/>
    <col min="521" max="521" width="9.85546875" customWidth="1"/>
    <col min="522" max="522" width="9.28515625" customWidth="1"/>
    <col min="523" max="523" width="10.140625" customWidth="1"/>
    <col min="524" max="524" width="9.28515625" customWidth="1"/>
    <col min="525" max="525" width="2.28515625" customWidth="1"/>
    <col min="769" max="769" width="11.85546875" customWidth="1"/>
    <col min="770" max="770" width="12.42578125" customWidth="1"/>
    <col min="771" max="771" width="10.7109375" customWidth="1"/>
    <col min="772" max="772" width="11.7109375" customWidth="1"/>
    <col min="773" max="773" width="12.7109375" customWidth="1"/>
    <col min="774" max="774" width="10.28515625" customWidth="1"/>
    <col min="775" max="775" width="11.7109375" customWidth="1"/>
    <col min="776" max="776" width="9" customWidth="1"/>
    <col min="777" max="777" width="9.85546875" customWidth="1"/>
    <col min="778" max="778" width="9.28515625" customWidth="1"/>
    <col min="779" max="779" width="10.140625" customWidth="1"/>
    <col min="780" max="780" width="9.28515625" customWidth="1"/>
    <col min="781" max="781" width="2.28515625" customWidth="1"/>
    <col min="1025" max="1025" width="11.85546875" customWidth="1"/>
    <col min="1026" max="1026" width="12.42578125" customWidth="1"/>
    <col min="1027" max="1027" width="10.7109375" customWidth="1"/>
    <col min="1028" max="1028" width="11.7109375" customWidth="1"/>
    <col min="1029" max="1029" width="12.7109375" customWidth="1"/>
    <col min="1030" max="1030" width="10.28515625" customWidth="1"/>
    <col min="1031" max="1031" width="11.7109375" customWidth="1"/>
    <col min="1032" max="1032" width="9" customWidth="1"/>
    <col min="1033" max="1033" width="9.85546875" customWidth="1"/>
    <col min="1034" max="1034" width="9.28515625" customWidth="1"/>
    <col min="1035" max="1035" width="10.140625" customWidth="1"/>
    <col min="1036" max="1036" width="9.28515625" customWidth="1"/>
    <col min="1037" max="1037" width="2.28515625" customWidth="1"/>
    <col min="1281" max="1281" width="11.85546875" customWidth="1"/>
    <col min="1282" max="1282" width="12.42578125" customWidth="1"/>
    <col min="1283" max="1283" width="10.7109375" customWidth="1"/>
    <col min="1284" max="1284" width="11.7109375" customWidth="1"/>
    <col min="1285" max="1285" width="12.7109375" customWidth="1"/>
    <col min="1286" max="1286" width="10.28515625" customWidth="1"/>
    <col min="1287" max="1287" width="11.7109375" customWidth="1"/>
    <col min="1288" max="1288" width="9" customWidth="1"/>
    <col min="1289" max="1289" width="9.85546875" customWidth="1"/>
    <col min="1290" max="1290" width="9.28515625" customWidth="1"/>
    <col min="1291" max="1291" width="10.140625" customWidth="1"/>
    <col min="1292" max="1292" width="9.28515625" customWidth="1"/>
    <col min="1293" max="1293" width="2.28515625" customWidth="1"/>
    <col min="1537" max="1537" width="11.85546875" customWidth="1"/>
    <col min="1538" max="1538" width="12.42578125" customWidth="1"/>
    <col min="1539" max="1539" width="10.7109375" customWidth="1"/>
    <col min="1540" max="1540" width="11.7109375" customWidth="1"/>
    <col min="1541" max="1541" width="12.7109375" customWidth="1"/>
    <col min="1542" max="1542" width="10.28515625" customWidth="1"/>
    <col min="1543" max="1543" width="11.7109375" customWidth="1"/>
    <col min="1544" max="1544" width="9" customWidth="1"/>
    <col min="1545" max="1545" width="9.85546875" customWidth="1"/>
    <col min="1546" max="1546" width="9.28515625" customWidth="1"/>
    <col min="1547" max="1547" width="10.140625" customWidth="1"/>
    <col min="1548" max="1548" width="9.28515625" customWidth="1"/>
    <col min="1549" max="1549" width="2.28515625" customWidth="1"/>
    <col min="1793" max="1793" width="11.85546875" customWidth="1"/>
    <col min="1794" max="1794" width="12.42578125" customWidth="1"/>
    <col min="1795" max="1795" width="10.7109375" customWidth="1"/>
    <col min="1796" max="1796" width="11.7109375" customWidth="1"/>
    <col min="1797" max="1797" width="12.7109375" customWidth="1"/>
    <col min="1798" max="1798" width="10.28515625" customWidth="1"/>
    <col min="1799" max="1799" width="11.7109375" customWidth="1"/>
    <col min="1800" max="1800" width="9" customWidth="1"/>
    <col min="1801" max="1801" width="9.85546875" customWidth="1"/>
    <col min="1802" max="1802" width="9.28515625" customWidth="1"/>
    <col min="1803" max="1803" width="10.140625" customWidth="1"/>
    <col min="1804" max="1804" width="9.28515625" customWidth="1"/>
    <col min="1805" max="1805" width="2.28515625" customWidth="1"/>
    <col min="2049" max="2049" width="11.85546875" customWidth="1"/>
    <col min="2050" max="2050" width="12.42578125" customWidth="1"/>
    <col min="2051" max="2051" width="10.7109375" customWidth="1"/>
    <col min="2052" max="2052" width="11.7109375" customWidth="1"/>
    <col min="2053" max="2053" width="12.7109375" customWidth="1"/>
    <col min="2054" max="2054" width="10.28515625" customWidth="1"/>
    <col min="2055" max="2055" width="11.7109375" customWidth="1"/>
    <col min="2056" max="2056" width="9" customWidth="1"/>
    <col min="2057" max="2057" width="9.85546875" customWidth="1"/>
    <col min="2058" max="2058" width="9.28515625" customWidth="1"/>
    <col min="2059" max="2059" width="10.140625" customWidth="1"/>
    <col min="2060" max="2060" width="9.28515625" customWidth="1"/>
    <col min="2061" max="2061" width="2.28515625" customWidth="1"/>
    <col min="2305" max="2305" width="11.85546875" customWidth="1"/>
    <col min="2306" max="2306" width="12.42578125" customWidth="1"/>
    <col min="2307" max="2307" width="10.7109375" customWidth="1"/>
    <col min="2308" max="2308" width="11.7109375" customWidth="1"/>
    <col min="2309" max="2309" width="12.7109375" customWidth="1"/>
    <col min="2310" max="2310" width="10.28515625" customWidth="1"/>
    <col min="2311" max="2311" width="11.7109375" customWidth="1"/>
    <col min="2312" max="2312" width="9" customWidth="1"/>
    <col min="2313" max="2313" width="9.85546875" customWidth="1"/>
    <col min="2314" max="2314" width="9.28515625" customWidth="1"/>
    <col min="2315" max="2315" width="10.140625" customWidth="1"/>
    <col min="2316" max="2316" width="9.28515625" customWidth="1"/>
    <col min="2317" max="2317" width="2.28515625" customWidth="1"/>
    <col min="2561" max="2561" width="11.85546875" customWidth="1"/>
    <col min="2562" max="2562" width="12.42578125" customWidth="1"/>
    <col min="2563" max="2563" width="10.7109375" customWidth="1"/>
    <col min="2564" max="2564" width="11.7109375" customWidth="1"/>
    <col min="2565" max="2565" width="12.7109375" customWidth="1"/>
    <col min="2566" max="2566" width="10.28515625" customWidth="1"/>
    <col min="2567" max="2567" width="11.7109375" customWidth="1"/>
    <col min="2568" max="2568" width="9" customWidth="1"/>
    <col min="2569" max="2569" width="9.85546875" customWidth="1"/>
    <col min="2570" max="2570" width="9.28515625" customWidth="1"/>
    <col min="2571" max="2571" width="10.140625" customWidth="1"/>
    <col min="2572" max="2572" width="9.28515625" customWidth="1"/>
    <col min="2573" max="2573" width="2.28515625" customWidth="1"/>
    <col min="2817" max="2817" width="11.85546875" customWidth="1"/>
    <col min="2818" max="2818" width="12.42578125" customWidth="1"/>
    <col min="2819" max="2819" width="10.7109375" customWidth="1"/>
    <col min="2820" max="2820" width="11.7109375" customWidth="1"/>
    <col min="2821" max="2821" width="12.7109375" customWidth="1"/>
    <col min="2822" max="2822" width="10.28515625" customWidth="1"/>
    <col min="2823" max="2823" width="11.7109375" customWidth="1"/>
    <col min="2824" max="2824" width="9" customWidth="1"/>
    <col min="2825" max="2825" width="9.85546875" customWidth="1"/>
    <col min="2826" max="2826" width="9.28515625" customWidth="1"/>
    <col min="2827" max="2827" width="10.140625" customWidth="1"/>
    <col min="2828" max="2828" width="9.28515625" customWidth="1"/>
    <col min="2829" max="2829" width="2.28515625" customWidth="1"/>
    <col min="3073" max="3073" width="11.85546875" customWidth="1"/>
    <col min="3074" max="3074" width="12.42578125" customWidth="1"/>
    <col min="3075" max="3075" width="10.7109375" customWidth="1"/>
    <col min="3076" max="3076" width="11.7109375" customWidth="1"/>
    <col min="3077" max="3077" width="12.7109375" customWidth="1"/>
    <col min="3078" max="3078" width="10.28515625" customWidth="1"/>
    <col min="3079" max="3079" width="11.7109375" customWidth="1"/>
    <col min="3080" max="3080" width="9" customWidth="1"/>
    <col min="3081" max="3081" width="9.85546875" customWidth="1"/>
    <col min="3082" max="3082" width="9.28515625" customWidth="1"/>
    <col min="3083" max="3083" width="10.140625" customWidth="1"/>
    <col min="3084" max="3084" width="9.28515625" customWidth="1"/>
    <col min="3085" max="3085" width="2.28515625" customWidth="1"/>
    <col min="3329" max="3329" width="11.85546875" customWidth="1"/>
    <col min="3330" max="3330" width="12.42578125" customWidth="1"/>
    <col min="3331" max="3331" width="10.7109375" customWidth="1"/>
    <col min="3332" max="3332" width="11.7109375" customWidth="1"/>
    <col min="3333" max="3333" width="12.7109375" customWidth="1"/>
    <col min="3334" max="3334" width="10.28515625" customWidth="1"/>
    <col min="3335" max="3335" width="11.7109375" customWidth="1"/>
    <col min="3336" max="3336" width="9" customWidth="1"/>
    <col min="3337" max="3337" width="9.85546875" customWidth="1"/>
    <col min="3338" max="3338" width="9.28515625" customWidth="1"/>
    <col min="3339" max="3339" width="10.140625" customWidth="1"/>
    <col min="3340" max="3340" width="9.28515625" customWidth="1"/>
    <col min="3341" max="3341" width="2.28515625" customWidth="1"/>
    <col min="3585" max="3585" width="11.85546875" customWidth="1"/>
    <col min="3586" max="3586" width="12.42578125" customWidth="1"/>
    <col min="3587" max="3587" width="10.7109375" customWidth="1"/>
    <col min="3588" max="3588" width="11.7109375" customWidth="1"/>
    <col min="3589" max="3589" width="12.7109375" customWidth="1"/>
    <col min="3590" max="3590" width="10.28515625" customWidth="1"/>
    <col min="3591" max="3591" width="11.7109375" customWidth="1"/>
    <col min="3592" max="3592" width="9" customWidth="1"/>
    <col min="3593" max="3593" width="9.85546875" customWidth="1"/>
    <col min="3594" max="3594" width="9.28515625" customWidth="1"/>
    <col min="3595" max="3595" width="10.140625" customWidth="1"/>
    <col min="3596" max="3596" width="9.28515625" customWidth="1"/>
    <col min="3597" max="3597" width="2.28515625" customWidth="1"/>
    <col min="3841" max="3841" width="11.85546875" customWidth="1"/>
    <col min="3842" max="3842" width="12.42578125" customWidth="1"/>
    <col min="3843" max="3843" width="10.7109375" customWidth="1"/>
    <col min="3844" max="3844" width="11.7109375" customWidth="1"/>
    <col min="3845" max="3845" width="12.7109375" customWidth="1"/>
    <col min="3846" max="3846" width="10.28515625" customWidth="1"/>
    <col min="3847" max="3847" width="11.7109375" customWidth="1"/>
    <col min="3848" max="3848" width="9" customWidth="1"/>
    <col min="3849" max="3849" width="9.85546875" customWidth="1"/>
    <col min="3850" max="3850" width="9.28515625" customWidth="1"/>
    <col min="3851" max="3851" width="10.140625" customWidth="1"/>
    <col min="3852" max="3852" width="9.28515625" customWidth="1"/>
    <col min="3853" max="3853" width="2.28515625" customWidth="1"/>
    <col min="4097" max="4097" width="11.85546875" customWidth="1"/>
    <col min="4098" max="4098" width="12.42578125" customWidth="1"/>
    <col min="4099" max="4099" width="10.7109375" customWidth="1"/>
    <col min="4100" max="4100" width="11.7109375" customWidth="1"/>
    <col min="4101" max="4101" width="12.7109375" customWidth="1"/>
    <col min="4102" max="4102" width="10.28515625" customWidth="1"/>
    <col min="4103" max="4103" width="11.7109375" customWidth="1"/>
    <col min="4104" max="4104" width="9" customWidth="1"/>
    <col min="4105" max="4105" width="9.85546875" customWidth="1"/>
    <col min="4106" max="4106" width="9.28515625" customWidth="1"/>
    <col min="4107" max="4107" width="10.140625" customWidth="1"/>
    <col min="4108" max="4108" width="9.28515625" customWidth="1"/>
    <col min="4109" max="4109" width="2.28515625" customWidth="1"/>
    <col min="4353" max="4353" width="11.85546875" customWidth="1"/>
    <col min="4354" max="4354" width="12.42578125" customWidth="1"/>
    <col min="4355" max="4355" width="10.7109375" customWidth="1"/>
    <col min="4356" max="4356" width="11.7109375" customWidth="1"/>
    <col min="4357" max="4357" width="12.7109375" customWidth="1"/>
    <col min="4358" max="4358" width="10.28515625" customWidth="1"/>
    <col min="4359" max="4359" width="11.7109375" customWidth="1"/>
    <col min="4360" max="4360" width="9" customWidth="1"/>
    <col min="4361" max="4361" width="9.85546875" customWidth="1"/>
    <col min="4362" max="4362" width="9.28515625" customWidth="1"/>
    <col min="4363" max="4363" width="10.140625" customWidth="1"/>
    <col min="4364" max="4364" width="9.28515625" customWidth="1"/>
    <col min="4365" max="4365" width="2.28515625" customWidth="1"/>
    <col min="4609" max="4609" width="11.85546875" customWidth="1"/>
    <col min="4610" max="4610" width="12.42578125" customWidth="1"/>
    <col min="4611" max="4611" width="10.7109375" customWidth="1"/>
    <col min="4612" max="4612" width="11.7109375" customWidth="1"/>
    <col min="4613" max="4613" width="12.7109375" customWidth="1"/>
    <col min="4614" max="4614" width="10.28515625" customWidth="1"/>
    <col min="4615" max="4615" width="11.7109375" customWidth="1"/>
    <col min="4616" max="4616" width="9" customWidth="1"/>
    <col min="4617" max="4617" width="9.85546875" customWidth="1"/>
    <col min="4618" max="4618" width="9.28515625" customWidth="1"/>
    <col min="4619" max="4619" width="10.140625" customWidth="1"/>
    <col min="4620" max="4620" width="9.28515625" customWidth="1"/>
    <col min="4621" max="4621" width="2.28515625" customWidth="1"/>
    <col min="4865" max="4865" width="11.85546875" customWidth="1"/>
    <col min="4866" max="4866" width="12.42578125" customWidth="1"/>
    <col min="4867" max="4867" width="10.7109375" customWidth="1"/>
    <col min="4868" max="4868" width="11.7109375" customWidth="1"/>
    <col min="4869" max="4869" width="12.7109375" customWidth="1"/>
    <col min="4870" max="4870" width="10.28515625" customWidth="1"/>
    <col min="4871" max="4871" width="11.7109375" customWidth="1"/>
    <col min="4872" max="4872" width="9" customWidth="1"/>
    <col min="4873" max="4873" width="9.85546875" customWidth="1"/>
    <col min="4874" max="4874" width="9.28515625" customWidth="1"/>
    <col min="4875" max="4875" width="10.140625" customWidth="1"/>
    <col min="4876" max="4876" width="9.28515625" customWidth="1"/>
    <col min="4877" max="4877" width="2.28515625" customWidth="1"/>
    <col min="5121" max="5121" width="11.85546875" customWidth="1"/>
    <col min="5122" max="5122" width="12.42578125" customWidth="1"/>
    <col min="5123" max="5123" width="10.7109375" customWidth="1"/>
    <col min="5124" max="5124" width="11.7109375" customWidth="1"/>
    <col min="5125" max="5125" width="12.7109375" customWidth="1"/>
    <col min="5126" max="5126" width="10.28515625" customWidth="1"/>
    <col min="5127" max="5127" width="11.7109375" customWidth="1"/>
    <col min="5128" max="5128" width="9" customWidth="1"/>
    <col min="5129" max="5129" width="9.85546875" customWidth="1"/>
    <col min="5130" max="5130" width="9.28515625" customWidth="1"/>
    <col min="5131" max="5131" width="10.140625" customWidth="1"/>
    <col min="5132" max="5132" width="9.28515625" customWidth="1"/>
    <col min="5133" max="5133" width="2.28515625" customWidth="1"/>
    <col min="5377" max="5377" width="11.85546875" customWidth="1"/>
    <col min="5378" max="5378" width="12.42578125" customWidth="1"/>
    <col min="5379" max="5379" width="10.7109375" customWidth="1"/>
    <col min="5380" max="5380" width="11.7109375" customWidth="1"/>
    <col min="5381" max="5381" width="12.7109375" customWidth="1"/>
    <col min="5382" max="5382" width="10.28515625" customWidth="1"/>
    <col min="5383" max="5383" width="11.7109375" customWidth="1"/>
    <col min="5384" max="5384" width="9" customWidth="1"/>
    <col min="5385" max="5385" width="9.85546875" customWidth="1"/>
    <col min="5386" max="5386" width="9.28515625" customWidth="1"/>
    <col min="5387" max="5387" width="10.140625" customWidth="1"/>
    <col min="5388" max="5388" width="9.28515625" customWidth="1"/>
    <col min="5389" max="5389" width="2.28515625" customWidth="1"/>
    <col min="5633" max="5633" width="11.85546875" customWidth="1"/>
    <col min="5634" max="5634" width="12.42578125" customWidth="1"/>
    <col min="5635" max="5635" width="10.7109375" customWidth="1"/>
    <col min="5636" max="5636" width="11.7109375" customWidth="1"/>
    <col min="5637" max="5637" width="12.7109375" customWidth="1"/>
    <col min="5638" max="5638" width="10.28515625" customWidth="1"/>
    <col min="5639" max="5639" width="11.7109375" customWidth="1"/>
    <col min="5640" max="5640" width="9" customWidth="1"/>
    <col min="5641" max="5641" width="9.85546875" customWidth="1"/>
    <col min="5642" max="5642" width="9.28515625" customWidth="1"/>
    <col min="5643" max="5643" width="10.140625" customWidth="1"/>
    <col min="5644" max="5644" width="9.28515625" customWidth="1"/>
    <col min="5645" max="5645" width="2.28515625" customWidth="1"/>
    <col min="5889" max="5889" width="11.85546875" customWidth="1"/>
    <col min="5890" max="5890" width="12.42578125" customWidth="1"/>
    <col min="5891" max="5891" width="10.7109375" customWidth="1"/>
    <col min="5892" max="5892" width="11.7109375" customWidth="1"/>
    <col min="5893" max="5893" width="12.7109375" customWidth="1"/>
    <col min="5894" max="5894" width="10.28515625" customWidth="1"/>
    <col min="5895" max="5895" width="11.7109375" customWidth="1"/>
    <col min="5896" max="5896" width="9" customWidth="1"/>
    <col min="5897" max="5897" width="9.85546875" customWidth="1"/>
    <col min="5898" max="5898" width="9.28515625" customWidth="1"/>
    <col min="5899" max="5899" width="10.140625" customWidth="1"/>
    <col min="5900" max="5900" width="9.28515625" customWidth="1"/>
    <col min="5901" max="5901" width="2.28515625" customWidth="1"/>
    <col min="6145" max="6145" width="11.85546875" customWidth="1"/>
    <col min="6146" max="6146" width="12.42578125" customWidth="1"/>
    <col min="6147" max="6147" width="10.7109375" customWidth="1"/>
    <col min="6148" max="6148" width="11.7109375" customWidth="1"/>
    <col min="6149" max="6149" width="12.7109375" customWidth="1"/>
    <col min="6150" max="6150" width="10.28515625" customWidth="1"/>
    <col min="6151" max="6151" width="11.7109375" customWidth="1"/>
    <col min="6152" max="6152" width="9" customWidth="1"/>
    <col min="6153" max="6153" width="9.85546875" customWidth="1"/>
    <col min="6154" max="6154" width="9.28515625" customWidth="1"/>
    <col min="6155" max="6155" width="10.140625" customWidth="1"/>
    <col min="6156" max="6156" width="9.28515625" customWidth="1"/>
    <col min="6157" max="6157" width="2.28515625" customWidth="1"/>
    <col min="6401" max="6401" width="11.85546875" customWidth="1"/>
    <col min="6402" max="6402" width="12.42578125" customWidth="1"/>
    <col min="6403" max="6403" width="10.7109375" customWidth="1"/>
    <col min="6404" max="6404" width="11.7109375" customWidth="1"/>
    <col min="6405" max="6405" width="12.7109375" customWidth="1"/>
    <col min="6406" max="6406" width="10.28515625" customWidth="1"/>
    <col min="6407" max="6407" width="11.7109375" customWidth="1"/>
    <col min="6408" max="6408" width="9" customWidth="1"/>
    <col min="6409" max="6409" width="9.85546875" customWidth="1"/>
    <col min="6410" max="6410" width="9.28515625" customWidth="1"/>
    <col min="6411" max="6411" width="10.140625" customWidth="1"/>
    <col min="6412" max="6412" width="9.28515625" customWidth="1"/>
    <col min="6413" max="6413" width="2.28515625" customWidth="1"/>
    <col min="6657" max="6657" width="11.85546875" customWidth="1"/>
    <col min="6658" max="6658" width="12.42578125" customWidth="1"/>
    <col min="6659" max="6659" width="10.7109375" customWidth="1"/>
    <col min="6660" max="6660" width="11.7109375" customWidth="1"/>
    <col min="6661" max="6661" width="12.7109375" customWidth="1"/>
    <col min="6662" max="6662" width="10.28515625" customWidth="1"/>
    <col min="6663" max="6663" width="11.7109375" customWidth="1"/>
    <col min="6664" max="6664" width="9" customWidth="1"/>
    <col min="6665" max="6665" width="9.85546875" customWidth="1"/>
    <col min="6666" max="6666" width="9.28515625" customWidth="1"/>
    <col min="6667" max="6667" width="10.140625" customWidth="1"/>
    <col min="6668" max="6668" width="9.28515625" customWidth="1"/>
    <col min="6669" max="6669" width="2.28515625" customWidth="1"/>
    <col min="6913" max="6913" width="11.85546875" customWidth="1"/>
    <col min="6914" max="6914" width="12.42578125" customWidth="1"/>
    <col min="6915" max="6915" width="10.7109375" customWidth="1"/>
    <col min="6916" max="6916" width="11.7109375" customWidth="1"/>
    <col min="6917" max="6917" width="12.7109375" customWidth="1"/>
    <col min="6918" max="6918" width="10.28515625" customWidth="1"/>
    <col min="6919" max="6919" width="11.7109375" customWidth="1"/>
    <col min="6920" max="6920" width="9" customWidth="1"/>
    <col min="6921" max="6921" width="9.85546875" customWidth="1"/>
    <col min="6922" max="6922" width="9.28515625" customWidth="1"/>
    <col min="6923" max="6923" width="10.140625" customWidth="1"/>
    <col min="6924" max="6924" width="9.28515625" customWidth="1"/>
    <col min="6925" max="6925" width="2.28515625" customWidth="1"/>
    <col min="7169" max="7169" width="11.85546875" customWidth="1"/>
    <col min="7170" max="7170" width="12.42578125" customWidth="1"/>
    <col min="7171" max="7171" width="10.7109375" customWidth="1"/>
    <col min="7172" max="7172" width="11.7109375" customWidth="1"/>
    <col min="7173" max="7173" width="12.7109375" customWidth="1"/>
    <col min="7174" max="7174" width="10.28515625" customWidth="1"/>
    <col min="7175" max="7175" width="11.7109375" customWidth="1"/>
    <col min="7176" max="7176" width="9" customWidth="1"/>
    <col min="7177" max="7177" width="9.85546875" customWidth="1"/>
    <col min="7178" max="7178" width="9.28515625" customWidth="1"/>
    <col min="7179" max="7179" width="10.140625" customWidth="1"/>
    <col min="7180" max="7180" width="9.28515625" customWidth="1"/>
    <col min="7181" max="7181" width="2.28515625" customWidth="1"/>
    <col min="7425" max="7425" width="11.85546875" customWidth="1"/>
    <col min="7426" max="7426" width="12.42578125" customWidth="1"/>
    <col min="7427" max="7427" width="10.7109375" customWidth="1"/>
    <col min="7428" max="7428" width="11.7109375" customWidth="1"/>
    <col min="7429" max="7429" width="12.7109375" customWidth="1"/>
    <col min="7430" max="7430" width="10.28515625" customWidth="1"/>
    <col min="7431" max="7431" width="11.7109375" customWidth="1"/>
    <col min="7432" max="7432" width="9" customWidth="1"/>
    <col min="7433" max="7433" width="9.85546875" customWidth="1"/>
    <col min="7434" max="7434" width="9.28515625" customWidth="1"/>
    <col min="7435" max="7435" width="10.140625" customWidth="1"/>
    <col min="7436" max="7436" width="9.28515625" customWidth="1"/>
    <col min="7437" max="7437" width="2.28515625" customWidth="1"/>
    <col min="7681" max="7681" width="11.85546875" customWidth="1"/>
    <col min="7682" max="7682" width="12.42578125" customWidth="1"/>
    <col min="7683" max="7683" width="10.7109375" customWidth="1"/>
    <col min="7684" max="7684" width="11.7109375" customWidth="1"/>
    <col min="7685" max="7685" width="12.7109375" customWidth="1"/>
    <col min="7686" max="7686" width="10.28515625" customWidth="1"/>
    <col min="7687" max="7687" width="11.7109375" customWidth="1"/>
    <col min="7688" max="7688" width="9" customWidth="1"/>
    <col min="7689" max="7689" width="9.85546875" customWidth="1"/>
    <col min="7690" max="7690" width="9.28515625" customWidth="1"/>
    <col min="7691" max="7691" width="10.140625" customWidth="1"/>
    <col min="7692" max="7692" width="9.28515625" customWidth="1"/>
    <col min="7693" max="7693" width="2.28515625" customWidth="1"/>
    <col min="7937" max="7937" width="11.85546875" customWidth="1"/>
    <col min="7938" max="7938" width="12.42578125" customWidth="1"/>
    <col min="7939" max="7939" width="10.7109375" customWidth="1"/>
    <col min="7940" max="7940" width="11.7109375" customWidth="1"/>
    <col min="7941" max="7941" width="12.7109375" customWidth="1"/>
    <col min="7942" max="7942" width="10.28515625" customWidth="1"/>
    <col min="7943" max="7943" width="11.7109375" customWidth="1"/>
    <col min="7944" max="7944" width="9" customWidth="1"/>
    <col min="7945" max="7945" width="9.85546875" customWidth="1"/>
    <col min="7946" max="7946" width="9.28515625" customWidth="1"/>
    <col min="7947" max="7947" width="10.140625" customWidth="1"/>
    <col min="7948" max="7948" width="9.28515625" customWidth="1"/>
    <col min="7949" max="7949" width="2.28515625" customWidth="1"/>
    <col min="8193" max="8193" width="11.85546875" customWidth="1"/>
    <col min="8194" max="8194" width="12.42578125" customWidth="1"/>
    <col min="8195" max="8195" width="10.7109375" customWidth="1"/>
    <col min="8196" max="8196" width="11.7109375" customWidth="1"/>
    <col min="8197" max="8197" width="12.7109375" customWidth="1"/>
    <col min="8198" max="8198" width="10.28515625" customWidth="1"/>
    <col min="8199" max="8199" width="11.7109375" customWidth="1"/>
    <col min="8200" max="8200" width="9" customWidth="1"/>
    <col min="8201" max="8201" width="9.85546875" customWidth="1"/>
    <col min="8202" max="8202" width="9.28515625" customWidth="1"/>
    <col min="8203" max="8203" width="10.140625" customWidth="1"/>
    <col min="8204" max="8204" width="9.28515625" customWidth="1"/>
    <col min="8205" max="8205" width="2.28515625" customWidth="1"/>
    <col min="8449" max="8449" width="11.85546875" customWidth="1"/>
    <col min="8450" max="8450" width="12.42578125" customWidth="1"/>
    <col min="8451" max="8451" width="10.7109375" customWidth="1"/>
    <col min="8452" max="8452" width="11.7109375" customWidth="1"/>
    <col min="8453" max="8453" width="12.7109375" customWidth="1"/>
    <col min="8454" max="8454" width="10.28515625" customWidth="1"/>
    <col min="8455" max="8455" width="11.7109375" customWidth="1"/>
    <col min="8456" max="8456" width="9" customWidth="1"/>
    <col min="8457" max="8457" width="9.85546875" customWidth="1"/>
    <col min="8458" max="8458" width="9.28515625" customWidth="1"/>
    <col min="8459" max="8459" width="10.140625" customWidth="1"/>
    <col min="8460" max="8460" width="9.28515625" customWidth="1"/>
    <col min="8461" max="8461" width="2.28515625" customWidth="1"/>
    <col min="8705" max="8705" width="11.85546875" customWidth="1"/>
    <col min="8706" max="8706" width="12.42578125" customWidth="1"/>
    <col min="8707" max="8707" width="10.7109375" customWidth="1"/>
    <col min="8708" max="8708" width="11.7109375" customWidth="1"/>
    <col min="8709" max="8709" width="12.7109375" customWidth="1"/>
    <col min="8710" max="8710" width="10.28515625" customWidth="1"/>
    <col min="8711" max="8711" width="11.7109375" customWidth="1"/>
    <col min="8712" max="8712" width="9" customWidth="1"/>
    <col min="8713" max="8713" width="9.85546875" customWidth="1"/>
    <col min="8714" max="8714" width="9.28515625" customWidth="1"/>
    <col min="8715" max="8715" width="10.140625" customWidth="1"/>
    <col min="8716" max="8716" width="9.28515625" customWidth="1"/>
    <col min="8717" max="8717" width="2.28515625" customWidth="1"/>
    <col min="8961" max="8961" width="11.85546875" customWidth="1"/>
    <col min="8962" max="8962" width="12.42578125" customWidth="1"/>
    <col min="8963" max="8963" width="10.7109375" customWidth="1"/>
    <col min="8964" max="8964" width="11.7109375" customWidth="1"/>
    <col min="8965" max="8965" width="12.7109375" customWidth="1"/>
    <col min="8966" max="8966" width="10.28515625" customWidth="1"/>
    <col min="8967" max="8967" width="11.7109375" customWidth="1"/>
    <col min="8968" max="8968" width="9" customWidth="1"/>
    <col min="8969" max="8969" width="9.85546875" customWidth="1"/>
    <col min="8970" max="8970" width="9.28515625" customWidth="1"/>
    <col min="8971" max="8971" width="10.140625" customWidth="1"/>
    <col min="8972" max="8972" width="9.28515625" customWidth="1"/>
    <col min="8973" max="8973" width="2.28515625" customWidth="1"/>
    <col min="9217" max="9217" width="11.85546875" customWidth="1"/>
    <col min="9218" max="9218" width="12.42578125" customWidth="1"/>
    <col min="9219" max="9219" width="10.7109375" customWidth="1"/>
    <col min="9220" max="9220" width="11.7109375" customWidth="1"/>
    <col min="9221" max="9221" width="12.7109375" customWidth="1"/>
    <col min="9222" max="9222" width="10.28515625" customWidth="1"/>
    <col min="9223" max="9223" width="11.7109375" customWidth="1"/>
    <col min="9224" max="9224" width="9" customWidth="1"/>
    <col min="9225" max="9225" width="9.85546875" customWidth="1"/>
    <col min="9226" max="9226" width="9.28515625" customWidth="1"/>
    <col min="9227" max="9227" width="10.140625" customWidth="1"/>
    <col min="9228" max="9228" width="9.28515625" customWidth="1"/>
    <col min="9229" max="9229" width="2.28515625" customWidth="1"/>
    <col min="9473" max="9473" width="11.85546875" customWidth="1"/>
    <col min="9474" max="9474" width="12.42578125" customWidth="1"/>
    <col min="9475" max="9475" width="10.7109375" customWidth="1"/>
    <col min="9476" max="9476" width="11.7109375" customWidth="1"/>
    <col min="9477" max="9477" width="12.7109375" customWidth="1"/>
    <col min="9478" max="9478" width="10.28515625" customWidth="1"/>
    <col min="9479" max="9479" width="11.7109375" customWidth="1"/>
    <col min="9480" max="9480" width="9" customWidth="1"/>
    <col min="9481" max="9481" width="9.85546875" customWidth="1"/>
    <col min="9482" max="9482" width="9.28515625" customWidth="1"/>
    <col min="9483" max="9483" width="10.140625" customWidth="1"/>
    <col min="9484" max="9484" width="9.28515625" customWidth="1"/>
    <col min="9485" max="9485" width="2.28515625" customWidth="1"/>
    <col min="9729" max="9729" width="11.85546875" customWidth="1"/>
    <col min="9730" max="9730" width="12.42578125" customWidth="1"/>
    <col min="9731" max="9731" width="10.7109375" customWidth="1"/>
    <col min="9732" max="9732" width="11.7109375" customWidth="1"/>
    <col min="9733" max="9733" width="12.7109375" customWidth="1"/>
    <col min="9734" max="9734" width="10.28515625" customWidth="1"/>
    <col min="9735" max="9735" width="11.7109375" customWidth="1"/>
    <col min="9736" max="9736" width="9" customWidth="1"/>
    <col min="9737" max="9737" width="9.85546875" customWidth="1"/>
    <col min="9738" max="9738" width="9.28515625" customWidth="1"/>
    <col min="9739" max="9739" width="10.140625" customWidth="1"/>
    <col min="9740" max="9740" width="9.28515625" customWidth="1"/>
    <col min="9741" max="9741" width="2.28515625" customWidth="1"/>
    <col min="9985" max="9985" width="11.85546875" customWidth="1"/>
    <col min="9986" max="9986" width="12.42578125" customWidth="1"/>
    <col min="9987" max="9987" width="10.7109375" customWidth="1"/>
    <col min="9988" max="9988" width="11.7109375" customWidth="1"/>
    <col min="9989" max="9989" width="12.7109375" customWidth="1"/>
    <col min="9990" max="9990" width="10.28515625" customWidth="1"/>
    <col min="9991" max="9991" width="11.7109375" customWidth="1"/>
    <col min="9992" max="9992" width="9" customWidth="1"/>
    <col min="9993" max="9993" width="9.85546875" customWidth="1"/>
    <col min="9994" max="9994" width="9.28515625" customWidth="1"/>
    <col min="9995" max="9995" width="10.140625" customWidth="1"/>
    <col min="9996" max="9996" width="9.28515625" customWidth="1"/>
    <col min="9997" max="9997" width="2.28515625" customWidth="1"/>
    <col min="10241" max="10241" width="11.85546875" customWidth="1"/>
    <col min="10242" max="10242" width="12.42578125" customWidth="1"/>
    <col min="10243" max="10243" width="10.7109375" customWidth="1"/>
    <col min="10244" max="10244" width="11.7109375" customWidth="1"/>
    <col min="10245" max="10245" width="12.7109375" customWidth="1"/>
    <col min="10246" max="10246" width="10.28515625" customWidth="1"/>
    <col min="10247" max="10247" width="11.7109375" customWidth="1"/>
    <col min="10248" max="10248" width="9" customWidth="1"/>
    <col min="10249" max="10249" width="9.85546875" customWidth="1"/>
    <col min="10250" max="10250" width="9.28515625" customWidth="1"/>
    <col min="10251" max="10251" width="10.140625" customWidth="1"/>
    <col min="10252" max="10252" width="9.28515625" customWidth="1"/>
    <col min="10253" max="10253" width="2.28515625" customWidth="1"/>
    <col min="10497" max="10497" width="11.85546875" customWidth="1"/>
    <col min="10498" max="10498" width="12.42578125" customWidth="1"/>
    <col min="10499" max="10499" width="10.7109375" customWidth="1"/>
    <col min="10500" max="10500" width="11.7109375" customWidth="1"/>
    <col min="10501" max="10501" width="12.7109375" customWidth="1"/>
    <col min="10502" max="10502" width="10.28515625" customWidth="1"/>
    <col min="10503" max="10503" width="11.7109375" customWidth="1"/>
    <col min="10504" max="10504" width="9" customWidth="1"/>
    <col min="10505" max="10505" width="9.85546875" customWidth="1"/>
    <col min="10506" max="10506" width="9.28515625" customWidth="1"/>
    <col min="10507" max="10507" width="10.140625" customWidth="1"/>
    <col min="10508" max="10508" width="9.28515625" customWidth="1"/>
    <col min="10509" max="10509" width="2.28515625" customWidth="1"/>
    <col min="10753" max="10753" width="11.85546875" customWidth="1"/>
    <col min="10754" max="10754" width="12.42578125" customWidth="1"/>
    <col min="10755" max="10755" width="10.7109375" customWidth="1"/>
    <col min="10756" max="10756" width="11.7109375" customWidth="1"/>
    <col min="10757" max="10757" width="12.7109375" customWidth="1"/>
    <col min="10758" max="10758" width="10.28515625" customWidth="1"/>
    <col min="10759" max="10759" width="11.7109375" customWidth="1"/>
    <col min="10760" max="10760" width="9" customWidth="1"/>
    <col min="10761" max="10761" width="9.85546875" customWidth="1"/>
    <col min="10762" max="10762" width="9.28515625" customWidth="1"/>
    <col min="10763" max="10763" width="10.140625" customWidth="1"/>
    <col min="10764" max="10764" width="9.28515625" customWidth="1"/>
    <col min="10765" max="10765" width="2.28515625" customWidth="1"/>
    <col min="11009" max="11009" width="11.85546875" customWidth="1"/>
    <col min="11010" max="11010" width="12.42578125" customWidth="1"/>
    <col min="11011" max="11011" width="10.7109375" customWidth="1"/>
    <col min="11012" max="11012" width="11.7109375" customWidth="1"/>
    <col min="11013" max="11013" width="12.7109375" customWidth="1"/>
    <col min="11014" max="11014" width="10.28515625" customWidth="1"/>
    <col min="11015" max="11015" width="11.7109375" customWidth="1"/>
    <col min="11016" max="11016" width="9" customWidth="1"/>
    <col min="11017" max="11017" width="9.85546875" customWidth="1"/>
    <col min="11018" max="11018" width="9.28515625" customWidth="1"/>
    <col min="11019" max="11019" width="10.140625" customWidth="1"/>
    <col min="11020" max="11020" width="9.28515625" customWidth="1"/>
    <col min="11021" max="11021" width="2.28515625" customWidth="1"/>
    <col min="11265" max="11265" width="11.85546875" customWidth="1"/>
    <col min="11266" max="11266" width="12.42578125" customWidth="1"/>
    <col min="11267" max="11267" width="10.7109375" customWidth="1"/>
    <col min="11268" max="11268" width="11.7109375" customWidth="1"/>
    <col min="11269" max="11269" width="12.7109375" customWidth="1"/>
    <col min="11270" max="11270" width="10.28515625" customWidth="1"/>
    <col min="11271" max="11271" width="11.7109375" customWidth="1"/>
    <col min="11272" max="11272" width="9" customWidth="1"/>
    <col min="11273" max="11273" width="9.85546875" customWidth="1"/>
    <col min="11274" max="11274" width="9.28515625" customWidth="1"/>
    <col min="11275" max="11275" width="10.140625" customWidth="1"/>
    <col min="11276" max="11276" width="9.28515625" customWidth="1"/>
    <col min="11277" max="11277" width="2.28515625" customWidth="1"/>
    <col min="11521" max="11521" width="11.85546875" customWidth="1"/>
    <col min="11522" max="11522" width="12.42578125" customWidth="1"/>
    <col min="11523" max="11523" width="10.7109375" customWidth="1"/>
    <col min="11524" max="11524" width="11.7109375" customWidth="1"/>
    <col min="11525" max="11525" width="12.7109375" customWidth="1"/>
    <col min="11526" max="11526" width="10.28515625" customWidth="1"/>
    <col min="11527" max="11527" width="11.7109375" customWidth="1"/>
    <col min="11528" max="11528" width="9" customWidth="1"/>
    <col min="11529" max="11529" width="9.85546875" customWidth="1"/>
    <col min="11530" max="11530" width="9.28515625" customWidth="1"/>
    <col min="11531" max="11531" width="10.140625" customWidth="1"/>
    <col min="11532" max="11532" width="9.28515625" customWidth="1"/>
    <col min="11533" max="11533" width="2.28515625" customWidth="1"/>
    <col min="11777" max="11777" width="11.85546875" customWidth="1"/>
    <col min="11778" max="11778" width="12.42578125" customWidth="1"/>
    <col min="11779" max="11779" width="10.7109375" customWidth="1"/>
    <col min="11780" max="11780" width="11.7109375" customWidth="1"/>
    <col min="11781" max="11781" width="12.7109375" customWidth="1"/>
    <col min="11782" max="11782" width="10.28515625" customWidth="1"/>
    <col min="11783" max="11783" width="11.7109375" customWidth="1"/>
    <col min="11784" max="11784" width="9" customWidth="1"/>
    <col min="11785" max="11785" width="9.85546875" customWidth="1"/>
    <col min="11786" max="11786" width="9.28515625" customWidth="1"/>
    <col min="11787" max="11787" width="10.140625" customWidth="1"/>
    <col min="11788" max="11788" width="9.28515625" customWidth="1"/>
    <col min="11789" max="11789" width="2.28515625" customWidth="1"/>
    <col min="12033" max="12033" width="11.85546875" customWidth="1"/>
    <col min="12034" max="12034" width="12.42578125" customWidth="1"/>
    <col min="12035" max="12035" width="10.7109375" customWidth="1"/>
    <col min="12036" max="12036" width="11.7109375" customWidth="1"/>
    <col min="12037" max="12037" width="12.7109375" customWidth="1"/>
    <col min="12038" max="12038" width="10.28515625" customWidth="1"/>
    <col min="12039" max="12039" width="11.7109375" customWidth="1"/>
    <col min="12040" max="12040" width="9" customWidth="1"/>
    <col min="12041" max="12041" width="9.85546875" customWidth="1"/>
    <col min="12042" max="12042" width="9.28515625" customWidth="1"/>
    <col min="12043" max="12043" width="10.140625" customWidth="1"/>
    <col min="12044" max="12044" width="9.28515625" customWidth="1"/>
    <col min="12045" max="12045" width="2.28515625" customWidth="1"/>
    <col min="12289" max="12289" width="11.85546875" customWidth="1"/>
    <col min="12290" max="12290" width="12.42578125" customWidth="1"/>
    <col min="12291" max="12291" width="10.7109375" customWidth="1"/>
    <col min="12292" max="12292" width="11.7109375" customWidth="1"/>
    <col min="12293" max="12293" width="12.7109375" customWidth="1"/>
    <col min="12294" max="12294" width="10.28515625" customWidth="1"/>
    <col min="12295" max="12295" width="11.7109375" customWidth="1"/>
    <col min="12296" max="12296" width="9" customWidth="1"/>
    <col min="12297" max="12297" width="9.85546875" customWidth="1"/>
    <col min="12298" max="12298" width="9.28515625" customWidth="1"/>
    <col min="12299" max="12299" width="10.140625" customWidth="1"/>
    <col min="12300" max="12300" width="9.28515625" customWidth="1"/>
    <col min="12301" max="12301" width="2.28515625" customWidth="1"/>
    <col min="12545" max="12545" width="11.85546875" customWidth="1"/>
    <col min="12546" max="12546" width="12.42578125" customWidth="1"/>
    <col min="12547" max="12547" width="10.7109375" customWidth="1"/>
    <col min="12548" max="12548" width="11.7109375" customWidth="1"/>
    <col min="12549" max="12549" width="12.7109375" customWidth="1"/>
    <col min="12550" max="12550" width="10.28515625" customWidth="1"/>
    <col min="12551" max="12551" width="11.7109375" customWidth="1"/>
    <col min="12552" max="12552" width="9" customWidth="1"/>
    <col min="12553" max="12553" width="9.85546875" customWidth="1"/>
    <col min="12554" max="12554" width="9.28515625" customWidth="1"/>
    <col min="12555" max="12555" width="10.140625" customWidth="1"/>
    <col min="12556" max="12556" width="9.28515625" customWidth="1"/>
    <col min="12557" max="12557" width="2.28515625" customWidth="1"/>
    <col min="12801" max="12801" width="11.85546875" customWidth="1"/>
    <col min="12802" max="12802" width="12.42578125" customWidth="1"/>
    <col min="12803" max="12803" width="10.7109375" customWidth="1"/>
    <col min="12804" max="12804" width="11.7109375" customWidth="1"/>
    <col min="12805" max="12805" width="12.7109375" customWidth="1"/>
    <col min="12806" max="12806" width="10.28515625" customWidth="1"/>
    <col min="12807" max="12807" width="11.7109375" customWidth="1"/>
    <col min="12808" max="12808" width="9" customWidth="1"/>
    <col min="12809" max="12809" width="9.85546875" customWidth="1"/>
    <col min="12810" max="12810" width="9.28515625" customWidth="1"/>
    <col min="12811" max="12811" width="10.140625" customWidth="1"/>
    <col min="12812" max="12812" width="9.28515625" customWidth="1"/>
    <col min="12813" max="12813" width="2.28515625" customWidth="1"/>
    <col min="13057" max="13057" width="11.85546875" customWidth="1"/>
    <col min="13058" max="13058" width="12.42578125" customWidth="1"/>
    <col min="13059" max="13059" width="10.7109375" customWidth="1"/>
    <col min="13060" max="13060" width="11.7109375" customWidth="1"/>
    <col min="13061" max="13061" width="12.7109375" customWidth="1"/>
    <col min="13062" max="13062" width="10.28515625" customWidth="1"/>
    <col min="13063" max="13063" width="11.7109375" customWidth="1"/>
    <col min="13064" max="13064" width="9" customWidth="1"/>
    <col min="13065" max="13065" width="9.85546875" customWidth="1"/>
    <col min="13066" max="13066" width="9.28515625" customWidth="1"/>
    <col min="13067" max="13067" width="10.140625" customWidth="1"/>
    <col min="13068" max="13068" width="9.28515625" customWidth="1"/>
    <col min="13069" max="13069" width="2.28515625" customWidth="1"/>
    <col min="13313" max="13313" width="11.85546875" customWidth="1"/>
    <col min="13314" max="13314" width="12.42578125" customWidth="1"/>
    <col min="13315" max="13315" width="10.7109375" customWidth="1"/>
    <col min="13316" max="13316" width="11.7109375" customWidth="1"/>
    <col min="13317" max="13317" width="12.7109375" customWidth="1"/>
    <col min="13318" max="13318" width="10.28515625" customWidth="1"/>
    <col min="13319" max="13319" width="11.7109375" customWidth="1"/>
    <col min="13320" max="13320" width="9" customWidth="1"/>
    <col min="13321" max="13321" width="9.85546875" customWidth="1"/>
    <col min="13322" max="13322" width="9.28515625" customWidth="1"/>
    <col min="13323" max="13323" width="10.140625" customWidth="1"/>
    <col min="13324" max="13324" width="9.28515625" customWidth="1"/>
    <col min="13325" max="13325" width="2.28515625" customWidth="1"/>
    <col min="13569" max="13569" width="11.85546875" customWidth="1"/>
    <col min="13570" max="13570" width="12.42578125" customWidth="1"/>
    <col min="13571" max="13571" width="10.7109375" customWidth="1"/>
    <col min="13572" max="13572" width="11.7109375" customWidth="1"/>
    <col min="13573" max="13573" width="12.7109375" customWidth="1"/>
    <col min="13574" max="13574" width="10.28515625" customWidth="1"/>
    <col min="13575" max="13575" width="11.7109375" customWidth="1"/>
    <col min="13576" max="13576" width="9" customWidth="1"/>
    <col min="13577" max="13577" width="9.85546875" customWidth="1"/>
    <col min="13578" max="13578" width="9.28515625" customWidth="1"/>
    <col min="13579" max="13579" width="10.140625" customWidth="1"/>
    <col min="13580" max="13580" width="9.28515625" customWidth="1"/>
    <col min="13581" max="13581" width="2.28515625" customWidth="1"/>
    <col min="13825" max="13825" width="11.85546875" customWidth="1"/>
    <col min="13826" max="13826" width="12.42578125" customWidth="1"/>
    <col min="13827" max="13827" width="10.7109375" customWidth="1"/>
    <col min="13828" max="13828" width="11.7109375" customWidth="1"/>
    <col min="13829" max="13829" width="12.7109375" customWidth="1"/>
    <col min="13830" max="13830" width="10.28515625" customWidth="1"/>
    <col min="13831" max="13831" width="11.7109375" customWidth="1"/>
    <col min="13832" max="13832" width="9" customWidth="1"/>
    <col min="13833" max="13833" width="9.85546875" customWidth="1"/>
    <col min="13834" max="13834" width="9.28515625" customWidth="1"/>
    <col min="13835" max="13835" width="10.140625" customWidth="1"/>
    <col min="13836" max="13836" width="9.28515625" customWidth="1"/>
    <col min="13837" max="13837" width="2.28515625" customWidth="1"/>
    <col min="14081" max="14081" width="11.85546875" customWidth="1"/>
    <col min="14082" max="14082" width="12.42578125" customWidth="1"/>
    <col min="14083" max="14083" width="10.7109375" customWidth="1"/>
    <col min="14084" max="14084" width="11.7109375" customWidth="1"/>
    <col min="14085" max="14085" width="12.7109375" customWidth="1"/>
    <col min="14086" max="14086" width="10.28515625" customWidth="1"/>
    <col min="14087" max="14087" width="11.7109375" customWidth="1"/>
    <col min="14088" max="14088" width="9" customWidth="1"/>
    <col min="14089" max="14089" width="9.85546875" customWidth="1"/>
    <col min="14090" max="14090" width="9.28515625" customWidth="1"/>
    <col min="14091" max="14091" width="10.140625" customWidth="1"/>
    <col min="14092" max="14092" width="9.28515625" customWidth="1"/>
    <col min="14093" max="14093" width="2.28515625" customWidth="1"/>
    <col min="14337" max="14337" width="11.85546875" customWidth="1"/>
    <col min="14338" max="14338" width="12.42578125" customWidth="1"/>
    <col min="14339" max="14339" width="10.7109375" customWidth="1"/>
    <col min="14340" max="14340" width="11.7109375" customWidth="1"/>
    <col min="14341" max="14341" width="12.7109375" customWidth="1"/>
    <col min="14342" max="14342" width="10.28515625" customWidth="1"/>
    <col min="14343" max="14343" width="11.7109375" customWidth="1"/>
    <col min="14344" max="14344" width="9" customWidth="1"/>
    <col min="14345" max="14345" width="9.85546875" customWidth="1"/>
    <col min="14346" max="14346" width="9.28515625" customWidth="1"/>
    <col min="14347" max="14347" width="10.140625" customWidth="1"/>
    <col min="14348" max="14348" width="9.28515625" customWidth="1"/>
    <col min="14349" max="14349" width="2.28515625" customWidth="1"/>
    <col min="14593" max="14593" width="11.85546875" customWidth="1"/>
    <col min="14594" max="14594" width="12.42578125" customWidth="1"/>
    <col min="14595" max="14595" width="10.7109375" customWidth="1"/>
    <col min="14596" max="14596" width="11.7109375" customWidth="1"/>
    <col min="14597" max="14597" width="12.7109375" customWidth="1"/>
    <col min="14598" max="14598" width="10.28515625" customWidth="1"/>
    <col min="14599" max="14599" width="11.7109375" customWidth="1"/>
    <col min="14600" max="14600" width="9" customWidth="1"/>
    <col min="14601" max="14601" width="9.85546875" customWidth="1"/>
    <col min="14602" max="14602" width="9.28515625" customWidth="1"/>
    <col min="14603" max="14603" width="10.140625" customWidth="1"/>
    <col min="14604" max="14604" width="9.28515625" customWidth="1"/>
    <col min="14605" max="14605" width="2.28515625" customWidth="1"/>
    <col min="14849" max="14849" width="11.85546875" customWidth="1"/>
    <col min="14850" max="14850" width="12.42578125" customWidth="1"/>
    <col min="14851" max="14851" width="10.7109375" customWidth="1"/>
    <col min="14852" max="14852" width="11.7109375" customWidth="1"/>
    <col min="14853" max="14853" width="12.7109375" customWidth="1"/>
    <col min="14854" max="14854" width="10.28515625" customWidth="1"/>
    <col min="14855" max="14855" width="11.7109375" customWidth="1"/>
    <col min="14856" max="14856" width="9" customWidth="1"/>
    <col min="14857" max="14857" width="9.85546875" customWidth="1"/>
    <col min="14858" max="14858" width="9.28515625" customWidth="1"/>
    <col min="14859" max="14859" width="10.140625" customWidth="1"/>
    <col min="14860" max="14860" width="9.28515625" customWidth="1"/>
    <col min="14861" max="14861" width="2.28515625" customWidth="1"/>
    <col min="15105" max="15105" width="11.85546875" customWidth="1"/>
    <col min="15106" max="15106" width="12.42578125" customWidth="1"/>
    <col min="15107" max="15107" width="10.7109375" customWidth="1"/>
    <col min="15108" max="15108" width="11.7109375" customWidth="1"/>
    <col min="15109" max="15109" width="12.7109375" customWidth="1"/>
    <col min="15110" max="15110" width="10.28515625" customWidth="1"/>
    <col min="15111" max="15111" width="11.7109375" customWidth="1"/>
    <col min="15112" max="15112" width="9" customWidth="1"/>
    <col min="15113" max="15113" width="9.85546875" customWidth="1"/>
    <col min="15114" max="15114" width="9.28515625" customWidth="1"/>
    <col min="15115" max="15115" width="10.140625" customWidth="1"/>
    <col min="15116" max="15116" width="9.28515625" customWidth="1"/>
    <col min="15117" max="15117" width="2.28515625" customWidth="1"/>
    <col min="15361" max="15361" width="11.85546875" customWidth="1"/>
    <col min="15362" max="15362" width="12.42578125" customWidth="1"/>
    <col min="15363" max="15363" width="10.7109375" customWidth="1"/>
    <col min="15364" max="15364" width="11.7109375" customWidth="1"/>
    <col min="15365" max="15365" width="12.7109375" customWidth="1"/>
    <col min="15366" max="15366" width="10.28515625" customWidth="1"/>
    <col min="15367" max="15367" width="11.7109375" customWidth="1"/>
    <col min="15368" max="15368" width="9" customWidth="1"/>
    <col min="15369" max="15369" width="9.85546875" customWidth="1"/>
    <col min="15370" max="15370" width="9.28515625" customWidth="1"/>
    <col min="15371" max="15371" width="10.140625" customWidth="1"/>
    <col min="15372" max="15372" width="9.28515625" customWidth="1"/>
    <col min="15373" max="15373" width="2.28515625" customWidth="1"/>
    <col min="15617" max="15617" width="11.85546875" customWidth="1"/>
    <col min="15618" max="15618" width="12.42578125" customWidth="1"/>
    <col min="15619" max="15619" width="10.7109375" customWidth="1"/>
    <col min="15620" max="15620" width="11.7109375" customWidth="1"/>
    <col min="15621" max="15621" width="12.7109375" customWidth="1"/>
    <col min="15622" max="15622" width="10.28515625" customWidth="1"/>
    <col min="15623" max="15623" width="11.7109375" customWidth="1"/>
    <col min="15624" max="15624" width="9" customWidth="1"/>
    <col min="15625" max="15625" width="9.85546875" customWidth="1"/>
    <col min="15626" max="15626" width="9.28515625" customWidth="1"/>
    <col min="15627" max="15627" width="10.140625" customWidth="1"/>
    <col min="15628" max="15628" width="9.28515625" customWidth="1"/>
    <col min="15629" max="15629" width="2.28515625" customWidth="1"/>
    <col min="15873" max="15873" width="11.85546875" customWidth="1"/>
    <col min="15874" max="15874" width="12.42578125" customWidth="1"/>
    <col min="15875" max="15875" width="10.7109375" customWidth="1"/>
    <col min="15876" max="15876" width="11.7109375" customWidth="1"/>
    <col min="15877" max="15877" width="12.7109375" customWidth="1"/>
    <col min="15878" max="15878" width="10.28515625" customWidth="1"/>
    <col min="15879" max="15879" width="11.7109375" customWidth="1"/>
    <col min="15880" max="15880" width="9" customWidth="1"/>
    <col min="15881" max="15881" width="9.85546875" customWidth="1"/>
    <col min="15882" max="15882" width="9.28515625" customWidth="1"/>
    <col min="15883" max="15883" width="10.140625" customWidth="1"/>
    <col min="15884" max="15884" width="9.28515625" customWidth="1"/>
    <col min="15885" max="15885" width="2.28515625" customWidth="1"/>
    <col min="16129" max="16129" width="11.85546875" customWidth="1"/>
    <col min="16130" max="16130" width="12.42578125" customWidth="1"/>
    <col min="16131" max="16131" width="10.7109375" customWidth="1"/>
    <col min="16132" max="16132" width="11.7109375" customWidth="1"/>
    <col min="16133" max="16133" width="12.7109375" customWidth="1"/>
    <col min="16134" max="16134" width="10.28515625" customWidth="1"/>
    <col min="16135" max="16135" width="11.7109375" customWidth="1"/>
    <col min="16136" max="16136" width="9" customWidth="1"/>
    <col min="16137" max="16137" width="9.85546875" customWidth="1"/>
    <col min="16138" max="16138" width="9.28515625" customWidth="1"/>
    <col min="16139" max="16139" width="10.140625" customWidth="1"/>
    <col min="16140" max="16140" width="9.28515625" customWidth="1"/>
    <col min="16141" max="16141" width="2.28515625" customWidth="1"/>
  </cols>
  <sheetData>
    <row r="1" spans="1:14" ht="15.75">
      <c r="B1" s="831" t="s">
        <v>1014</v>
      </c>
      <c r="C1" s="831"/>
      <c r="D1" s="831"/>
      <c r="E1" s="831"/>
      <c r="F1" s="831"/>
      <c r="G1" s="831"/>
      <c r="H1" s="249"/>
      <c r="I1" s="249"/>
      <c r="J1" s="249"/>
      <c r="K1" s="249"/>
      <c r="L1" s="249"/>
      <c r="M1" s="249"/>
    </row>
    <row r="2" spans="1:14">
      <c r="A2" s="249"/>
      <c r="B2" s="832" t="s">
        <v>1041</v>
      </c>
      <c r="C2" s="832"/>
      <c r="D2" s="832"/>
      <c r="E2" s="832"/>
      <c r="F2" s="832"/>
      <c r="G2" s="832"/>
      <c r="H2" s="249"/>
      <c r="I2" s="249"/>
      <c r="J2" s="249"/>
      <c r="K2" s="249"/>
      <c r="L2" s="249"/>
      <c r="M2" s="249"/>
    </row>
    <row r="3" spans="1:14">
      <c r="A3" s="249"/>
      <c r="B3" s="250" t="s">
        <v>1051</v>
      </c>
      <c r="C3" s="251"/>
      <c r="D3" s="252" t="s">
        <v>1113</v>
      </c>
      <c r="E3" s="474"/>
      <c r="F3" s="475"/>
      <c r="G3" s="325"/>
      <c r="H3" s="325"/>
      <c r="I3" s="249"/>
      <c r="J3" s="249"/>
      <c r="K3" s="249"/>
      <c r="L3" s="249"/>
      <c r="M3" s="249"/>
    </row>
    <row r="4" spans="1:14">
      <c r="A4" s="249"/>
      <c r="B4" s="250" t="s">
        <v>1015</v>
      </c>
      <c r="C4" s="251"/>
      <c r="D4" s="253">
        <v>1003</v>
      </c>
      <c r="E4" s="474"/>
      <c r="F4" s="476"/>
      <c r="G4" s="326"/>
      <c r="H4" s="326"/>
      <c r="I4" s="249"/>
      <c r="J4" s="249"/>
      <c r="K4" s="249"/>
      <c r="L4" s="249"/>
      <c r="M4" s="249"/>
    </row>
    <row r="5" spans="1:14">
      <c r="A5" s="249"/>
      <c r="B5" s="250" t="s">
        <v>1016</v>
      </c>
      <c r="C5" s="251"/>
      <c r="D5" s="477" t="s">
        <v>1114</v>
      </c>
      <c r="E5" s="477"/>
      <c r="F5" s="476"/>
      <c r="G5" s="326"/>
      <c r="H5" s="326"/>
      <c r="I5" s="249"/>
      <c r="J5" s="249"/>
      <c r="K5" s="249"/>
      <c r="L5" s="249"/>
      <c r="M5" s="249"/>
    </row>
    <row r="6" spans="1:14">
      <c r="A6" s="249"/>
      <c r="B6" s="254" t="s">
        <v>1017</v>
      </c>
      <c r="C6" s="251"/>
      <c r="D6" s="313" t="s">
        <v>1115</v>
      </c>
      <c r="E6" s="474"/>
      <c r="F6" s="476"/>
      <c r="G6" s="326"/>
      <c r="H6" s="326"/>
      <c r="I6" s="249"/>
      <c r="J6" s="249"/>
      <c r="K6" s="249"/>
      <c r="L6" s="249"/>
      <c r="M6" s="249"/>
    </row>
    <row r="7" spans="1:14">
      <c r="A7" s="249"/>
      <c r="B7" s="254" t="s">
        <v>1036</v>
      </c>
      <c r="C7" s="297"/>
      <c r="D7" s="313" t="s">
        <v>267</v>
      </c>
      <c r="E7" s="474"/>
      <c r="F7" s="476"/>
      <c r="G7" s="326"/>
      <c r="H7" s="326"/>
      <c r="I7" s="249"/>
      <c r="J7" s="249"/>
      <c r="K7" s="249"/>
      <c r="L7" s="249"/>
      <c r="M7" s="249"/>
    </row>
    <row r="8" spans="1:14">
      <c r="A8" s="249"/>
      <c r="B8" s="249"/>
      <c r="C8" s="249"/>
      <c r="D8" s="249" t="s">
        <v>1116</v>
      </c>
      <c r="E8" s="249"/>
      <c r="F8" s="249"/>
      <c r="G8" s="249"/>
      <c r="H8" s="249"/>
      <c r="I8" s="249"/>
      <c r="J8" s="249"/>
      <c r="K8" s="249"/>
      <c r="L8" s="249"/>
      <c r="M8" s="249"/>
    </row>
    <row r="9" spans="1:14" ht="33.75">
      <c r="A9" s="249"/>
      <c r="B9" s="255" t="s">
        <v>1018</v>
      </c>
      <c r="C9" s="255" t="s">
        <v>1019</v>
      </c>
      <c r="D9" s="255" t="s">
        <v>1020</v>
      </c>
      <c r="E9" s="255" t="s">
        <v>1021</v>
      </c>
      <c r="F9" s="255" t="s">
        <v>1022</v>
      </c>
      <c r="G9" s="256" t="s">
        <v>1023</v>
      </c>
      <c r="H9" s="249"/>
      <c r="I9" s="257"/>
      <c r="J9" s="249"/>
      <c r="K9" s="249"/>
      <c r="L9" s="249"/>
      <c r="M9" s="249"/>
    </row>
    <row r="10" spans="1:14">
      <c r="A10" s="249"/>
      <c r="B10" s="343">
        <v>0</v>
      </c>
      <c r="C10" s="343" t="s">
        <v>1112</v>
      </c>
      <c r="D10" s="258"/>
      <c r="E10" s="259"/>
      <c r="F10" s="260"/>
      <c r="G10" s="261"/>
      <c r="H10" s="249"/>
      <c r="I10" s="249"/>
      <c r="J10" s="249"/>
      <c r="K10" s="249"/>
      <c r="L10" s="249"/>
      <c r="M10" s="249"/>
    </row>
    <row r="11" spans="1:14" ht="13.5" thickBot="1">
      <c r="A11" s="249"/>
      <c r="B11" s="249"/>
      <c r="C11" s="494"/>
      <c r="D11" s="249"/>
      <c r="E11" s="262" t="s">
        <v>1024</v>
      </c>
      <c r="F11" s="263"/>
      <c r="G11" s="249"/>
      <c r="H11" s="249"/>
      <c r="I11" s="249"/>
      <c r="J11" s="249"/>
      <c r="K11" s="249"/>
      <c r="L11" s="249"/>
      <c r="M11" s="249"/>
    </row>
    <row r="12" spans="1:14" ht="13.5" thickBot="1">
      <c r="A12" s="264" t="s">
        <v>1025</v>
      </c>
      <c r="B12" s="265"/>
      <c r="C12" s="266">
        <f>SUM(B17:B18)</f>
        <v>105.321</v>
      </c>
      <c r="D12" s="249"/>
      <c r="E12" s="262"/>
      <c r="F12" s="263"/>
      <c r="G12" s="249"/>
      <c r="H12" s="249"/>
      <c r="I12" s="249"/>
      <c r="J12" s="249"/>
      <c r="K12" s="249"/>
      <c r="L12" s="249"/>
      <c r="M12" s="249"/>
    </row>
    <row r="13" spans="1:14" ht="9.75" customHeight="1" thickBot="1">
      <c r="A13" s="257"/>
      <c r="B13" s="267"/>
      <c r="C13" s="249"/>
      <c r="D13" s="249"/>
      <c r="E13" s="263"/>
      <c r="F13" s="249"/>
      <c r="G13" s="249"/>
      <c r="H13" s="249"/>
      <c r="I13" s="249"/>
      <c r="J13" s="249"/>
      <c r="K13" s="249"/>
      <c r="L13" s="249"/>
      <c r="M13" s="249"/>
    </row>
    <row r="14" spans="1:14">
      <c r="A14" s="833" t="s">
        <v>1026</v>
      </c>
      <c r="B14" s="835" t="s">
        <v>1042</v>
      </c>
      <c r="C14" s="298" t="s">
        <v>726</v>
      </c>
      <c r="D14" s="299"/>
      <c r="E14" s="300" t="s">
        <v>1027</v>
      </c>
      <c r="F14" s="301"/>
      <c r="G14" s="302" t="s">
        <v>1</v>
      </c>
      <c r="H14" s="303"/>
      <c r="I14" s="304" t="s">
        <v>1028</v>
      </c>
      <c r="J14" s="305"/>
      <c r="K14" s="306" t="s">
        <v>727</v>
      </c>
      <c r="L14" s="307"/>
      <c r="M14" s="837" t="s">
        <v>1050</v>
      </c>
      <c r="N14" s="837"/>
    </row>
    <row r="15" spans="1:14" ht="13.5" thickBot="1">
      <c r="A15" s="834"/>
      <c r="B15" s="836"/>
      <c r="C15" s="308" t="s">
        <v>1029</v>
      </c>
      <c r="D15" s="308" t="s">
        <v>1030</v>
      </c>
      <c r="E15" s="308" t="s">
        <v>1029</v>
      </c>
      <c r="F15" s="308" t="s">
        <v>1030</v>
      </c>
      <c r="G15" s="308" t="s">
        <v>1029</v>
      </c>
      <c r="H15" s="308" t="s">
        <v>1030</v>
      </c>
      <c r="I15" s="308" t="s">
        <v>1029</v>
      </c>
      <c r="J15" s="309" t="s">
        <v>1030</v>
      </c>
      <c r="K15" s="308" t="s">
        <v>1029</v>
      </c>
      <c r="L15" s="309" t="s">
        <v>1030</v>
      </c>
      <c r="M15" s="337" t="s">
        <v>1029</v>
      </c>
      <c r="N15" s="337" t="s">
        <v>1030</v>
      </c>
    </row>
    <row r="16" spans="1:14" ht="7.15" customHeight="1">
      <c r="B16" s="314" t="s">
        <v>790</v>
      </c>
      <c r="C16" s="314" t="s">
        <v>790</v>
      </c>
      <c r="D16" s="314"/>
      <c r="E16" s="314"/>
      <c r="F16" s="314"/>
      <c r="G16" s="314" t="s">
        <v>790</v>
      </c>
      <c r="H16" s="314"/>
      <c r="I16" s="314"/>
      <c r="J16" s="314"/>
      <c r="K16" s="314"/>
      <c r="L16" s="314"/>
      <c r="M16" s="249"/>
    </row>
    <row r="17" spans="1:15" ht="13.5" thickBot="1">
      <c r="A17" s="310" t="s">
        <v>1031</v>
      </c>
      <c r="B17" s="323">
        <v>36.25</v>
      </c>
      <c r="C17" s="311">
        <v>10.922000000000001</v>
      </c>
      <c r="D17" s="336">
        <v>0.30129655172413794</v>
      </c>
      <c r="E17" s="311">
        <v>13.665999999999997</v>
      </c>
      <c r="F17" s="336">
        <v>0.3769931034482758</v>
      </c>
      <c r="G17" s="311">
        <v>7.6559999999999997</v>
      </c>
      <c r="H17" s="336">
        <v>0.2112</v>
      </c>
      <c r="I17" s="311">
        <v>4.0060000000000002</v>
      </c>
      <c r="J17" s="336">
        <v>0.11051034482758622</v>
      </c>
      <c r="K17" s="311"/>
      <c r="L17" s="324"/>
      <c r="M17" s="311"/>
      <c r="N17" s="324"/>
      <c r="O17" s="524">
        <v>35.805999999999997</v>
      </c>
    </row>
    <row r="18" spans="1:15" ht="13.5" thickBot="1">
      <c r="A18" s="310" t="s">
        <v>1032</v>
      </c>
      <c r="B18" s="323">
        <v>69.070999999999998</v>
      </c>
      <c r="C18" s="311"/>
      <c r="D18" s="324"/>
      <c r="E18" s="311">
        <v>12.852</v>
      </c>
      <c r="F18" s="324">
        <v>0.1860694068422348</v>
      </c>
      <c r="G18" s="311">
        <v>41.259999999999991</v>
      </c>
      <c r="H18" s="324">
        <v>0.59735634347265842</v>
      </c>
      <c r="I18" s="311">
        <v>14.959000000000001</v>
      </c>
      <c r="J18" s="324">
        <v>0.21657424968510666</v>
      </c>
      <c r="K18" s="311"/>
      <c r="L18" s="324"/>
      <c r="M18" s="311"/>
      <c r="N18" s="324"/>
    </row>
    <row r="19" spans="1:15" ht="6.6" customHeight="1">
      <c r="A19" s="268"/>
      <c r="B19" s="268"/>
      <c r="C19" s="268"/>
      <c r="D19" s="268"/>
      <c r="E19" s="268"/>
      <c r="F19" s="268"/>
      <c r="G19" s="268"/>
      <c r="H19" s="268"/>
      <c r="I19" s="268"/>
      <c r="J19" s="268"/>
      <c r="K19" s="249"/>
      <c r="L19" s="249"/>
      <c r="M19" s="249"/>
    </row>
    <row r="20" spans="1:15">
      <c r="A20" s="268" t="s">
        <v>1033</v>
      </c>
      <c r="B20" s="268"/>
      <c r="C20" s="268"/>
      <c r="D20" s="268"/>
      <c r="E20" s="268"/>
      <c r="F20" s="268"/>
      <c r="G20" s="268"/>
      <c r="H20" s="268"/>
      <c r="I20" s="249"/>
      <c r="J20" s="249"/>
      <c r="K20" s="249"/>
      <c r="L20" s="249"/>
      <c r="M20" s="249"/>
    </row>
    <row r="21" spans="1:15">
      <c r="A21" s="249"/>
      <c r="B21" s="249"/>
      <c r="C21" s="249"/>
      <c r="D21" s="249"/>
      <c r="E21" s="249"/>
      <c r="F21" s="249"/>
      <c r="G21" s="249"/>
      <c r="H21" s="249"/>
      <c r="I21" s="249"/>
      <c r="J21" s="249"/>
      <c r="K21" s="249"/>
      <c r="L21" s="249"/>
    </row>
    <row r="22" spans="1:15">
      <c r="A22" s="249"/>
      <c r="B22" s="249"/>
      <c r="C22" s="249"/>
      <c r="D22" s="249"/>
      <c r="E22" s="249"/>
      <c r="F22" s="249"/>
      <c r="G22" s="249"/>
      <c r="H22" s="249"/>
      <c r="I22" s="249"/>
      <c r="J22" s="249"/>
      <c r="K22" s="249"/>
      <c r="L22" s="249"/>
    </row>
    <row r="23" spans="1:15">
      <c r="A23" s="249"/>
      <c r="B23" s="249"/>
      <c r="C23" s="249"/>
      <c r="D23" s="249"/>
      <c r="E23" s="249"/>
      <c r="F23" s="249"/>
      <c r="G23" s="249"/>
      <c r="H23" s="249"/>
      <c r="I23" s="249"/>
      <c r="J23" s="249"/>
      <c r="K23" s="249"/>
      <c r="L23" s="249"/>
    </row>
    <row r="24" spans="1:15">
      <c r="A24" s="249"/>
      <c r="B24" s="249"/>
      <c r="C24" s="249"/>
      <c r="D24" s="249"/>
      <c r="E24" s="249"/>
      <c r="F24" s="249"/>
      <c r="G24" s="249"/>
      <c r="H24" s="249"/>
      <c r="I24" s="249"/>
      <c r="J24" s="249"/>
      <c r="K24" s="249"/>
      <c r="L24" s="249"/>
    </row>
    <row r="25" spans="1:15">
      <c r="A25" s="249"/>
      <c r="B25" s="249"/>
      <c r="C25" s="249"/>
      <c r="D25" s="249"/>
      <c r="E25" s="249"/>
      <c r="F25" s="249"/>
      <c r="G25" s="249"/>
      <c r="H25" s="249"/>
      <c r="I25" s="249"/>
      <c r="J25" s="249"/>
      <c r="K25" s="249"/>
      <c r="L25" s="249"/>
    </row>
    <row r="26" spans="1:15">
      <c r="A26" s="249"/>
      <c r="B26" s="249"/>
      <c r="C26" s="249"/>
      <c r="D26" s="249"/>
      <c r="E26" s="249"/>
      <c r="F26" s="249"/>
      <c r="G26" s="249"/>
      <c r="H26" s="249"/>
      <c r="I26" s="249"/>
      <c r="J26" s="249"/>
      <c r="K26" s="249"/>
      <c r="L26" s="249"/>
    </row>
    <row r="27" spans="1:15">
      <c r="A27" s="249"/>
      <c r="B27" s="249"/>
      <c r="C27" s="249"/>
      <c r="D27" s="249"/>
      <c r="E27" s="249"/>
      <c r="F27" s="249"/>
      <c r="G27" s="249"/>
      <c r="H27" s="249"/>
      <c r="I27" s="249"/>
      <c r="J27" s="249"/>
      <c r="K27" s="249"/>
      <c r="L27" s="249"/>
    </row>
    <row r="28" spans="1:15" ht="13.5" thickBot="1">
      <c r="A28" s="310" t="s">
        <v>1031</v>
      </c>
      <c r="B28" s="323">
        <v>28.860000000000003</v>
      </c>
      <c r="C28" s="323">
        <v>12.862</v>
      </c>
      <c r="D28" s="514">
        <v>0.44566874566874565</v>
      </c>
      <c r="E28" s="323">
        <v>6.0540000000000003</v>
      </c>
      <c r="F28" s="514">
        <v>0.20977130977130976</v>
      </c>
      <c r="G28" s="323">
        <v>9.9439999999999991</v>
      </c>
      <c r="H28" s="514">
        <v>0.34455994455994449</v>
      </c>
      <c r="I28" s="323">
        <v>0</v>
      </c>
      <c r="J28" s="514">
        <v>0</v>
      </c>
      <c r="K28" s="323">
        <v>0</v>
      </c>
      <c r="L28" s="514">
        <v>0</v>
      </c>
    </row>
    <row r="29" spans="1:15">
      <c r="A29" s="286" t="s">
        <v>1087</v>
      </c>
    </row>
    <row r="30" spans="1:15" ht="13.5" thickBot="1">
      <c r="A30" s="310" t="s">
        <v>1031</v>
      </c>
      <c r="B30" s="323"/>
      <c r="C30" s="311">
        <v>5.0650000000000004</v>
      </c>
      <c r="D30" s="324"/>
      <c r="E30" s="311">
        <v>5.5529999999999999</v>
      </c>
      <c r="F30" s="324"/>
      <c r="G30" s="311"/>
      <c r="H30" s="324"/>
      <c r="I30" s="311"/>
      <c r="J30" s="324"/>
      <c r="K30" s="311"/>
      <c r="L30" s="324"/>
    </row>
    <row r="31" spans="1:15" ht="13.5" thickBot="1">
      <c r="A31" s="310" t="s">
        <v>1031</v>
      </c>
      <c r="B31" s="323"/>
      <c r="C31" s="311">
        <v>7.7969999999999997</v>
      </c>
      <c r="D31" s="324"/>
      <c r="E31" s="311">
        <v>0.501</v>
      </c>
      <c r="F31" s="324"/>
      <c r="G31" s="311">
        <v>9.9440000000000008</v>
      </c>
      <c r="H31" s="324"/>
      <c r="I31" s="311"/>
      <c r="J31" s="324"/>
      <c r="K31" s="311"/>
      <c r="L31" s="324"/>
    </row>
    <row r="32" spans="1:15" ht="13.5" thickBot="1">
      <c r="A32" s="310"/>
      <c r="B32" s="323">
        <f t="shared" ref="B32:L32" si="0">SUM(B30:B31)</f>
        <v>0</v>
      </c>
      <c r="C32" s="323">
        <f t="shared" si="0"/>
        <v>12.862</v>
      </c>
      <c r="D32" s="324">
        <f t="shared" si="0"/>
        <v>0</v>
      </c>
      <c r="E32" s="323">
        <f t="shared" si="0"/>
        <v>6.0540000000000003</v>
      </c>
      <c r="F32" s="324">
        <f t="shared" si="0"/>
        <v>0</v>
      </c>
      <c r="G32" s="323">
        <f t="shared" si="0"/>
        <v>9.9440000000000008</v>
      </c>
      <c r="H32" s="324">
        <f t="shared" si="0"/>
        <v>0</v>
      </c>
      <c r="I32" s="323">
        <f t="shared" si="0"/>
        <v>0</v>
      </c>
      <c r="J32" s="324">
        <f t="shared" si="0"/>
        <v>0</v>
      </c>
      <c r="K32" s="323">
        <f t="shared" si="0"/>
        <v>0</v>
      </c>
      <c r="L32" s="324">
        <f t="shared" si="0"/>
        <v>0</v>
      </c>
    </row>
    <row r="33" spans="1:12">
      <c r="A33" s="479"/>
      <c r="B33" s="258"/>
      <c r="C33" s="480"/>
      <c r="D33" s="481"/>
      <c r="E33" s="480"/>
      <c r="F33" s="481"/>
      <c r="G33" s="480"/>
      <c r="H33" s="481"/>
      <c r="I33" s="480"/>
      <c r="J33" s="481"/>
      <c r="K33" s="480"/>
      <c r="L33" s="481"/>
    </row>
    <row r="34" spans="1:12">
      <c r="A34" s="479" t="s">
        <v>1088</v>
      </c>
    </row>
    <row r="35" spans="1:12" ht="13.5" thickBot="1">
      <c r="A35" s="310" t="s">
        <v>1031</v>
      </c>
      <c r="B35" s="323"/>
      <c r="C35" s="311"/>
      <c r="D35" s="324"/>
      <c r="E35" s="311"/>
      <c r="F35" s="324"/>
      <c r="G35" s="311"/>
      <c r="H35" s="324"/>
      <c r="I35" s="311"/>
      <c r="J35" s="324"/>
      <c r="K35" s="311"/>
      <c r="L35" s="324"/>
    </row>
    <row r="36" spans="1:12" ht="13.5" thickBot="1">
      <c r="A36" s="310" t="s">
        <v>1032</v>
      </c>
      <c r="B36" s="323">
        <v>44.355999999999995</v>
      </c>
      <c r="C36" s="311">
        <v>0</v>
      </c>
      <c r="D36" s="324">
        <v>0</v>
      </c>
      <c r="E36" s="311">
        <v>6.9229999999999992</v>
      </c>
      <c r="F36" s="324">
        <v>0.15607809540986564</v>
      </c>
      <c r="G36" s="311">
        <v>34.472999999999992</v>
      </c>
      <c r="H36" s="324">
        <v>0.77718910632157989</v>
      </c>
      <c r="I36" s="311">
        <v>2.96</v>
      </c>
      <c r="J36" s="324">
        <v>6.6732798268554425E-2</v>
      </c>
      <c r="K36" s="311">
        <v>0</v>
      </c>
      <c r="L36" s="324">
        <v>0</v>
      </c>
    </row>
    <row r="37" spans="1:12" ht="13.5" thickBot="1">
      <c r="A37" s="310" t="s">
        <v>420</v>
      </c>
      <c r="B37" s="323">
        <f>SUM(B35:B36)</f>
        <v>44.355999999999995</v>
      </c>
      <c r="C37" s="323">
        <f t="shared" ref="C37:L37" si="1">SUM(C35:C36)</f>
        <v>0</v>
      </c>
      <c r="D37" s="324">
        <f t="shared" si="1"/>
        <v>0</v>
      </c>
      <c r="E37" s="323">
        <f t="shared" si="1"/>
        <v>6.9229999999999992</v>
      </c>
      <c r="F37" s="324">
        <f t="shared" si="1"/>
        <v>0.15607809540986564</v>
      </c>
      <c r="G37" s="323">
        <f t="shared" si="1"/>
        <v>34.472999999999992</v>
      </c>
      <c r="H37" s="324">
        <f t="shared" si="1"/>
        <v>0.77718910632157989</v>
      </c>
      <c r="I37" s="323">
        <f t="shared" si="1"/>
        <v>2.96</v>
      </c>
      <c r="J37" s="324">
        <f t="shared" si="1"/>
        <v>6.6732798268554425E-2</v>
      </c>
      <c r="K37" s="323">
        <f t="shared" si="1"/>
        <v>0</v>
      </c>
      <c r="L37" s="324">
        <f t="shared" si="1"/>
        <v>0</v>
      </c>
    </row>
    <row r="40" spans="1:12" ht="13.5" thickBot="1"/>
    <row r="41" spans="1:12" ht="13.5" thickBot="1">
      <c r="A41" s="505" t="s">
        <v>1031</v>
      </c>
      <c r="B41" s="506">
        <v>87.763000000000005</v>
      </c>
      <c r="C41" s="506">
        <v>30.111000000000001</v>
      </c>
      <c r="D41" s="507">
        <v>0.34309447033487916</v>
      </c>
      <c r="E41" s="506">
        <v>25.770999999999994</v>
      </c>
      <c r="F41" s="507">
        <v>0.29364310700409046</v>
      </c>
      <c r="G41" s="506">
        <v>29.963000000000005</v>
      </c>
      <c r="H41" s="507">
        <v>0.34140811047935921</v>
      </c>
      <c r="I41" s="506">
        <v>1.9179999999999999</v>
      </c>
      <c r="J41" s="507">
        <v>2.1854312181671089E-2</v>
      </c>
      <c r="K41" s="506">
        <v>0</v>
      </c>
      <c r="L41" s="508">
        <v>0</v>
      </c>
    </row>
    <row r="42" spans="1:12" ht="13.5" thickBot="1">
      <c r="A42" s="501" t="s">
        <v>1032</v>
      </c>
      <c r="B42" s="502">
        <v>12.211000000000002</v>
      </c>
      <c r="C42" s="502">
        <v>0</v>
      </c>
      <c r="D42" s="503">
        <v>0</v>
      </c>
      <c r="E42" s="502">
        <v>0</v>
      </c>
      <c r="F42" s="503">
        <v>0</v>
      </c>
      <c r="G42" s="502">
        <v>0</v>
      </c>
      <c r="H42" s="503">
        <v>0</v>
      </c>
      <c r="I42" s="502">
        <v>12.211000000000002</v>
      </c>
      <c r="J42" s="503">
        <v>1</v>
      </c>
      <c r="K42" s="502">
        <v>0</v>
      </c>
      <c r="L42" s="504">
        <v>0</v>
      </c>
    </row>
  </sheetData>
  <mergeCells count="5">
    <mergeCell ref="B1:G1"/>
    <mergeCell ref="B2:G2"/>
    <mergeCell ref="A14:A15"/>
    <mergeCell ref="B14:B15"/>
    <mergeCell ref="M14:N14"/>
  </mergeCells>
  <conditionalFormatting sqref="G10">
    <cfRule type="cellIs" dxfId="299" priority="4" stopIfTrue="1" operator="equal">
      <formula>"Bueno"</formula>
    </cfRule>
    <cfRule type="cellIs" dxfId="298" priority="5" stopIfTrue="1" operator="equal">
      <formula>"Regular"</formula>
    </cfRule>
    <cfRule type="cellIs" dxfId="297" priority="6" stopIfTrue="1" operator="equal">
      <formula>"Malo"</formula>
    </cfRule>
  </conditionalFormatting>
  <printOptions horizontalCentered="1" verticalCentered="1"/>
  <pageMargins left="0.39370078740157483" right="0.39370078740157483" top="0.6692913385826772" bottom="0.62992125984251968" header="0.23622047244094491" footer="0"/>
  <pageSetup scale="85" orientation="landscape" horizontalDpi="300" verticalDpi="300" r:id="rId1"/>
  <headerFooter alignWithMargins="0">
    <oddHeader>&amp;C&amp;"Arial,Cursiva"&amp;11MINISTERIO DE TRANSPORTE&amp;"Arial,Negrita"&amp;14
INSTITUTO NACIONAL DE VIAS
&amp;EMETODOLOGIA PARA LA DETERMINACION Y CLASIFICACIÓN DEL ESTADO DE LA RED VIAL</oddHeader>
    <oddFooter xml:space="preserve">&amp;L&amp;8Subdirección de Apoyo Técnico. Versión 3.2&amp;RSEMESTRE EVALUADO 01 DE JULIO AL 30 DE DICIEMBRE DE 2012
</oddFooter>
  </headerFooter>
  <colBreaks count="1" manualBreakCount="1">
    <brk id="12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67"/>
  <sheetViews>
    <sheetView zoomScale="65" zoomScaleNormal="65" workbookViewId="0">
      <pane xSplit="6" ySplit="6" topLeftCell="G398" activePane="bottomRight" state="frozen"/>
      <selection activeCell="M18" sqref="M18"/>
      <selection pane="topRight" activeCell="M18" sqref="M18"/>
      <selection pane="bottomLeft" activeCell="M18" sqref="M18"/>
      <selection pane="bottomRight" activeCell="F458" sqref="F458"/>
    </sheetView>
  </sheetViews>
  <sheetFormatPr baseColWidth="10" defaultColWidth="11.42578125" defaultRowHeight="15" outlineLevelRow="2"/>
  <cols>
    <col min="1" max="1" width="11.42578125" style="152" customWidth="1"/>
    <col min="2" max="2" width="13.5703125" style="227" customWidth="1"/>
    <col min="3" max="3" width="62.5703125" style="227" bestFit="1" customWidth="1"/>
    <col min="4" max="4" width="12.28515625" style="227" bestFit="1" customWidth="1"/>
    <col min="5" max="5" width="13.7109375" style="227" customWidth="1"/>
    <col min="6" max="6" width="74.28515625" style="227" bestFit="1" customWidth="1"/>
    <col min="7" max="7" width="13.85546875" style="227" customWidth="1"/>
    <col min="8" max="16" width="12.7109375" style="227" customWidth="1"/>
    <col min="17" max="17" width="15.140625" style="275" customWidth="1"/>
    <col min="18" max="18" width="14.7109375" style="275" customWidth="1"/>
    <col min="19" max="19" width="17.85546875" style="41" hidden="1" customWidth="1"/>
    <col min="20" max="21" width="14.7109375" style="201" customWidth="1"/>
    <col min="22" max="22" width="11.42578125" style="151"/>
    <col min="23" max="23" width="1.28515625" customWidth="1"/>
    <col min="24" max="24" width="88.85546875" style="227" customWidth="1"/>
    <col min="25" max="25" width="12.28515625" style="227" bestFit="1" customWidth="1"/>
    <col min="26" max="26" width="13.7109375" style="227" customWidth="1"/>
  </cols>
  <sheetData>
    <row r="1" spans="1:26" ht="32.25" customHeight="1">
      <c r="A1" s="232"/>
      <c r="B1" s="327">
        <f>+'Estado Resumen XXXX'!D4</f>
        <v>1003</v>
      </c>
      <c r="C1" s="328" t="str">
        <f>+'Estado Resumen XXXX'!D6</f>
        <v>Pasto - El Pepino</v>
      </c>
      <c r="D1" s="341">
        <f>+'Estado Resumen XXXX'!B10</f>
        <v>0</v>
      </c>
      <c r="E1" s="341" t="str">
        <f>+'Estado Resumen XXXX'!C10</f>
        <v>63+0996</v>
      </c>
      <c r="F1" s="328" t="str">
        <f>+'Estado Resumen XXXX'!D7</f>
        <v>La Piscicultura - El Pepino</v>
      </c>
      <c r="G1" s="157">
        <f>+'Estado Resumen XXXX'!C17</f>
        <v>10.922000000000001</v>
      </c>
      <c r="H1" s="157">
        <f>+'Estado Resumen XXXX'!E17</f>
        <v>13.665999999999997</v>
      </c>
      <c r="I1" s="157">
        <f>+'Estado Resumen XXXX'!G17</f>
        <v>7.6559999999999997</v>
      </c>
      <c r="J1" s="157">
        <f>+'Estado Resumen XXXX'!I17</f>
        <v>4.0060000000000002</v>
      </c>
      <c r="K1" s="157">
        <f>+'Estado Resumen XXXX'!K17</f>
        <v>0</v>
      </c>
      <c r="L1" s="157">
        <f>+'Estado Resumen XXXX'!C18</f>
        <v>0</v>
      </c>
      <c r="M1" s="157">
        <f>+'Estado Resumen XXXX'!E18</f>
        <v>12.852</v>
      </c>
      <c r="N1" s="157">
        <f>+'Estado Resumen XXXX'!G18</f>
        <v>41.259999999999991</v>
      </c>
      <c r="O1" s="157">
        <f>+'Estado Resumen XXXX'!I18</f>
        <v>14.959000000000001</v>
      </c>
      <c r="P1" s="157">
        <f>+'Estado Resumen XXXX'!K18</f>
        <v>0</v>
      </c>
      <c r="Q1" s="272">
        <f>SUM(G1:P1)</f>
        <v>105.321</v>
      </c>
      <c r="R1" s="157"/>
      <c r="S1" s="157">
        <f>+'Estado Resumen XXXX'!M17</f>
        <v>0</v>
      </c>
      <c r="T1" s="272">
        <f>+Q1+S1</f>
        <v>105.321</v>
      </c>
      <c r="U1" s="3">
        <v>1000</v>
      </c>
      <c r="V1" s="277"/>
      <c r="X1" s="290" t="s">
        <v>1035</v>
      </c>
      <c r="Y1" s="234"/>
      <c r="Z1" s="234"/>
    </row>
    <row r="2" spans="1:26" ht="15.75">
      <c r="A2" s="3"/>
      <c r="B2" s="3"/>
      <c r="C2" s="3"/>
      <c r="D2" s="3"/>
      <c r="E2" s="3"/>
      <c r="F2" s="3"/>
      <c r="L2" s="3"/>
      <c r="M2" s="3"/>
      <c r="N2" s="3"/>
      <c r="O2" s="3"/>
      <c r="P2" s="3"/>
      <c r="R2" s="3"/>
      <c r="S2" s="3"/>
      <c r="T2" s="3"/>
      <c r="U2" s="3"/>
      <c r="V2" s="3"/>
      <c r="X2" s="5"/>
      <c r="Y2" s="3"/>
      <c r="Z2" s="3"/>
    </row>
    <row r="3" spans="1:26" ht="15.75">
      <c r="A3" s="776"/>
      <c r="B3" s="776"/>
      <c r="C3" s="776"/>
      <c r="D3" s="776"/>
      <c r="E3" s="776"/>
      <c r="F3" s="776"/>
      <c r="G3" s="776"/>
      <c r="H3" s="776"/>
      <c r="I3" s="776"/>
      <c r="J3" s="776"/>
      <c r="K3" s="776"/>
      <c r="L3" s="776"/>
      <c r="M3" s="776"/>
      <c r="N3" s="776"/>
      <c r="O3" s="776"/>
      <c r="P3" s="776"/>
      <c r="Q3" s="776"/>
      <c r="R3" s="776"/>
      <c r="S3" s="776"/>
      <c r="T3" s="776"/>
      <c r="U3" s="776"/>
      <c r="V3" s="776"/>
      <c r="X3" s="286"/>
      <c r="Y3"/>
      <c r="Z3"/>
    </row>
    <row r="4" spans="1:26" ht="16.5" thickBot="1">
      <c r="A4" s="51"/>
      <c r="B4" s="211"/>
      <c r="C4" s="211"/>
      <c r="D4" s="211"/>
      <c r="E4" s="211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239"/>
      <c r="R4" s="239"/>
      <c r="S4" s="239"/>
      <c r="T4" s="195"/>
      <c r="U4" s="195"/>
      <c r="X4" s="52"/>
      <c r="Y4" s="211"/>
      <c r="Z4" s="211"/>
    </row>
    <row r="5" spans="1:26" s="227" customFormat="1" ht="16.5" customHeight="1" thickTop="1">
      <c r="A5" s="840" t="s">
        <v>777</v>
      </c>
      <c r="B5" s="842" t="s">
        <v>843</v>
      </c>
      <c r="C5" s="844" t="s">
        <v>842</v>
      </c>
      <c r="D5" s="846" t="s">
        <v>359</v>
      </c>
      <c r="E5" s="838" t="s">
        <v>360</v>
      </c>
      <c r="F5" s="844" t="s">
        <v>778</v>
      </c>
      <c r="G5" s="859" t="s">
        <v>646</v>
      </c>
      <c r="H5" s="860"/>
      <c r="I5" s="860"/>
      <c r="J5" s="860"/>
      <c r="K5" s="861"/>
      <c r="L5" s="862" t="s">
        <v>647</v>
      </c>
      <c r="M5" s="862"/>
      <c r="N5" s="862"/>
      <c r="O5" s="862"/>
      <c r="P5" s="863"/>
      <c r="Q5" s="864" t="s">
        <v>3</v>
      </c>
      <c r="R5" s="864" t="s">
        <v>4</v>
      </c>
      <c r="S5" s="786" t="s">
        <v>845</v>
      </c>
      <c r="T5" s="855" t="s">
        <v>5</v>
      </c>
      <c r="U5" s="855" t="s">
        <v>849</v>
      </c>
      <c r="V5" s="857" t="s">
        <v>844</v>
      </c>
      <c r="W5" s="211"/>
      <c r="X5" s="786" t="s">
        <v>1034</v>
      </c>
      <c r="Y5" s="846" t="s">
        <v>359</v>
      </c>
      <c r="Z5" s="838" t="s">
        <v>360</v>
      </c>
    </row>
    <row r="6" spans="1:26" s="227" customFormat="1" ht="32.25" thickBot="1">
      <c r="A6" s="841"/>
      <c r="B6" s="843"/>
      <c r="C6" s="845"/>
      <c r="D6" s="847"/>
      <c r="E6" s="839"/>
      <c r="F6" s="845"/>
      <c r="G6" s="34" t="s">
        <v>726</v>
      </c>
      <c r="H6" s="42" t="s">
        <v>0</v>
      </c>
      <c r="I6" s="33" t="s">
        <v>1</v>
      </c>
      <c r="J6" s="42" t="s">
        <v>2</v>
      </c>
      <c r="K6" s="34" t="s">
        <v>727</v>
      </c>
      <c r="L6" s="34" t="s">
        <v>726</v>
      </c>
      <c r="M6" s="42" t="s">
        <v>0</v>
      </c>
      <c r="N6" s="33" t="s">
        <v>1</v>
      </c>
      <c r="O6" s="42" t="s">
        <v>2</v>
      </c>
      <c r="P6" s="34" t="s">
        <v>727</v>
      </c>
      <c r="Q6" s="865"/>
      <c r="R6" s="865"/>
      <c r="S6" s="787"/>
      <c r="T6" s="856"/>
      <c r="U6" s="856"/>
      <c r="V6" s="858"/>
      <c r="W6" s="211"/>
      <c r="X6" s="787"/>
      <c r="Y6" s="847"/>
      <c r="Z6" s="839"/>
    </row>
    <row r="7" spans="1:26" s="227" customFormat="1" ht="16.5" outlineLevel="2" thickTop="1">
      <c r="A7" s="50"/>
      <c r="B7" s="3"/>
      <c r="C7" s="3"/>
      <c r="D7" s="3"/>
      <c r="E7" s="3"/>
      <c r="F7" s="3"/>
      <c r="G7" s="5"/>
      <c r="H7" s="3"/>
      <c r="I7" s="47"/>
      <c r="J7" s="3"/>
      <c r="K7" s="5"/>
      <c r="L7" s="5"/>
      <c r="M7" s="3"/>
      <c r="N7" s="47"/>
      <c r="O7" s="3"/>
      <c r="P7" s="5"/>
      <c r="Q7" s="239"/>
      <c r="R7" s="239"/>
      <c r="S7" s="4"/>
      <c r="T7" s="196"/>
      <c r="U7" s="47"/>
      <c r="V7" s="151"/>
      <c r="W7" s="211"/>
      <c r="X7" s="287"/>
      <c r="Y7" s="3"/>
      <c r="Z7" s="3"/>
    </row>
    <row r="8" spans="1:26" s="227" customFormat="1" ht="16.5" outlineLevel="2" thickBot="1">
      <c r="A8" s="854" t="s">
        <v>6</v>
      </c>
      <c r="B8" s="854"/>
      <c r="C8" s="3"/>
      <c r="D8" s="3"/>
      <c r="E8" s="3"/>
      <c r="F8" s="3"/>
      <c r="G8" s="5"/>
      <c r="H8" s="3"/>
      <c r="I8" s="47"/>
      <c r="J8" s="3"/>
      <c r="K8" s="5"/>
      <c r="L8" s="5"/>
      <c r="M8" s="3"/>
      <c r="N8" s="47"/>
      <c r="O8" s="3"/>
      <c r="P8" s="5"/>
      <c r="Q8" s="239"/>
      <c r="R8" s="239"/>
      <c r="S8" s="4"/>
      <c r="T8" s="196"/>
      <c r="U8" s="47"/>
      <c r="V8" s="49"/>
      <c r="W8" s="211"/>
      <c r="X8" s="287"/>
      <c r="Y8" s="3"/>
      <c r="Z8" s="3"/>
    </row>
    <row r="9" spans="1:26" s="227" customFormat="1" ht="15.75" outlineLevel="2">
      <c r="A9" s="217">
        <v>25</v>
      </c>
      <c r="B9" s="156">
        <v>2509</v>
      </c>
      <c r="C9" s="218" t="s">
        <v>729</v>
      </c>
      <c r="D9" s="219" t="s">
        <v>197</v>
      </c>
      <c r="E9" s="219" t="s">
        <v>765</v>
      </c>
      <c r="F9" s="296" t="s">
        <v>908</v>
      </c>
      <c r="G9" s="220">
        <v>4.16</v>
      </c>
      <c r="H9" s="221">
        <v>7.8920000000000003</v>
      </c>
      <c r="I9" s="221">
        <v>6.1739999999999995</v>
      </c>
      <c r="J9" s="221">
        <v>0</v>
      </c>
      <c r="K9" s="221">
        <v>0</v>
      </c>
      <c r="L9" s="221">
        <v>0</v>
      </c>
      <c r="M9" s="222">
        <v>0</v>
      </c>
      <c r="N9" s="222">
        <v>0</v>
      </c>
      <c r="O9" s="222">
        <v>0</v>
      </c>
      <c r="P9" s="222">
        <v>0</v>
      </c>
      <c r="Q9" s="278">
        <f>SUM(G9:K9)</f>
        <v>18.225999999999999</v>
      </c>
      <c r="R9" s="278">
        <v>0</v>
      </c>
      <c r="S9" s="279"/>
      <c r="T9" s="169">
        <f>SUM(Q9:S9)</f>
        <v>18.225999999999999</v>
      </c>
      <c r="U9" s="194">
        <v>18.141999999999999</v>
      </c>
      <c r="V9" s="225">
        <v>3</v>
      </c>
      <c r="W9" s="211"/>
      <c r="X9" s="223"/>
      <c r="Y9" s="219" t="s">
        <v>197</v>
      </c>
      <c r="Z9" s="219" t="s">
        <v>765</v>
      </c>
    </row>
    <row r="10" spans="1:26" s="227" customFormat="1" ht="15.75" outlineLevel="2">
      <c r="A10" s="232">
        <v>25</v>
      </c>
      <c r="B10" s="234">
        <v>2510</v>
      </c>
      <c r="C10" s="292" t="s">
        <v>728</v>
      </c>
      <c r="D10" s="234" t="s">
        <v>839</v>
      </c>
      <c r="E10" s="234" t="s">
        <v>875</v>
      </c>
      <c r="F10" s="233" t="s">
        <v>840</v>
      </c>
      <c r="G10" s="235">
        <v>0</v>
      </c>
      <c r="H10" s="236">
        <v>15.803999999999998</v>
      </c>
      <c r="I10" s="236">
        <v>18.789000000000001</v>
      </c>
      <c r="J10" s="236">
        <v>1.0640000000000001</v>
      </c>
      <c r="K10" s="236">
        <v>0</v>
      </c>
      <c r="L10" s="236">
        <v>0</v>
      </c>
      <c r="M10" s="228">
        <v>0</v>
      </c>
      <c r="N10" s="228">
        <v>0</v>
      </c>
      <c r="O10" s="228">
        <v>0</v>
      </c>
      <c r="P10" s="228">
        <v>0</v>
      </c>
      <c r="Q10" s="272">
        <f t="shared" ref="Q10:Q24" si="0">SUM(G10:K10)</f>
        <v>35.657000000000004</v>
      </c>
      <c r="R10" s="272">
        <f t="shared" ref="R10:R24" si="1">SUM(L10:P10)</f>
        <v>0</v>
      </c>
      <c r="S10" s="30"/>
      <c r="T10" s="226">
        <f t="shared" ref="T10:T25" si="2">SUM(Q10:S10)</f>
        <v>35.657000000000004</v>
      </c>
      <c r="U10" s="154">
        <v>35.657000000000004</v>
      </c>
      <c r="V10" s="583">
        <v>6</v>
      </c>
      <c r="W10" s="211"/>
      <c r="X10" s="237"/>
      <c r="Y10" s="234" t="s">
        <v>839</v>
      </c>
      <c r="Z10" s="234" t="s">
        <v>875</v>
      </c>
    </row>
    <row r="11" spans="1:26" s="227" customFormat="1" ht="15.75" outlineLevel="2">
      <c r="A11" s="232">
        <v>25</v>
      </c>
      <c r="B11" s="234">
        <v>2511</v>
      </c>
      <c r="C11" s="233" t="s">
        <v>640</v>
      </c>
      <c r="D11" s="234" t="s">
        <v>7</v>
      </c>
      <c r="E11" s="291" t="s">
        <v>876</v>
      </c>
      <c r="F11" s="233" t="s">
        <v>640</v>
      </c>
      <c r="G11" s="235">
        <v>4.0019999999999998</v>
      </c>
      <c r="H11" s="236">
        <v>18.698</v>
      </c>
      <c r="I11" s="236">
        <v>57.191000000000003</v>
      </c>
      <c r="J11" s="236">
        <v>44.508999999999993</v>
      </c>
      <c r="K11" s="236">
        <v>0</v>
      </c>
      <c r="L11" s="236">
        <v>0</v>
      </c>
      <c r="M11" s="228">
        <v>0</v>
      </c>
      <c r="N11" s="228">
        <v>0</v>
      </c>
      <c r="O11" s="228">
        <v>0</v>
      </c>
      <c r="P11" s="228">
        <v>0</v>
      </c>
      <c r="Q11" s="272">
        <f t="shared" si="0"/>
        <v>124.4</v>
      </c>
      <c r="R11" s="272">
        <f t="shared" si="1"/>
        <v>0</v>
      </c>
      <c r="S11" s="30"/>
      <c r="T11" s="226">
        <f t="shared" si="2"/>
        <v>124.4</v>
      </c>
      <c r="U11" s="154">
        <v>124.39700000000001</v>
      </c>
      <c r="V11" s="583">
        <v>6</v>
      </c>
      <c r="W11" s="211"/>
      <c r="X11" s="237"/>
      <c r="Y11" s="234" t="s">
        <v>7</v>
      </c>
      <c r="Z11" s="234" t="s">
        <v>876</v>
      </c>
    </row>
    <row r="12" spans="1:26" s="227" customFormat="1" ht="15.75" outlineLevel="2">
      <c r="A12" s="232">
        <v>25</v>
      </c>
      <c r="B12" s="234">
        <v>2512</v>
      </c>
      <c r="C12" s="233" t="s">
        <v>8</v>
      </c>
      <c r="D12" s="234" t="s">
        <v>7</v>
      </c>
      <c r="E12" s="234" t="s">
        <v>9</v>
      </c>
      <c r="F12" s="233" t="s">
        <v>8</v>
      </c>
      <c r="G12" s="235">
        <v>0</v>
      </c>
      <c r="H12" s="236">
        <v>44.370000000000005</v>
      </c>
      <c r="I12" s="236">
        <v>18.832000000000001</v>
      </c>
      <c r="J12" s="236">
        <v>0</v>
      </c>
      <c r="K12" s="236">
        <v>0</v>
      </c>
      <c r="L12" s="236">
        <v>0</v>
      </c>
      <c r="M12" s="228">
        <v>0</v>
      </c>
      <c r="N12" s="228">
        <v>0</v>
      </c>
      <c r="O12" s="228">
        <v>0</v>
      </c>
      <c r="P12" s="228">
        <v>0</v>
      </c>
      <c r="Q12" s="272">
        <f t="shared" si="0"/>
        <v>63.202000000000005</v>
      </c>
      <c r="R12" s="272">
        <f t="shared" si="1"/>
        <v>0</v>
      </c>
      <c r="S12" s="30"/>
      <c r="T12" s="226">
        <f t="shared" si="2"/>
        <v>63.202000000000005</v>
      </c>
      <c r="U12" s="154">
        <v>63.205590000000001</v>
      </c>
      <c r="V12" s="583">
        <v>6</v>
      </c>
      <c r="W12" s="211"/>
      <c r="X12" s="237"/>
      <c r="Y12" s="234" t="s">
        <v>7</v>
      </c>
      <c r="Z12" s="234" t="s">
        <v>9</v>
      </c>
    </row>
    <row r="13" spans="1:26" s="227" customFormat="1" ht="15.75" outlineLevel="2">
      <c r="A13" s="232">
        <v>25</v>
      </c>
      <c r="B13" s="160" t="s">
        <v>11</v>
      </c>
      <c r="C13" s="233" t="s">
        <v>453</v>
      </c>
      <c r="D13" s="234" t="s">
        <v>7</v>
      </c>
      <c r="E13" s="291" t="s">
        <v>877</v>
      </c>
      <c r="F13" s="233" t="s">
        <v>453</v>
      </c>
      <c r="G13" s="235">
        <v>10.02</v>
      </c>
      <c r="H13" s="236">
        <v>44.048999999999992</v>
      </c>
      <c r="I13" s="236">
        <v>16.932000000000002</v>
      </c>
      <c r="J13" s="236">
        <v>1.9790000000000001</v>
      </c>
      <c r="K13" s="236">
        <v>0</v>
      </c>
      <c r="L13" s="236">
        <v>0</v>
      </c>
      <c r="M13" s="228">
        <v>0</v>
      </c>
      <c r="N13" s="228">
        <v>0</v>
      </c>
      <c r="O13" s="228">
        <v>0</v>
      </c>
      <c r="P13" s="228">
        <v>0</v>
      </c>
      <c r="Q13" s="272">
        <f t="shared" si="0"/>
        <v>72.97999999999999</v>
      </c>
      <c r="R13" s="272">
        <f t="shared" si="1"/>
        <v>0</v>
      </c>
      <c r="S13" s="30"/>
      <c r="T13" s="226">
        <f t="shared" si="2"/>
        <v>72.97999999999999</v>
      </c>
      <c r="U13" s="154">
        <v>72.983999999999995</v>
      </c>
      <c r="V13" s="240">
        <v>2</v>
      </c>
      <c r="W13" s="211"/>
      <c r="X13" s="290" t="s">
        <v>1035</v>
      </c>
      <c r="Y13" s="234" t="s">
        <v>7</v>
      </c>
      <c r="Z13" s="234" t="s">
        <v>877</v>
      </c>
    </row>
    <row r="14" spans="1:26" s="227" customFormat="1" ht="15.75" outlineLevel="2">
      <c r="A14" s="232">
        <v>56</v>
      </c>
      <c r="B14" s="234">
        <v>5601</v>
      </c>
      <c r="C14" s="292" t="s">
        <v>630</v>
      </c>
      <c r="D14" s="234" t="s">
        <v>153</v>
      </c>
      <c r="E14" s="234" t="s">
        <v>457</v>
      </c>
      <c r="F14" s="233" t="s">
        <v>13</v>
      </c>
      <c r="G14" s="235">
        <v>0</v>
      </c>
      <c r="H14" s="236">
        <v>15.004</v>
      </c>
      <c r="I14" s="236">
        <v>25.888999999999999</v>
      </c>
      <c r="J14" s="236">
        <v>12.847000000000001</v>
      </c>
      <c r="K14" s="236">
        <v>0</v>
      </c>
      <c r="L14" s="236">
        <v>0</v>
      </c>
      <c r="M14" s="228">
        <v>0</v>
      </c>
      <c r="N14" s="228">
        <v>0</v>
      </c>
      <c r="O14" s="228">
        <v>0</v>
      </c>
      <c r="P14" s="228">
        <v>0</v>
      </c>
      <c r="Q14" s="272">
        <f t="shared" si="0"/>
        <v>53.74</v>
      </c>
      <c r="R14" s="272">
        <f t="shared" si="1"/>
        <v>0</v>
      </c>
      <c r="S14" s="30"/>
      <c r="T14" s="226">
        <f t="shared" si="2"/>
        <v>53.74</v>
      </c>
      <c r="U14" s="154">
        <v>53.740000000000009</v>
      </c>
      <c r="V14" s="240">
        <v>5</v>
      </c>
      <c r="W14" s="211"/>
      <c r="X14" s="237"/>
      <c r="Y14" s="234" t="s">
        <v>153</v>
      </c>
      <c r="Z14" s="234" t="s">
        <v>457</v>
      </c>
    </row>
    <row r="15" spans="1:26" s="227" customFormat="1" ht="15.75" outlineLevel="2">
      <c r="A15" s="232">
        <v>60</v>
      </c>
      <c r="B15" s="234">
        <v>6003</v>
      </c>
      <c r="C15" s="233" t="s">
        <v>648</v>
      </c>
      <c r="D15" s="234" t="s">
        <v>7</v>
      </c>
      <c r="E15" s="234" t="s">
        <v>885</v>
      </c>
      <c r="F15" s="292" t="s">
        <v>886</v>
      </c>
      <c r="G15" s="235">
        <v>0</v>
      </c>
      <c r="H15" s="209">
        <v>7.165</v>
      </c>
      <c r="I15" s="209">
        <v>26.081</v>
      </c>
      <c r="J15" s="209">
        <v>6.0129999999999999</v>
      </c>
      <c r="K15" s="209">
        <v>0</v>
      </c>
      <c r="L15" s="236">
        <v>0</v>
      </c>
      <c r="M15" s="228">
        <v>2.9169999999999998</v>
      </c>
      <c r="N15" s="228">
        <v>5.9420000000000002</v>
      </c>
      <c r="O15" s="228">
        <v>0</v>
      </c>
      <c r="P15" s="228">
        <v>0</v>
      </c>
      <c r="Q15" s="272">
        <f t="shared" si="0"/>
        <v>39.259</v>
      </c>
      <c r="R15" s="272">
        <f t="shared" si="1"/>
        <v>8.859</v>
      </c>
      <c r="S15" s="30"/>
      <c r="T15" s="226">
        <f t="shared" si="2"/>
        <v>48.118000000000002</v>
      </c>
      <c r="U15" s="154">
        <v>48.118000000000002</v>
      </c>
      <c r="V15" s="240">
        <v>3</v>
      </c>
      <c r="W15" s="211"/>
      <c r="X15" s="237"/>
      <c r="Y15" s="234" t="s">
        <v>7</v>
      </c>
      <c r="Z15" s="234" t="s">
        <v>885</v>
      </c>
    </row>
    <row r="16" spans="1:26" s="227" customFormat="1" ht="15.75" outlineLevel="2">
      <c r="A16" s="483">
        <v>60</v>
      </c>
      <c r="B16" s="484">
        <v>6003</v>
      </c>
      <c r="C16" s="485" t="s">
        <v>648</v>
      </c>
      <c r="D16" s="484" t="s">
        <v>553</v>
      </c>
      <c r="E16" s="484" t="s">
        <v>1039</v>
      </c>
      <c r="F16" s="485" t="s">
        <v>1037</v>
      </c>
      <c r="G16" s="486">
        <v>0</v>
      </c>
      <c r="H16" s="487">
        <v>0</v>
      </c>
      <c r="I16" s="487">
        <v>0.3</v>
      </c>
      <c r="J16" s="487">
        <v>0</v>
      </c>
      <c r="K16" s="487">
        <v>0</v>
      </c>
      <c r="L16" s="488">
        <v>0</v>
      </c>
      <c r="M16" s="489">
        <v>0</v>
      </c>
      <c r="N16" s="489">
        <v>0</v>
      </c>
      <c r="O16" s="489">
        <v>0</v>
      </c>
      <c r="P16" s="489">
        <v>0</v>
      </c>
      <c r="Q16" s="272">
        <f>SUM(G16:K16)</f>
        <v>0.3</v>
      </c>
      <c r="R16" s="272">
        <f>SUM(L16:P16)</f>
        <v>0</v>
      </c>
      <c r="S16" s="490"/>
      <c r="T16" s="491">
        <f t="shared" si="2"/>
        <v>0.3</v>
      </c>
      <c r="U16" s="154"/>
      <c r="V16" s="492">
        <v>3</v>
      </c>
      <c r="W16" s="211"/>
      <c r="X16" s="493" t="s">
        <v>1104</v>
      </c>
      <c r="Y16" s="234"/>
      <c r="Z16" s="234"/>
    </row>
    <row r="17" spans="1:26" s="227" customFormat="1" ht="15.75" outlineLevel="2">
      <c r="A17" s="483">
        <v>60</v>
      </c>
      <c r="B17" s="484">
        <v>6003</v>
      </c>
      <c r="C17" s="485" t="s">
        <v>648</v>
      </c>
      <c r="D17" s="484" t="s">
        <v>1040</v>
      </c>
      <c r="E17" s="484" t="s">
        <v>1038</v>
      </c>
      <c r="F17" s="485" t="s">
        <v>1037</v>
      </c>
      <c r="G17" s="486">
        <v>0</v>
      </c>
      <c r="H17" s="487">
        <v>0.996</v>
      </c>
      <c r="I17" s="487">
        <v>9.6370000000000005</v>
      </c>
      <c r="J17" s="487">
        <v>5.226</v>
      </c>
      <c r="K17" s="487">
        <v>0</v>
      </c>
      <c r="L17" s="488">
        <v>0</v>
      </c>
      <c r="M17" s="489">
        <v>0</v>
      </c>
      <c r="N17" s="489">
        <v>0</v>
      </c>
      <c r="O17" s="489">
        <v>0</v>
      </c>
      <c r="P17" s="489">
        <v>0</v>
      </c>
      <c r="Q17" s="272">
        <f>SUM(G17:K17)</f>
        <v>15.859000000000002</v>
      </c>
      <c r="R17" s="272">
        <f>SUM(L17:P17)</f>
        <v>0</v>
      </c>
      <c r="S17" s="490"/>
      <c r="T17" s="491">
        <f t="shared" si="2"/>
        <v>15.859000000000002</v>
      </c>
      <c r="U17" s="154"/>
      <c r="V17" s="492">
        <v>3</v>
      </c>
      <c r="W17" s="211"/>
      <c r="X17" s="493" t="s">
        <v>1104</v>
      </c>
      <c r="Y17" s="234"/>
      <c r="Z17" s="234"/>
    </row>
    <row r="18" spans="1:26" s="227" customFormat="1" ht="15.75" outlineLevel="2">
      <c r="A18" s="232">
        <v>62</v>
      </c>
      <c r="B18" s="234">
        <v>6202</v>
      </c>
      <c r="C18" s="233" t="s">
        <v>17</v>
      </c>
      <c r="D18" s="234" t="s">
        <v>130</v>
      </c>
      <c r="E18" s="291" t="s">
        <v>16</v>
      </c>
      <c r="F18" s="233" t="s">
        <v>452</v>
      </c>
      <c r="G18" s="235">
        <v>87.813000000000031</v>
      </c>
      <c r="H18" s="236">
        <v>12.984</v>
      </c>
      <c r="I18" s="236">
        <v>0.99299999999999999</v>
      </c>
      <c r="J18" s="236">
        <v>0</v>
      </c>
      <c r="K18" s="236">
        <v>0</v>
      </c>
      <c r="L18" s="236">
        <v>0</v>
      </c>
      <c r="M18" s="228">
        <v>0</v>
      </c>
      <c r="N18" s="228">
        <v>0</v>
      </c>
      <c r="O18" s="228">
        <v>0</v>
      </c>
      <c r="P18" s="228">
        <v>0</v>
      </c>
      <c r="Q18" s="272">
        <f t="shared" si="0"/>
        <v>101.79000000000002</v>
      </c>
      <c r="R18" s="272">
        <f t="shared" si="1"/>
        <v>0</v>
      </c>
      <c r="S18" s="30"/>
      <c r="T18" s="226">
        <f t="shared" si="2"/>
        <v>101.79000000000002</v>
      </c>
      <c r="U18" s="154">
        <v>101.44514000000001</v>
      </c>
      <c r="V18" s="240">
        <v>1</v>
      </c>
      <c r="W18" s="211"/>
      <c r="X18" s="290" t="s">
        <v>1035</v>
      </c>
      <c r="Y18" s="234" t="s">
        <v>130</v>
      </c>
      <c r="Z18" s="234" t="s">
        <v>16</v>
      </c>
    </row>
    <row r="19" spans="1:26" s="227" customFormat="1" ht="15.75" outlineLevel="2">
      <c r="A19" s="232">
        <v>62</v>
      </c>
      <c r="B19" s="159">
        <v>6203</v>
      </c>
      <c r="C19" s="233" t="s">
        <v>454</v>
      </c>
      <c r="D19" s="234" t="s">
        <v>7</v>
      </c>
      <c r="E19" s="234" t="s">
        <v>821</v>
      </c>
      <c r="F19" s="233" t="s">
        <v>819</v>
      </c>
      <c r="G19" s="157">
        <v>36.404000000000003</v>
      </c>
      <c r="H19" s="161">
        <v>4.0529999999999999</v>
      </c>
      <c r="I19" s="161">
        <v>0.99299999999999999</v>
      </c>
      <c r="J19" s="236">
        <v>5.9809999999999999</v>
      </c>
      <c r="K19" s="236">
        <v>0</v>
      </c>
      <c r="L19" s="236">
        <v>0</v>
      </c>
      <c r="M19" s="228">
        <v>0</v>
      </c>
      <c r="N19" s="228">
        <v>0</v>
      </c>
      <c r="O19" s="228">
        <v>0</v>
      </c>
      <c r="P19" s="228">
        <v>0</v>
      </c>
      <c r="Q19" s="272">
        <f t="shared" si="0"/>
        <v>47.431000000000004</v>
      </c>
      <c r="R19" s="272">
        <f t="shared" si="1"/>
        <v>0</v>
      </c>
      <c r="S19" s="30"/>
      <c r="T19" s="226">
        <f t="shared" si="2"/>
        <v>47.431000000000004</v>
      </c>
      <c r="U19" s="154">
        <v>48.009929999999997</v>
      </c>
      <c r="V19" s="240">
        <v>1</v>
      </c>
      <c r="W19" s="211"/>
      <c r="X19" s="290" t="s">
        <v>1035</v>
      </c>
      <c r="Y19" s="234" t="s">
        <v>7</v>
      </c>
      <c r="Z19" s="234" t="s">
        <v>821</v>
      </c>
    </row>
    <row r="20" spans="1:26" s="227" customFormat="1" ht="15.75" outlineLevel="2">
      <c r="A20" s="232">
        <v>62</v>
      </c>
      <c r="B20" s="159">
        <v>6203</v>
      </c>
      <c r="C20" s="233" t="s">
        <v>454</v>
      </c>
      <c r="D20" s="234" t="s">
        <v>821</v>
      </c>
      <c r="E20" s="291" t="s">
        <v>750</v>
      </c>
      <c r="F20" s="233" t="s">
        <v>820</v>
      </c>
      <c r="G20" s="157">
        <v>9.9239999999999995</v>
      </c>
      <c r="H20" s="161">
        <v>20.82</v>
      </c>
      <c r="I20" s="161">
        <v>28.494</v>
      </c>
      <c r="J20" s="236">
        <v>9.1320000000000014</v>
      </c>
      <c r="K20" s="236">
        <v>0</v>
      </c>
      <c r="L20" s="236">
        <v>0</v>
      </c>
      <c r="M20" s="228">
        <v>0</v>
      </c>
      <c r="N20" s="228">
        <v>0</v>
      </c>
      <c r="O20" s="228">
        <v>0</v>
      </c>
      <c r="P20" s="228">
        <v>0</v>
      </c>
      <c r="Q20" s="272">
        <f t="shared" si="0"/>
        <v>68.37</v>
      </c>
      <c r="R20" s="272">
        <f t="shared" si="1"/>
        <v>0</v>
      </c>
      <c r="S20" s="30"/>
      <c r="T20" s="226">
        <f>SUM(Q20:S20)</f>
        <v>68.37</v>
      </c>
      <c r="U20" s="154">
        <v>68.366</v>
      </c>
      <c r="V20" s="240">
        <v>2</v>
      </c>
      <c r="W20" s="211"/>
      <c r="X20" s="290" t="s">
        <v>1035</v>
      </c>
      <c r="Y20" s="234" t="s">
        <v>821</v>
      </c>
      <c r="Z20" s="234" t="s">
        <v>750</v>
      </c>
    </row>
    <row r="21" spans="1:26" s="227" customFormat="1" ht="15.75" outlineLevel="2">
      <c r="A21" s="232">
        <v>62</v>
      </c>
      <c r="B21" s="234">
        <v>6204</v>
      </c>
      <c r="C21" s="292" t="s">
        <v>622</v>
      </c>
      <c r="D21" s="234" t="s">
        <v>7</v>
      </c>
      <c r="E21" s="234" t="s">
        <v>18</v>
      </c>
      <c r="F21" s="233" t="s">
        <v>455</v>
      </c>
      <c r="G21" s="157">
        <v>6.1700000000000008</v>
      </c>
      <c r="H21" s="236">
        <v>8.9979999999999993</v>
      </c>
      <c r="I21" s="236">
        <v>1.022</v>
      </c>
      <c r="J21" s="236">
        <v>0</v>
      </c>
      <c r="K21" s="236">
        <v>0</v>
      </c>
      <c r="L21" s="236">
        <v>0</v>
      </c>
      <c r="M21" s="228">
        <v>0</v>
      </c>
      <c r="N21" s="228">
        <v>0</v>
      </c>
      <c r="O21" s="228">
        <v>0</v>
      </c>
      <c r="P21" s="228">
        <v>0</v>
      </c>
      <c r="Q21" s="272">
        <f t="shared" si="0"/>
        <v>16.189999999999998</v>
      </c>
      <c r="R21" s="272">
        <f t="shared" si="1"/>
        <v>0</v>
      </c>
      <c r="S21" s="30"/>
      <c r="T21" s="226">
        <f t="shared" si="2"/>
        <v>16.189999999999998</v>
      </c>
      <c r="U21" s="154">
        <v>16.195</v>
      </c>
      <c r="V21" s="240">
        <v>2</v>
      </c>
      <c r="W21" s="211"/>
      <c r="X21" s="290" t="s">
        <v>1035</v>
      </c>
      <c r="Y21" s="234" t="s">
        <v>7</v>
      </c>
      <c r="Z21" s="234" t="s">
        <v>18</v>
      </c>
    </row>
    <row r="22" spans="1:26" s="227" customFormat="1" ht="15.75" outlineLevel="2">
      <c r="A22" s="232">
        <v>62</v>
      </c>
      <c r="B22" s="159">
        <v>6205</v>
      </c>
      <c r="C22" s="233" t="s">
        <v>649</v>
      </c>
      <c r="D22" s="234" t="s">
        <v>15</v>
      </c>
      <c r="E22" s="291" t="s">
        <v>19</v>
      </c>
      <c r="F22" s="233" t="s">
        <v>456</v>
      </c>
      <c r="G22" s="235">
        <v>0</v>
      </c>
      <c r="H22" s="236">
        <v>16.027999999999999</v>
      </c>
      <c r="I22" s="236">
        <v>17.170999999999999</v>
      </c>
      <c r="J22" s="236">
        <v>12.988</v>
      </c>
      <c r="K22" s="236">
        <v>0</v>
      </c>
      <c r="L22" s="236">
        <v>0</v>
      </c>
      <c r="M22" s="228">
        <v>0</v>
      </c>
      <c r="N22" s="228">
        <v>0</v>
      </c>
      <c r="O22" s="228">
        <v>0</v>
      </c>
      <c r="P22" s="228">
        <v>0</v>
      </c>
      <c r="Q22" s="272">
        <f t="shared" si="0"/>
        <v>46.186999999999998</v>
      </c>
      <c r="R22" s="272">
        <f t="shared" si="1"/>
        <v>0</v>
      </c>
      <c r="S22" s="30"/>
      <c r="T22" s="226">
        <f t="shared" si="2"/>
        <v>46.186999999999998</v>
      </c>
      <c r="U22" s="154">
        <v>46.186999999999998</v>
      </c>
      <c r="V22" s="240">
        <v>4</v>
      </c>
      <c r="W22" s="211"/>
      <c r="X22" s="290" t="s">
        <v>1035</v>
      </c>
      <c r="Y22" s="234" t="s">
        <v>15</v>
      </c>
      <c r="Z22" s="234" t="s">
        <v>19</v>
      </c>
    </row>
    <row r="23" spans="1:26" s="227" customFormat="1" ht="15.75" outlineLevel="2">
      <c r="A23" s="232">
        <v>62</v>
      </c>
      <c r="B23" s="159">
        <v>6206</v>
      </c>
      <c r="C23" s="233" t="s">
        <v>650</v>
      </c>
      <c r="D23" s="234" t="s">
        <v>7</v>
      </c>
      <c r="E23" s="291" t="s">
        <v>909</v>
      </c>
      <c r="F23" s="233" t="s">
        <v>910</v>
      </c>
      <c r="G23" s="235">
        <v>5.9870000000000001</v>
      </c>
      <c r="H23" s="236">
        <v>29.827999999999999</v>
      </c>
      <c r="I23" s="236">
        <v>5.0309999999999997</v>
      </c>
      <c r="J23" s="236">
        <v>0</v>
      </c>
      <c r="K23" s="236">
        <v>0</v>
      </c>
      <c r="L23" s="236">
        <v>0</v>
      </c>
      <c r="M23" s="236">
        <v>0</v>
      </c>
      <c r="N23" s="236">
        <v>0</v>
      </c>
      <c r="O23" s="236">
        <v>0</v>
      </c>
      <c r="P23" s="236">
        <v>0</v>
      </c>
      <c r="Q23" s="272">
        <f t="shared" si="0"/>
        <v>40.845999999999997</v>
      </c>
      <c r="R23" s="272">
        <f t="shared" si="1"/>
        <v>0</v>
      </c>
      <c r="S23" s="30"/>
      <c r="T23" s="226">
        <f t="shared" si="2"/>
        <v>40.845999999999997</v>
      </c>
      <c r="U23" s="154">
        <v>40.845999999999997</v>
      </c>
      <c r="V23" s="240">
        <v>4</v>
      </c>
      <c r="W23" s="211"/>
      <c r="X23" s="290" t="s">
        <v>1035</v>
      </c>
      <c r="Y23" s="234" t="s">
        <v>7</v>
      </c>
      <c r="Z23" s="234" t="s">
        <v>909</v>
      </c>
    </row>
    <row r="24" spans="1:26" s="227" customFormat="1" ht="30" outlineLevel="2">
      <c r="A24" s="232">
        <v>62</v>
      </c>
      <c r="B24" s="159">
        <v>6206</v>
      </c>
      <c r="C24" s="233" t="s">
        <v>650</v>
      </c>
      <c r="D24" s="234" t="s">
        <v>912</v>
      </c>
      <c r="E24" s="291" t="s">
        <v>20</v>
      </c>
      <c r="F24" s="233" t="s">
        <v>911</v>
      </c>
      <c r="G24" s="235">
        <v>0</v>
      </c>
      <c r="H24" s="236">
        <v>0</v>
      </c>
      <c r="I24" s="236">
        <v>2.069</v>
      </c>
      <c r="J24" s="236">
        <v>1</v>
      </c>
      <c r="K24" s="236">
        <v>0</v>
      </c>
      <c r="L24" s="236">
        <v>0</v>
      </c>
      <c r="M24" s="236">
        <v>0</v>
      </c>
      <c r="N24" s="236">
        <v>0</v>
      </c>
      <c r="O24" s="236">
        <v>0</v>
      </c>
      <c r="P24" s="236">
        <v>0</v>
      </c>
      <c r="Q24" s="272">
        <f t="shared" si="0"/>
        <v>3.069</v>
      </c>
      <c r="R24" s="272">
        <f t="shared" si="1"/>
        <v>0</v>
      </c>
      <c r="S24" s="30"/>
      <c r="T24" s="226">
        <f t="shared" si="2"/>
        <v>3.069</v>
      </c>
      <c r="U24" s="154">
        <v>3.069</v>
      </c>
      <c r="V24" s="240">
        <v>4</v>
      </c>
      <c r="W24" s="211"/>
      <c r="X24" s="290" t="s">
        <v>1035</v>
      </c>
      <c r="Y24" s="234" t="s">
        <v>912</v>
      </c>
      <c r="Z24" s="234" t="s">
        <v>20</v>
      </c>
    </row>
    <row r="25" spans="1:26" s="227" customFormat="1" ht="15.75" outlineLevel="2">
      <c r="A25" s="848" t="s">
        <v>361</v>
      </c>
      <c r="B25" s="849"/>
      <c r="C25" s="849"/>
      <c r="D25" s="849"/>
      <c r="E25" s="849"/>
      <c r="F25" s="247" t="s">
        <v>379</v>
      </c>
      <c r="G25" s="146">
        <f t="shared" ref="G25:P25" si="3">SUM(G9:G24)</f>
        <v>164.48000000000002</v>
      </c>
      <c r="H25" s="146">
        <f t="shared" si="3"/>
        <v>246.68899999999996</v>
      </c>
      <c r="I25" s="146">
        <f t="shared" si="3"/>
        <v>235.59799999999996</v>
      </c>
      <c r="J25" s="146">
        <f t="shared" si="3"/>
        <v>100.73899999999999</v>
      </c>
      <c r="K25" s="146">
        <f t="shared" si="3"/>
        <v>0</v>
      </c>
      <c r="L25" s="146">
        <f t="shared" si="3"/>
        <v>0</v>
      </c>
      <c r="M25" s="146">
        <f t="shared" si="3"/>
        <v>2.9169999999999998</v>
      </c>
      <c r="N25" s="146">
        <f t="shared" si="3"/>
        <v>5.9420000000000002</v>
      </c>
      <c r="O25" s="146">
        <f t="shared" si="3"/>
        <v>0</v>
      </c>
      <c r="P25" s="146">
        <f t="shared" si="3"/>
        <v>0</v>
      </c>
      <c r="Q25" s="269">
        <f>SUM(G25:K25)</f>
        <v>747.50599999999997</v>
      </c>
      <c r="R25" s="269">
        <f>SUM(L25:P25)</f>
        <v>8.859</v>
      </c>
      <c r="S25" s="231">
        <f>SUM(S9:S24)</f>
        <v>0</v>
      </c>
      <c r="T25" s="226">
        <f t="shared" si="2"/>
        <v>756.36500000000001</v>
      </c>
      <c r="U25" s="154">
        <f>SUM(U9:U24)</f>
        <v>740.36166000000003</v>
      </c>
      <c r="V25" s="852"/>
      <c r="W25" s="211"/>
      <c r="X25" s="58"/>
    </row>
    <row r="26" spans="1:26" s="227" customFormat="1" ht="16.5" outlineLevel="2" thickBot="1">
      <c r="A26" s="850"/>
      <c r="B26" s="851"/>
      <c r="C26" s="851"/>
      <c r="D26" s="851"/>
      <c r="E26" s="851"/>
      <c r="F26" s="248" t="s">
        <v>380</v>
      </c>
      <c r="G26" s="57">
        <f>+G25/$T$25</f>
        <v>0.21746114640418318</v>
      </c>
      <c r="H26" s="57">
        <f t="shared" ref="H26:S26" si="4">+H25/$T$25</f>
        <v>0.32615073410324374</v>
      </c>
      <c r="I26" s="57">
        <f t="shared" si="4"/>
        <v>0.31148717880917276</v>
      </c>
      <c r="J26" s="57">
        <f t="shared" si="4"/>
        <v>0.13318834160755719</v>
      </c>
      <c r="K26" s="57">
        <f t="shared" si="4"/>
        <v>0</v>
      </c>
      <c r="L26" s="57">
        <f t="shared" si="4"/>
        <v>0</v>
      </c>
      <c r="M26" s="57">
        <f>+M25/$T$25</f>
        <v>3.8566036239117353E-3</v>
      </c>
      <c r="N26" s="57">
        <f t="shared" si="4"/>
        <v>7.8559954519312764E-3</v>
      </c>
      <c r="O26" s="57">
        <f t="shared" si="4"/>
        <v>0</v>
      </c>
      <c r="P26" s="57">
        <f t="shared" si="4"/>
        <v>0</v>
      </c>
      <c r="Q26" s="270">
        <f t="shared" si="4"/>
        <v>0.9882874009241569</v>
      </c>
      <c r="R26" s="270">
        <f t="shared" si="4"/>
        <v>1.1712599075843011E-2</v>
      </c>
      <c r="S26" s="57">
        <f t="shared" si="4"/>
        <v>0</v>
      </c>
      <c r="T26" s="197">
        <f>T25/U25</f>
        <v>1.0216155709629804</v>
      </c>
      <c r="U26" s="155"/>
      <c r="V26" s="853"/>
      <c r="W26" s="211"/>
      <c r="X26" s="288"/>
    </row>
    <row r="27" spans="1:26" s="227" customFormat="1" ht="15.75" outlineLevel="2" collapsed="1">
      <c r="A27" s="50"/>
      <c r="B27" s="5"/>
      <c r="C27" s="5"/>
      <c r="D27" s="5"/>
      <c r="E27" s="5"/>
      <c r="F27" s="5"/>
      <c r="G27" s="36"/>
      <c r="H27" s="12"/>
      <c r="I27" s="12"/>
      <c r="J27" s="12"/>
      <c r="K27" s="12"/>
      <c r="L27" s="12"/>
      <c r="M27" s="35"/>
      <c r="N27" s="35"/>
      <c r="O27" s="35"/>
      <c r="P27" s="35"/>
      <c r="Q27" s="239"/>
      <c r="R27" s="239"/>
      <c r="S27" s="8"/>
      <c r="T27" s="196"/>
      <c r="U27" s="47"/>
      <c r="V27" s="151"/>
      <c r="W27" s="211"/>
      <c r="X27" s="6"/>
      <c r="Y27" s="5"/>
      <c r="Z27" s="5"/>
    </row>
    <row r="28" spans="1:26" s="227" customFormat="1" ht="15.75" outlineLevel="2">
      <c r="A28" s="870" t="s">
        <v>461</v>
      </c>
      <c r="B28" s="870"/>
      <c r="C28" s="5"/>
      <c r="D28" s="5"/>
      <c r="E28" s="5"/>
      <c r="F28" s="5"/>
      <c r="G28" s="36"/>
      <c r="H28" s="12"/>
      <c r="I28" s="12"/>
      <c r="J28" s="12"/>
      <c r="K28" s="12"/>
      <c r="L28" s="12"/>
      <c r="M28" s="35"/>
      <c r="N28" s="35"/>
      <c r="O28" s="35"/>
      <c r="P28" s="35"/>
      <c r="Q28" s="239"/>
      <c r="R28" s="239"/>
      <c r="S28" s="8"/>
      <c r="T28" s="196"/>
      <c r="U28" s="47"/>
      <c r="V28" s="151"/>
      <c r="W28" s="211"/>
      <c r="X28" s="6"/>
      <c r="Y28" s="5"/>
      <c r="Z28" s="5"/>
    </row>
    <row r="29" spans="1:26" s="227" customFormat="1" ht="15.75" outlineLevel="2">
      <c r="A29" s="216" t="s">
        <v>806</v>
      </c>
      <c r="B29" s="214">
        <v>2515</v>
      </c>
      <c r="C29" s="213" t="s">
        <v>957</v>
      </c>
      <c r="D29" s="234" t="s">
        <v>958</v>
      </c>
      <c r="E29" s="234" t="s">
        <v>959</v>
      </c>
      <c r="F29" s="213" t="s">
        <v>960</v>
      </c>
      <c r="G29" s="235">
        <v>5.0289999999999999</v>
      </c>
      <c r="H29" s="236">
        <v>19.661999999999999</v>
      </c>
      <c r="I29" s="161">
        <v>5.75</v>
      </c>
      <c r="J29" s="161">
        <v>0</v>
      </c>
      <c r="K29" s="236">
        <v>0</v>
      </c>
      <c r="L29" s="236">
        <v>0</v>
      </c>
      <c r="M29" s="236">
        <v>0</v>
      </c>
      <c r="N29" s="236">
        <v>0</v>
      </c>
      <c r="O29" s="236">
        <v>0</v>
      </c>
      <c r="P29" s="236">
        <v>0</v>
      </c>
      <c r="Q29" s="272">
        <f>SUM(G29:K29)</f>
        <v>30.440999999999999</v>
      </c>
      <c r="R29" s="272">
        <f>SUM(L29:P29)</f>
        <v>0</v>
      </c>
      <c r="S29" s="30"/>
      <c r="T29" s="229">
        <f t="shared" ref="T29:T37" si="5">SUM(Q29:S29)</f>
        <v>30.440999999999999</v>
      </c>
      <c r="U29" s="154">
        <v>30.44</v>
      </c>
      <c r="V29" s="241">
        <v>1</v>
      </c>
      <c r="W29" s="211"/>
      <c r="X29" s="237"/>
      <c r="Y29" s="234" t="s">
        <v>958</v>
      </c>
      <c r="Z29" s="234" t="s">
        <v>959</v>
      </c>
    </row>
    <row r="30" spans="1:26" s="227" customFormat="1" ht="15.75" outlineLevel="2">
      <c r="A30" s="232">
        <v>25</v>
      </c>
      <c r="B30" s="213">
        <v>2516</v>
      </c>
      <c r="C30" s="233" t="s">
        <v>962</v>
      </c>
      <c r="D30" s="234" t="s">
        <v>7</v>
      </c>
      <c r="E30" s="234" t="s">
        <v>197</v>
      </c>
      <c r="F30" s="233" t="s">
        <v>963</v>
      </c>
      <c r="G30" s="235">
        <v>39.347000000000008</v>
      </c>
      <c r="H30" s="209">
        <v>10.985999999999999</v>
      </c>
      <c r="I30" s="209">
        <v>4.0009999999999994</v>
      </c>
      <c r="J30" s="236">
        <v>0</v>
      </c>
      <c r="K30" s="236">
        <v>0</v>
      </c>
      <c r="L30" s="236">
        <v>0</v>
      </c>
      <c r="M30" s="228">
        <v>0</v>
      </c>
      <c r="N30" s="228">
        <v>0</v>
      </c>
      <c r="O30" s="228">
        <v>0</v>
      </c>
      <c r="P30" s="228">
        <v>0</v>
      </c>
      <c r="Q30" s="272">
        <f>SUM(G30:K30)</f>
        <v>54.334000000000003</v>
      </c>
      <c r="R30" s="272">
        <f>SUM(L30:P30)</f>
        <v>0</v>
      </c>
      <c r="S30" s="30"/>
      <c r="T30" s="229">
        <f t="shared" si="5"/>
        <v>54.334000000000003</v>
      </c>
      <c r="U30" s="154">
        <v>54.333999999999996</v>
      </c>
      <c r="V30" s="589">
        <v>1</v>
      </c>
      <c r="W30" s="211"/>
      <c r="X30" s="237"/>
      <c r="Y30" s="234" t="s">
        <v>7</v>
      </c>
      <c r="Z30" s="234" t="s">
        <v>197</v>
      </c>
    </row>
    <row r="31" spans="1:26" s="227" customFormat="1" ht="15.75" outlineLevel="2">
      <c r="A31" s="339">
        <v>25</v>
      </c>
      <c r="B31" s="316" t="s">
        <v>964</v>
      </c>
      <c r="C31" s="233" t="s">
        <v>965</v>
      </c>
      <c r="D31" s="234" t="s">
        <v>7</v>
      </c>
      <c r="E31" s="234" t="s">
        <v>966</v>
      </c>
      <c r="F31" s="233" t="s">
        <v>965</v>
      </c>
      <c r="G31" s="235">
        <v>23.376000000000001</v>
      </c>
      <c r="H31" s="236">
        <v>1.8580000000000001</v>
      </c>
      <c r="I31" s="228">
        <v>0</v>
      </c>
      <c r="J31" s="228">
        <v>0</v>
      </c>
      <c r="K31" s="228">
        <v>0</v>
      </c>
      <c r="L31" s="228">
        <v>0</v>
      </c>
      <c r="M31" s="228">
        <v>0</v>
      </c>
      <c r="N31" s="228">
        <v>0</v>
      </c>
      <c r="O31" s="228">
        <v>0</v>
      </c>
      <c r="P31" s="228">
        <v>0</v>
      </c>
      <c r="Q31" s="272">
        <f>SUM(G31:K31)</f>
        <v>25.234000000000002</v>
      </c>
      <c r="R31" s="272">
        <v>0</v>
      </c>
      <c r="S31" s="280"/>
      <c r="T31" s="229">
        <f t="shared" si="5"/>
        <v>25.234000000000002</v>
      </c>
      <c r="U31" s="154">
        <v>25.233999999999998</v>
      </c>
      <c r="V31" s="589">
        <v>1</v>
      </c>
      <c r="W31" s="211"/>
      <c r="X31" s="290" t="s">
        <v>1035</v>
      </c>
      <c r="Y31" s="234" t="s">
        <v>7</v>
      </c>
      <c r="Z31" s="234" t="s">
        <v>966</v>
      </c>
    </row>
    <row r="32" spans="1:26" s="227" customFormat="1" ht="15.75" outlineLevel="2">
      <c r="A32" s="216">
        <v>27</v>
      </c>
      <c r="B32" s="214">
        <v>2702</v>
      </c>
      <c r="C32" s="213" t="s">
        <v>210</v>
      </c>
      <c r="D32" s="234" t="s">
        <v>7</v>
      </c>
      <c r="E32" s="234" t="s">
        <v>751</v>
      </c>
      <c r="F32" s="213" t="s">
        <v>210</v>
      </c>
      <c r="G32" s="235">
        <v>0.12</v>
      </c>
      <c r="H32" s="209">
        <v>0.96</v>
      </c>
      <c r="I32" s="158">
        <v>0</v>
      </c>
      <c r="J32" s="158">
        <v>0</v>
      </c>
      <c r="K32" s="209">
        <v>0</v>
      </c>
      <c r="L32" s="209">
        <v>0</v>
      </c>
      <c r="M32" s="209">
        <v>7.5</v>
      </c>
      <c r="N32" s="209">
        <v>38.524999999999999</v>
      </c>
      <c r="O32" s="209">
        <v>14.100000000000001</v>
      </c>
      <c r="P32" s="209">
        <v>0</v>
      </c>
      <c r="Q32" s="272">
        <f t="shared" ref="Q32:Q37" si="6">SUM(G32:K32)</f>
        <v>1.08</v>
      </c>
      <c r="R32" s="272">
        <f t="shared" ref="R32:R37" si="7">SUM(L32:P32)</f>
        <v>60.125</v>
      </c>
      <c r="S32" s="30"/>
      <c r="T32" s="229">
        <f t="shared" si="5"/>
        <v>61.204999999999998</v>
      </c>
      <c r="U32" s="154">
        <v>61.205000000000005</v>
      </c>
      <c r="V32" s="241">
        <v>1</v>
      </c>
      <c r="W32" s="211"/>
      <c r="X32" s="237"/>
      <c r="Y32" s="234" t="s">
        <v>7</v>
      </c>
      <c r="Z32" s="234" t="s">
        <v>751</v>
      </c>
    </row>
    <row r="33" spans="1:26" s="227" customFormat="1" ht="30" outlineLevel="2">
      <c r="A33" s="216">
        <v>90</v>
      </c>
      <c r="B33" s="213">
        <v>9006</v>
      </c>
      <c r="C33" s="233" t="s">
        <v>623</v>
      </c>
      <c r="D33" s="234" t="s">
        <v>458</v>
      </c>
      <c r="E33" s="234" t="s">
        <v>22</v>
      </c>
      <c r="F33" s="233" t="s">
        <v>459</v>
      </c>
      <c r="G33" s="235">
        <v>0</v>
      </c>
      <c r="H33" s="236">
        <v>0.56100000000000005</v>
      </c>
      <c r="I33" s="236">
        <v>0</v>
      </c>
      <c r="J33" s="236">
        <v>0</v>
      </c>
      <c r="K33" s="236">
        <v>0</v>
      </c>
      <c r="L33" s="236">
        <v>0</v>
      </c>
      <c r="M33" s="228">
        <v>0</v>
      </c>
      <c r="N33" s="228">
        <v>0</v>
      </c>
      <c r="O33" s="228">
        <v>0</v>
      </c>
      <c r="P33" s="228">
        <v>0</v>
      </c>
      <c r="Q33" s="272">
        <f t="shared" si="6"/>
        <v>0.56100000000000005</v>
      </c>
      <c r="R33" s="272">
        <f t="shared" si="7"/>
        <v>0</v>
      </c>
      <c r="S33" s="30"/>
      <c r="T33" s="229">
        <f t="shared" si="5"/>
        <v>0.56100000000000005</v>
      </c>
      <c r="U33" s="154">
        <v>0.56100000000000005</v>
      </c>
      <c r="V33" s="241">
        <v>1</v>
      </c>
      <c r="W33" s="211"/>
      <c r="X33" s="237" t="s">
        <v>1043</v>
      </c>
      <c r="Y33" s="234" t="s">
        <v>458</v>
      </c>
      <c r="Z33" s="234" t="s">
        <v>22</v>
      </c>
    </row>
    <row r="34" spans="1:26" s="227" customFormat="1" ht="30" outlineLevel="2">
      <c r="A34" s="216">
        <v>90</v>
      </c>
      <c r="B34" s="213">
        <v>9006</v>
      </c>
      <c r="C34" s="233" t="s">
        <v>623</v>
      </c>
      <c r="D34" s="234"/>
      <c r="E34" s="234"/>
      <c r="F34" s="233" t="s">
        <v>598</v>
      </c>
      <c r="G34" s="235">
        <v>0</v>
      </c>
      <c r="H34" s="236">
        <v>2.492</v>
      </c>
      <c r="I34" s="236">
        <v>0</v>
      </c>
      <c r="J34" s="236">
        <v>0</v>
      </c>
      <c r="K34" s="236">
        <v>0</v>
      </c>
      <c r="L34" s="236">
        <v>0</v>
      </c>
      <c r="M34" s="228">
        <v>0</v>
      </c>
      <c r="N34" s="228">
        <v>0</v>
      </c>
      <c r="O34" s="228">
        <v>0</v>
      </c>
      <c r="P34" s="228">
        <v>0</v>
      </c>
      <c r="Q34" s="272">
        <f t="shared" si="6"/>
        <v>2.492</v>
      </c>
      <c r="R34" s="272">
        <f t="shared" si="7"/>
        <v>0</v>
      </c>
      <c r="S34" s="30"/>
      <c r="T34" s="229">
        <f t="shared" si="5"/>
        <v>2.492</v>
      </c>
      <c r="U34" s="154">
        <v>2.492</v>
      </c>
      <c r="V34" s="241">
        <v>1</v>
      </c>
      <c r="W34" s="211"/>
      <c r="X34" s="237" t="s">
        <v>1043</v>
      </c>
      <c r="Y34" s="234"/>
      <c r="Z34" s="234"/>
    </row>
    <row r="35" spans="1:26" s="227" customFormat="1" ht="30" outlineLevel="2">
      <c r="A35" s="216">
        <v>90</v>
      </c>
      <c r="B35" s="213">
        <v>9007</v>
      </c>
      <c r="C35" s="233" t="s">
        <v>651</v>
      </c>
      <c r="D35" s="234" t="s">
        <v>7</v>
      </c>
      <c r="E35" s="234" t="s">
        <v>460</v>
      </c>
      <c r="F35" s="233" t="s">
        <v>652</v>
      </c>
      <c r="G35" s="235">
        <v>0</v>
      </c>
      <c r="H35" s="236">
        <v>2.4239999999999999</v>
      </c>
      <c r="I35" s="236">
        <v>0</v>
      </c>
      <c r="J35" s="236">
        <v>0</v>
      </c>
      <c r="K35" s="236">
        <v>0</v>
      </c>
      <c r="L35" s="236">
        <v>0</v>
      </c>
      <c r="M35" s="228">
        <v>0</v>
      </c>
      <c r="N35" s="228">
        <v>0</v>
      </c>
      <c r="O35" s="228">
        <v>0</v>
      </c>
      <c r="P35" s="228">
        <v>0</v>
      </c>
      <c r="Q35" s="272">
        <f t="shared" si="6"/>
        <v>2.4239999999999999</v>
      </c>
      <c r="R35" s="272">
        <f t="shared" si="7"/>
        <v>0</v>
      </c>
      <c r="S35" s="30"/>
      <c r="T35" s="229">
        <f t="shared" si="5"/>
        <v>2.4239999999999999</v>
      </c>
      <c r="U35" s="154">
        <v>2.4239999999999999</v>
      </c>
      <c r="V35" s="241">
        <v>1</v>
      </c>
      <c r="W35" s="211"/>
      <c r="X35" s="237"/>
      <c r="Y35" s="234" t="s">
        <v>7</v>
      </c>
      <c r="Z35" s="234" t="s">
        <v>460</v>
      </c>
    </row>
    <row r="36" spans="1:26" s="227" customFormat="1" ht="30" outlineLevel="2">
      <c r="A36" s="216" t="s">
        <v>794</v>
      </c>
      <c r="B36" s="234" t="s">
        <v>24</v>
      </c>
      <c r="C36" s="233" t="s">
        <v>653</v>
      </c>
      <c r="D36" s="317" t="s">
        <v>902</v>
      </c>
      <c r="E36" s="317" t="s">
        <v>903</v>
      </c>
      <c r="F36" s="233" t="s">
        <v>599</v>
      </c>
      <c r="G36" s="235">
        <v>0</v>
      </c>
      <c r="H36" s="236">
        <v>0.56200000000000006</v>
      </c>
      <c r="I36" s="236">
        <v>0</v>
      </c>
      <c r="J36" s="236">
        <v>0</v>
      </c>
      <c r="K36" s="236">
        <v>0</v>
      </c>
      <c r="L36" s="236">
        <v>0</v>
      </c>
      <c r="M36" s="236">
        <v>0</v>
      </c>
      <c r="N36" s="236">
        <v>0</v>
      </c>
      <c r="O36" s="236">
        <v>0</v>
      </c>
      <c r="P36" s="236">
        <v>0</v>
      </c>
      <c r="Q36" s="272">
        <f t="shared" si="6"/>
        <v>0.56200000000000006</v>
      </c>
      <c r="R36" s="272">
        <f t="shared" si="7"/>
        <v>0</v>
      </c>
      <c r="S36" s="30"/>
      <c r="T36" s="229">
        <f t="shared" si="5"/>
        <v>0.56200000000000006</v>
      </c>
      <c r="U36" s="154">
        <v>2.74</v>
      </c>
      <c r="V36" s="241">
        <v>1</v>
      </c>
      <c r="W36" s="211"/>
      <c r="X36" s="237"/>
      <c r="Y36" s="234" t="s">
        <v>902</v>
      </c>
      <c r="Z36" s="234" t="s">
        <v>903</v>
      </c>
    </row>
    <row r="37" spans="1:26" s="227" customFormat="1" ht="15.75" outlineLevel="2">
      <c r="A37" s="216" t="s">
        <v>794</v>
      </c>
      <c r="B37" s="234" t="s">
        <v>24</v>
      </c>
      <c r="C37" s="233" t="s">
        <v>1044</v>
      </c>
      <c r="D37" s="234"/>
      <c r="E37" s="234"/>
      <c r="F37" s="233" t="s">
        <v>955</v>
      </c>
      <c r="G37" s="235">
        <v>0</v>
      </c>
      <c r="H37" s="236">
        <v>2.1779999999999999</v>
      </c>
      <c r="I37" s="236">
        <v>0</v>
      </c>
      <c r="J37" s="236">
        <v>0</v>
      </c>
      <c r="K37" s="236">
        <v>0</v>
      </c>
      <c r="L37" s="236">
        <v>0</v>
      </c>
      <c r="M37" s="236">
        <v>0</v>
      </c>
      <c r="N37" s="236">
        <v>0</v>
      </c>
      <c r="O37" s="236">
        <v>0</v>
      </c>
      <c r="P37" s="236">
        <v>0</v>
      </c>
      <c r="Q37" s="272">
        <f t="shared" si="6"/>
        <v>2.1779999999999999</v>
      </c>
      <c r="R37" s="272">
        <f t="shared" si="7"/>
        <v>0</v>
      </c>
      <c r="S37" s="30"/>
      <c r="T37" s="229">
        <f t="shared" si="5"/>
        <v>2.1779999999999999</v>
      </c>
      <c r="U37" s="154">
        <v>0.253</v>
      </c>
      <c r="V37" s="241">
        <v>1</v>
      </c>
      <c r="W37" s="211"/>
      <c r="X37" s="237"/>
      <c r="Y37" s="234"/>
      <c r="Z37" s="234"/>
    </row>
    <row r="38" spans="1:26" s="227" customFormat="1" ht="15.75" outlineLevel="2">
      <c r="A38" s="849" t="s">
        <v>523</v>
      </c>
      <c r="B38" s="849"/>
      <c r="C38" s="849"/>
      <c r="D38" s="849"/>
      <c r="E38" s="849"/>
      <c r="F38" s="242" t="s">
        <v>379</v>
      </c>
      <c r="G38" s="231">
        <f>SUM(G29:G37)</f>
        <v>67.872000000000014</v>
      </c>
      <c r="H38" s="231">
        <f t="shared" ref="H38:P38" si="8">SUM(H29:H37)</f>
        <v>41.682999999999986</v>
      </c>
      <c r="I38" s="231">
        <f t="shared" si="8"/>
        <v>9.7509999999999994</v>
      </c>
      <c r="J38" s="231">
        <f t="shared" si="8"/>
        <v>0</v>
      </c>
      <c r="K38" s="231">
        <f t="shared" si="8"/>
        <v>0</v>
      </c>
      <c r="L38" s="231">
        <f t="shared" si="8"/>
        <v>0</v>
      </c>
      <c r="M38" s="231">
        <f t="shared" si="8"/>
        <v>7.5</v>
      </c>
      <c r="N38" s="231">
        <f t="shared" si="8"/>
        <v>38.524999999999999</v>
      </c>
      <c r="O38" s="231">
        <f t="shared" si="8"/>
        <v>14.100000000000001</v>
      </c>
      <c r="P38" s="231">
        <f t="shared" si="8"/>
        <v>0</v>
      </c>
      <c r="Q38" s="269">
        <f>SUM(G38:K38)</f>
        <v>119.30600000000001</v>
      </c>
      <c r="R38" s="269">
        <f>SUM(L38:P38)</f>
        <v>60.125</v>
      </c>
      <c r="S38" s="231">
        <f>SUM(S29:S37)</f>
        <v>0</v>
      </c>
      <c r="T38" s="229">
        <f>SUM(Q38:S38)</f>
        <v>179.43100000000001</v>
      </c>
      <c r="U38" s="154">
        <f>SUM(U29:U37)</f>
        <v>179.68299999999999</v>
      </c>
      <c r="V38" s="874"/>
      <c r="W38" s="211"/>
      <c r="X38" s="58"/>
    </row>
    <row r="39" spans="1:26" s="148" customFormat="1" ht="15.75" outlineLevel="2">
      <c r="A39" s="849"/>
      <c r="B39" s="849"/>
      <c r="C39" s="849"/>
      <c r="D39" s="849"/>
      <c r="E39" s="849"/>
      <c r="F39" s="242" t="s">
        <v>380</v>
      </c>
      <c r="G39" s="207">
        <f>+G38/$T$38</f>
        <v>0.37826239612998874</v>
      </c>
      <c r="H39" s="207">
        <f t="shared" ref="H39:S39" si="9">+H38/$T$38</f>
        <v>0.23230656909898503</v>
      </c>
      <c r="I39" s="207">
        <f t="shared" si="9"/>
        <v>5.4344009675028275E-2</v>
      </c>
      <c r="J39" s="207">
        <f t="shared" si="9"/>
        <v>0</v>
      </c>
      <c r="K39" s="207">
        <f t="shared" si="9"/>
        <v>0</v>
      </c>
      <c r="L39" s="207">
        <f t="shared" si="9"/>
        <v>0</v>
      </c>
      <c r="M39" s="207">
        <f t="shared" si="9"/>
        <v>4.1798797309272086E-2</v>
      </c>
      <c r="N39" s="207">
        <f t="shared" si="9"/>
        <v>0.21470648884529428</v>
      </c>
      <c r="O39" s="207">
        <f t="shared" si="9"/>
        <v>7.8581738941431528E-2</v>
      </c>
      <c r="P39" s="207">
        <f t="shared" si="9"/>
        <v>0</v>
      </c>
      <c r="Q39" s="271">
        <f t="shared" si="9"/>
        <v>0.66491297490400214</v>
      </c>
      <c r="R39" s="271">
        <f>+R38/$T$38</f>
        <v>0.33508702509599786</v>
      </c>
      <c r="S39" s="207">
        <f t="shared" si="9"/>
        <v>0</v>
      </c>
      <c r="T39" s="208">
        <f xml:space="preserve"> T38/U38</f>
        <v>0.99859753009466679</v>
      </c>
      <c r="U39" s="231"/>
      <c r="V39" s="874"/>
      <c r="W39" s="5"/>
      <c r="X39" s="289"/>
    </row>
    <row r="40" spans="1:26" s="148" customFormat="1" ht="15.75" outlineLevel="2" collapsed="1">
      <c r="A40" s="13"/>
      <c r="B40" s="5"/>
      <c r="C40" s="5"/>
      <c r="D40" s="5"/>
      <c r="E40" s="5"/>
      <c r="F40" s="5"/>
      <c r="G40" s="36"/>
      <c r="H40" s="12"/>
      <c r="I40" s="12"/>
      <c r="J40" s="12"/>
      <c r="K40" s="12"/>
      <c r="L40" s="12"/>
      <c r="M40" s="35"/>
      <c r="N40" s="35"/>
      <c r="O40" s="35"/>
      <c r="P40" s="35"/>
      <c r="Q40" s="239"/>
      <c r="R40" s="239"/>
      <c r="S40" s="8"/>
      <c r="T40" s="196"/>
      <c r="U40" s="47"/>
      <c r="V40" s="49"/>
      <c r="W40" s="5"/>
      <c r="X40" s="6"/>
      <c r="Y40" s="5"/>
      <c r="Z40" s="5"/>
    </row>
    <row r="41" spans="1:26" s="227" customFormat="1" ht="15.75" outlineLevel="2">
      <c r="A41" s="854" t="s">
        <v>463</v>
      </c>
      <c r="B41" s="854"/>
      <c r="C41" s="5"/>
      <c r="D41" s="5"/>
      <c r="E41" s="5"/>
      <c r="F41" s="5"/>
      <c r="G41" s="36"/>
      <c r="H41" s="12"/>
      <c r="I41" s="12"/>
      <c r="J41" s="12"/>
      <c r="K41" s="12"/>
      <c r="L41" s="12"/>
      <c r="M41" s="35"/>
      <c r="N41" s="35"/>
      <c r="O41" s="35"/>
      <c r="P41" s="35"/>
      <c r="Q41" s="239"/>
      <c r="R41" s="239"/>
      <c r="S41" s="8"/>
      <c r="T41" s="196"/>
      <c r="U41" s="47"/>
      <c r="V41" s="151"/>
      <c r="W41" s="211"/>
      <c r="X41" s="6"/>
      <c r="Y41" s="5"/>
      <c r="Z41" s="5"/>
    </row>
    <row r="42" spans="1:26" s="227" customFormat="1" ht="15.75" outlineLevel="2">
      <c r="A42" s="232" t="s">
        <v>806</v>
      </c>
      <c r="B42" s="234">
        <v>2515</v>
      </c>
      <c r="C42" s="318" t="s">
        <v>957</v>
      </c>
      <c r="D42" s="234" t="s">
        <v>27</v>
      </c>
      <c r="E42" s="317" t="s">
        <v>958</v>
      </c>
      <c r="F42" s="233" t="s">
        <v>961</v>
      </c>
      <c r="G42" s="235">
        <v>41.618000000000002</v>
      </c>
      <c r="H42" s="236">
        <v>30.628</v>
      </c>
      <c r="I42" s="228">
        <v>11.089</v>
      </c>
      <c r="J42" s="228">
        <v>0</v>
      </c>
      <c r="K42" s="228">
        <v>1.002</v>
      </c>
      <c r="L42" s="228">
        <v>0</v>
      </c>
      <c r="M42" s="228">
        <v>0</v>
      </c>
      <c r="N42" s="228">
        <v>0</v>
      </c>
      <c r="O42" s="228">
        <v>0</v>
      </c>
      <c r="P42" s="228">
        <v>0</v>
      </c>
      <c r="Q42" s="272">
        <f>SUM(G42:K42)</f>
        <v>84.337000000000003</v>
      </c>
      <c r="R42" s="272">
        <f>SUM(L42:P42)</f>
        <v>0</v>
      </c>
      <c r="S42" s="280"/>
      <c r="T42" s="226">
        <f>SUM(Q42:S42)</f>
        <v>84.337000000000003</v>
      </c>
      <c r="U42" s="154">
        <v>84.34</v>
      </c>
      <c r="V42" s="240">
        <v>1</v>
      </c>
      <c r="W42" s="211"/>
      <c r="X42" s="290" t="s">
        <v>1035</v>
      </c>
      <c r="Y42" s="234" t="s">
        <v>27</v>
      </c>
      <c r="Z42" s="234" t="s">
        <v>958</v>
      </c>
    </row>
    <row r="43" spans="1:26" s="227" customFormat="1" ht="15.75" outlineLevel="2">
      <c r="A43" s="232">
        <v>78</v>
      </c>
      <c r="B43" s="234">
        <v>7802</v>
      </c>
      <c r="C43" s="318" t="s">
        <v>624</v>
      </c>
      <c r="D43" s="234" t="s">
        <v>7</v>
      </c>
      <c r="E43" s="234" t="s">
        <v>29</v>
      </c>
      <c r="F43" s="233" t="s">
        <v>28</v>
      </c>
      <c r="G43" s="235">
        <v>29.21</v>
      </c>
      <c r="H43" s="236">
        <v>31.050999999999998</v>
      </c>
      <c r="I43" s="228">
        <v>6.5890000000000004</v>
      </c>
      <c r="J43" s="228">
        <v>0.34699999999999998</v>
      </c>
      <c r="K43" s="228">
        <v>0</v>
      </c>
      <c r="L43" s="228">
        <v>0</v>
      </c>
      <c r="M43" s="228">
        <v>0</v>
      </c>
      <c r="N43" s="228">
        <v>0</v>
      </c>
      <c r="O43" s="228">
        <v>0</v>
      </c>
      <c r="P43" s="228">
        <v>0</v>
      </c>
      <c r="Q43" s="272">
        <f>SUM(G43:K43)</f>
        <v>67.196999999999989</v>
      </c>
      <c r="R43" s="272">
        <f>SUM(L43:P43)</f>
        <v>0</v>
      </c>
      <c r="S43" s="280"/>
      <c r="T43" s="226">
        <f>SUM(Q43:S43)</f>
        <v>67.196999999999989</v>
      </c>
      <c r="U43" s="154">
        <v>67.196999999999989</v>
      </c>
      <c r="V43" s="240">
        <v>1</v>
      </c>
      <c r="W43" s="211"/>
      <c r="X43" s="290" t="s">
        <v>1035</v>
      </c>
      <c r="Y43" s="234" t="s">
        <v>7</v>
      </c>
      <c r="Z43" s="234" t="s">
        <v>29</v>
      </c>
    </row>
    <row r="44" spans="1:26" s="227" customFormat="1" ht="15.75" outlineLevel="2">
      <c r="A44" s="232">
        <v>90</v>
      </c>
      <c r="B44" s="234">
        <v>9005</v>
      </c>
      <c r="C44" s="318" t="s">
        <v>326</v>
      </c>
      <c r="D44" s="234" t="s">
        <v>21</v>
      </c>
      <c r="E44" s="234" t="s">
        <v>462</v>
      </c>
      <c r="F44" s="233" t="s">
        <v>733</v>
      </c>
      <c r="G44" s="235">
        <v>0</v>
      </c>
      <c r="H44" s="236">
        <v>2.0009999999999999</v>
      </c>
      <c r="I44" s="236">
        <v>14.244999999999999</v>
      </c>
      <c r="J44" s="228">
        <v>4.1109999999999998</v>
      </c>
      <c r="K44" s="228">
        <v>0</v>
      </c>
      <c r="L44" s="228">
        <v>0</v>
      </c>
      <c r="M44" s="228">
        <v>0</v>
      </c>
      <c r="N44" s="228">
        <v>0</v>
      </c>
      <c r="O44" s="228">
        <v>0</v>
      </c>
      <c r="P44" s="228">
        <v>0</v>
      </c>
      <c r="Q44" s="272">
        <f>SUM(G44:K44)</f>
        <v>20.356999999999999</v>
      </c>
      <c r="R44" s="272">
        <f>SUM(L44:P44)</f>
        <v>0</v>
      </c>
      <c r="S44" s="280"/>
      <c r="T44" s="226">
        <f>SUM(Q44:S44)</f>
        <v>20.356999999999999</v>
      </c>
      <c r="U44" s="154">
        <v>20.356999999999999</v>
      </c>
      <c r="V44" s="240">
        <v>1</v>
      </c>
      <c r="W44" s="211"/>
      <c r="X44" s="290" t="s">
        <v>1035</v>
      </c>
      <c r="Y44" s="234" t="s">
        <v>21</v>
      </c>
      <c r="Z44" s="234" t="s">
        <v>462</v>
      </c>
    </row>
    <row r="45" spans="1:26" s="148" customFormat="1" ht="15.75" outlineLevel="2">
      <c r="A45" s="848" t="s">
        <v>522</v>
      </c>
      <c r="B45" s="849"/>
      <c r="C45" s="849"/>
      <c r="D45" s="849"/>
      <c r="E45" s="849"/>
      <c r="F45" s="242" t="s">
        <v>379</v>
      </c>
      <c r="G45" s="231">
        <f>SUM(G42:G44)</f>
        <v>70.828000000000003</v>
      </c>
      <c r="H45" s="231">
        <f t="shared" ref="H45:S45" si="10">SUM(H42:H44)</f>
        <v>63.68</v>
      </c>
      <c r="I45" s="231">
        <f t="shared" si="10"/>
        <v>31.923000000000002</v>
      </c>
      <c r="J45" s="231">
        <f t="shared" si="10"/>
        <v>4.4580000000000002</v>
      </c>
      <c r="K45" s="231">
        <f t="shared" si="10"/>
        <v>1.002</v>
      </c>
      <c r="L45" s="231">
        <f t="shared" si="10"/>
        <v>0</v>
      </c>
      <c r="M45" s="231">
        <f t="shared" si="10"/>
        <v>0</v>
      </c>
      <c r="N45" s="231">
        <f t="shared" si="10"/>
        <v>0</v>
      </c>
      <c r="O45" s="231">
        <f t="shared" si="10"/>
        <v>0</v>
      </c>
      <c r="P45" s="231">
        <f t="shared" si="10"/>
        <v>0</v>
      </c>
      <c r="Q45" s="269">
        <f t="shared" si="10"/>
        <v>171.89099999999999</v>
      </c>
      <c r="R45" s="269">
        <f t="shared" si="10"/>
        <v>0</v>
      </c>
      <c r="S45" s="231">
        <f t="shared" si="10"/>
        <v>0</v>
      </c>
      <c r="T45" s="226">
        <f>SUM(Q45:S45)</f>
        <v>171.89099999999999</v>
      </c>
      <c r="U45" s="231">
        <f>SUM(U42:U44)</f>
        <v>171.89399999999998</v>
      </c>
      <c r="V45" s="852"/>
      <c r="W45" s="5"/>
      <c r="X45" s="237"/>
    </row>
    <row r="46" spans="1:26" s="148" customFormat="1" ht="16.5" outlineLevel="2" thickBot="1">
      <c r="A46" s="850"/>
      <c r="B46" s="851"/>
      <c r="C46" s="851"/>
      <c r="D46" s="851"/>
      <c r="E46" s="851"/>
      <c r="F46" s="243" t="s">
        <v>380</v>
      </c>
      <c r="G46" s="57">
        <f>+G45/$T$45</f>
        <v>0.412051823539336</v>
      </c>
      <c r="H46" s="57">
        <f t="shared" ref="H46:S46" si="11">+H45/$T$45</f>
        <v>0.37046733104118307</v>
      </c>
      <c r="I46" s="57">
        <f t="shared" si="11"/>
        <v>0.18571652966123883</v>
      </c>
      <c r="J46" s="57">
        <f t="shared" si="11"/>
        <v>2.5935040228982322E-2</v>
      </c>
      <c r="K46" s="57">
        <f t="shared" si="11"/>
        <v>5.8292755292598218E-3</v>
      </c>
      <c r="L46" s="57">
        <f t="shared" si="11"/>
        <v>0</v>
      </c>
      <c r="M46" s="57">
        <f t="shared" si="11"/>
        <v>0</v>
      </c>
      <c r="N46" s="57">
        <f t="shared" si="11"/>
        <v>0</v>
      </c>
      <c r="O46" s="57">
        <f t="shared" si="11"/>
        <v>0</v>
      </c>
      <c r="P46" s="57">
        <f t="shared" si="11"/>
        <v>0</v>
      </c>
      <c r="Q46" s="270">
        <f t="shared" si="11"/>
        <v>1</v>
      </c>
      <c r="R46" s="270">
        <f t="shared" si="11"/>
        <v>0</v>
      </c>
      <c r="S46" s="57">
        <f t="shared" si="11"/>
        <v>0</v>
      </c>
      <c r="T46" s="197">
        <f xml:space="preserve"> T45/U45</f>
        <v>0.99998254738385295</v>
      </c>
      <c r="U46" s="147"/>
      <c r="V46" s="853"/>
      <c r="W46" s="5"/>
      <c r="X46" s="288"/>
    </row>
    <row r="47" spans="1:26" s="227" customFormat="1" ht="15.75" outlineLevel="2" collapsed="1">
      <c r="A47" s="13"/>
      <c r="B47" s="5"/>
      <c r="C47" s="5"/>
      <c r="D47" s="5"/>
      <c r="E47" s="5"/>
      <c r="F47" s="5"/>
      <c r="G47" s="36"/>
      <c r="H47" s="12"/>
      <c r="I47" s="35"/>
      <c r="J47" s="35"/>
      <c r="K47" s="35"/>
      <c r="L47" s="35"/>
      <c r="M47" s="35"/>
      <c r="N47" s="35"/>
      <c r="O47" s="35"/>
      <c r="P47" s="35"/>
      <c r="Q47" s="239"/>
      <c r="R47" s="239"/>
      <c r="S47" s="8"/>
      <c r="T47" s="196"/>
      <c r="U47" s="47"/>
      <c r="V47" s="49"/>
      <c r="W47" s="211"/>
      <c r="X47" s="6"/>
      <c r="Y47" s="5"/>
      <c r="Z47" s="5"/>
    </row>
    <row r="48" spans="1:26" s="227" customFormat="1" ht="16.5" customHeight="1" outlineLevel="2" thickBot="1">
      <c r="A48" s="854" t="s">
        <v>464</v>
      </c>
      <c r="B48" s="854"/>
      <c r="C48" s="5"/>
      <c r="D48" s="5"/>
      <c r="E48" s="5"/>
      <c r="F48" s="5"/>
      <c r="G48" s="36"/>
      <c r="H48" s="12"/>
      <c r="I48" s="35"/>
      <c r="J48" s="35"/>
      <c r="K48" s="35"/>
      <c r="L48" s="35"/>
      <c r="M48" s="35"/>
      <c r="N48" s="35"/>
      <c r="O48" s="35"/>
      <c r="P48" s="35"/>
      <c r="Q48" s="239"/>
      <c r="R48" s="239"/>
      <c r="S48" s="8"/>
      <c r="T48" s="196"/>
      <c r="U48" s="47"/>
      <c r="V48" s="151"/>
      <c r="W48" s="211"/>
      <c r="X48" s="6"/>
      <c r="Y48" s="5"/>
      <c r="Z48" s="5"/>
    </row>
    <row r="49" spans="1:26" s="227" customFormat="1" ht="15.75" customHeight="1" outlineLevel="2">
      <c r="A49" s="217">
        <v>45</v>
      </c>
      <c r="B49" s="584" t="s">
        <v>656</v>
      </c>
      <c r="C49" s="218" t="s">
        <v>657</v>
      </c>
      <c r="D49" s="162" t="s">
        <v>7</v>
      </c>
      <c r="E49" s="162" t="s">
        <v>23</v>
      </c>
      <c r="F49" s="218" t="s">
        <v>657</v>
      </c>
      <c r="G49" s="220">
        <v>0</v>
      </c>
      <c r="H49" s="221">
        <v>0</v>
      </c>
      <c r="I49" s="221">
        <v>0.93</v>
      </c>
      <c r="J49" s="219">
        <v>1.07</v>
      </c>
      <c r="K49" s="222">
        <v>0</v>
      </c>
      <c r="L49" s="222">
        <v>0</v>
      </c>
      <c r="M49" s="222">
        <v>0</v>
      </c>
      <c r="N49" s="222">
        <v>0</v>
      </c>
      <c r="O49" s="222">
        <v>0</v>
      </c>
      <c r="P49" s="222">
        <v>0</v>
      </c>
      <c r="Q49" s="278">
        <f>SUM(G49:K49)</f>
        <v>2</v>
      </c>
      <c r="R49" s="278">
        <f t="shared" ref="R49:R63" si="12">SUM(L49:P49)</f>
        <v>0</v>
      </c>
      <c r="S49" s="279"/>
      <c r="T49" s="169">
        <f t="shared" ref="T49:T63" si="13">SUM(Q49:S49)</f>
        <v>2</v>
      </c>
      <c r="U49" s="194">
        <v>3.24</v>
      </c>
      <c r="V49" s="225">
        <v>1</v>
      </c>
      <c r="W49" s="211"/>
      <c r="X49" s="223"/>
      <c r="Y49" s="162" t="s">
        <v>7</v>
      </c>
      <c r="Z49" s="162" t="s">
        <v>23</v>
      </c>
    </row>
    <row r="50" spans="1:26" s="227" customFormat="1" ht="15.75" customHeight="1" outlineLevel="2">
      <c r="A50" s="232">
        <v>55</v>
      </c>
      <c r="B50" s="234">
        <v>5503</v>
      </c>
      <c r="C50" s="233" t="s">
        <v>383</v>
      </c>
      <c r="D50" s="214" t="s">
        <v>7</v>
      </c>
      <c r="E50" s="322" t="s">
        <v>31</v>
      </c>
      <c r="F50" s="233" t="s">
        <v>383</v>
      </c>
      <c r="G50" s="235">
        <v>41.625999999999998</v>
      </c>
      <c r="H50" s="236">
        <v>60.168999999999997</v>
      </c>
      <c r="I50" s="236">
        <v>31.062000000000001</v>
      </c>
      <c r="J50" s="236">
        <v>1.9470000000000001</v>
      </c>
      <c r="K50" s="236">
        <v>0</v>
      </c>
      <c r="L50" s="236">
        <v>0</v>
      </c>
      <c r="M50" s="228">
        <v>0</v>
      </c>
      <c r="N50" s="228">
        <v>0</v>
      </c>
      <c r="O50" s="228">
        <v>0</v>
      </c>
      <c r="P50" s="228">
        <v>0.67</v>
      </c>
      <c r="Q50" s="272">
        <f t="shared" ref="Q50:Q63" si="14">SUM(G50:K50)</f>
        <v>134.804</v>
      </c>
      <c r="R50" s="272">
        <f t="shared" si="12"/>
        <v>0.67</v>
      </c>
      <c r="S50" s="30"/>
      <c r="T50" s="226">
        <f t="shared" si="13"/>
        <v>135.47399999999999</v>
      </c>
      <c r="U50" s="154">
        <v>135.47399999999999</v>
      </c>
      <c r="V50" s="240">
        <v>5</v>
      </c>
      <c r="W50" s="211"/>
      <c r="X50" s="237"/>
      <c r="Y50" s="214" t="s">
        <v>7</v>
      </c>
      <c r="Z50" s="214" t="s">
        <v>31</v>
      </c>
    </row>
    <row r="51" spans="1:26" s="227" customFormat="1" ht="15.75" customHeight="1" outlineLevel="2">
      <c r="A51" s="232">
        <v>55</v>
      </c>
      <c r="B51" s="234" t="s">
        <v>307</v>
      </c>
      <c r="C51" s="233" t="s">
        <v>308</v>
      </c>
      <c r="D51" s="214" t="s">
        <v>7</v>
      </c>
      <c r="E51" s="322" t="s">
        <v>469</v>
      </c>
      <c r="F51" s="318" t="s">
        <v>602</v>
      </c>
      <c r="G51" s="235">
        <v>0</v>
      </c>
      <c r="H51" s="236">
        <v>0</v>
      </c>
      <c r="I51" s="236">
        <v>0</v>
      </c>
      <c r="J51" s="236">
        <v>0</v>
      </c>
      <c r="K51" s="236">
        <v>0</v>
      </c>
      <c r="L51" s="236">
        <v>0</v>
      </c>
      <c r="M51" s="228">
        <v>0</v>
      </c>
      <c r="N51" s="228">
        <v>6.9334400000000009</v>
      </c>
      <c r="O51" s="228">
        <v>0</v>
      </c>
      <c r="P51" s="228">
        <v>0</v>
      </c>
      <c r="Q51" s="272">
        <f t="shared" si="14"/>
        <v>0</v>
      </c>
      <c r="R51" s="272">
        <f t="shared" si="12"/>
        <v>6.9334400000000009</v>
      </c>
      <c r="S51" s="30"/>
      <c r="T51" s="226">
        <f t="shared" si="13"/>
        <v>6.9334400000000009</v>
      </c>
      <c r="U51" s="154">
        <v>6.899</v>
      </c>
      <c r="V51" s="240">
        <v>5</v>
      </c>
      <c r="W51" s="211"/>
      <c r="X51" s="237"/>
      <c r="Y51" s="214" t="s">
        <v>7</v>
      </c>
      <c r="Z51" s="214" t="s">
        <v>469</v>
      </c>
    </row>
    <row r="52" spans="1:26" s="227" customFormat="1" ht="15.75" customHeight="1" outlineLevel="2">
      <c r="A52" s="330">
        <v>56</v>
      </c>
      <c r="B52" s="329">
        <v>5608</v>
      </c>
      <c r="C52" s="499" t="s">
        <v>994</v>
      </c>
      <c r="D52" s="316" t="s">
        <v>7</v>
      </c>
      <c r="E52" s="316" t="s">
        <v>36</v>
      </c>
      <c r="F52" s="499" t="s">
        <v>995</v>
      </c>
      <c r="G52" s="495"/>
      <c r="H52" s="496"/>
      <c r="I52" s="496"/>
      <c r="J52" s="496"/>
      <c r="K52" s="496"/>
      <c r="L52" s="496"/>
      <c r="M52" s="497"/>
      <c r="N52" s="497"/>
      <c r="O52" s="497"/>
      <c r="P52" s="497"/>
      <c r="Q52" s="272">
        <f>SUM(G52:K52)</f>
        <v>0</v>
      </c>
      <c r="R52" s="272">
        <f>SUM(L52:P52)</f>
        <v>0</v>
      </c>
      <c r="S52" s="539"/>
      <c r="T52" s="513">
        <f t="shared" si="13"/>
        <v>0</v>
      </c>
      <c r="U52" s="154">
        <v>78.194000000000003</v>
      </c>
      <c r="V52" s="240">
        <v>6</v>
      </c>
      <c r="W52" s="193"/>
      <c r="X52" s="331" t="s">
        <v>1045</v>
      </c>
      <c r="Y52" s="214" t="s">
        <v>7</v>
      </c>
      <c r="Z52" s="214" t="s">
        <v>36</v>
      </c>
    </row>
    <row r="53" spans="1:26" s="227" customFormat="1" ht="15.75" customHeight="1" outlineLevel="2">
      <c r="A53" s="232">
        <v>60</v>
      </c>
      <c r="B53" s="234">
        <v>6006</v>
      </c>
      <c r="C53" s="233" t="s">
        <v>601</v>
      </c>
      <c r="D53" s="214" t="s">
        <v>7</v>
      </c>
      <c r="E53" s="322" t="s">
        <v>769</v>
      </c>
      <c r="F53" s="233" t="s">
        <v>601</v>
      </c>
      <c r="G53" s="235">
        <v>0</v>
      </c>
      <c r="H53" s="236">
        <v>14.276</v>
      </c>
      <c r="I53" s="236">
        <v>2.2395499999999995</v>
      </c>
      <c r="J53" s="236">
        <v>0.16</v>
      </c>
      <c r="K53" s="236">
        <v>0</v>
      </c>
      <c r="L53" s="236">
        <v>0</v>
      </c>
      <c r="M53" s="236">
        <v>5.9490800000000004</v>
      </c>
      <c r="N53" s="236">
        <v>37.58634</v>
      </c>
      <c r="O53" s="228">
        <v>34.347830000000002</v>
      </c>
      <c r="P53" s="228">
        <v>0</v>
      </c>
      <c r="Q53" s="272">
        <f>SUM(G53:K53)</f>
        <v>16.675549999999998</v>
      </c>
      <c r="R53" s="272">
        <f t="shared" si="12"/>
        <v>77.883250000000004</v>
      </c>
      <c r="S53" s="30"/>
      <c r="T53" s="226">
        <f t="shared" si="13"/>
        <v>94.558800000000005</v>
      </c>
      <c r="U53" s="154">
        <v>94.559000000000012</v>
      </c>
      <c r="V53" s="240">
        <v>1</v>
      </c>
      <c r="W53" s="211"/>
      <c r="X53" s="237"/>
      <c r="Y53" s="214" t="s">
        <v>7</v>
      </c>
      <c r="Z53" s="214" t="s">
        <v>769</v>
      </c>
    </row>
    <row r="54" spans="1:26" s="227" customFormat="1" ht="15.75" customHeight="1" outlineLevel="2">
      <c r="A54" s="232">
        <v>60</v>
      </c>
      <c r="B54" s="234">
        <v>6007</v>
      </c>
      <c r="C54" s="233" t="s">
        <v>384</v>
      </c>
      <c r="D54" s="214" t="s">
        <v>7</v>
      </c>
      <c r="E54" s="214" t="s">
        <v>127</v>
      </c>
      <c r="F54" s="233" t="s">
        <v>822</v>
      </c>
      <c r="G54" s="235">
        <v>0</v>
      </c>
      <c r="H54" s="236">
        <v>16.794329999999999</v>
      </c>
      <c r="I54" s="236">
        <v>10.782349999999999</v>
      </c>
      <c r="J54" s="236">
        <v>1.47559</v>
      </c>
      <c r="K54" s="236">
        <v>0</v>
      </c>
      <c r="L54" s="236">
        <v>0</v>
      </c>
      <c r="M54" s="228">
        <v>0</v>
      </c>
      <c r="N54" s="228">
        <v>0</v>
      </c>
      <c r="O54" s="228">
        <v>2.3513500000000001</v>
      </c>
      <c r="P54" s="228">
        <v>0.47539999999999999</v>
      </c>
      <c r="Q54" s="272">
        <f t="shared" si="14"/>
        <v>29.052269999999996</v>
      </c>
      <c r="R54" s="272">
        <f t="shared" si="12"/>
        <v>2.8267500000000001</v>
      </c>
      <c r="S54" s="30"/>
      <c r="T54" s="226">
        <f t="shared" si="13"/>
        <v>31.879019999999997</v>
      </c>
      <c r="U54" s="154">
        <v>31.873000000000001</v>
      </c>
      <c r="V54" s="240">
        <v>1</v>
      </c>
      <c r="W54" s="211"/>
      <c r="X54" s="237"/>
      <c r="Y54" s="214" t="s">
        <v>7</v>
      </c>
      <c r="Z54" s="214" t="s">
        <v>127</v>
      </c>
    </row>
    <row r="55" spans="1:26" s="227" customFormat="1" ht="15.75" customHeight="1" outlineLevel="2">
      <c r="A55" s="232">
        <v>60</v>
      </c>
      <c r="B55" s="234">
        <v>6007</v>
      </c>
      <c r="C55" s="233" t="s">
        <v>384</v>
      </c>
      <c r="D55" s="214" t="s">
        <v>127</v>
      </c>
      <c r="E55" s="214" t="s">
        <v>32</v>
      </c>
      <c r="F55" s="233" t="s">
        <v>823</v>
      </c>
      <c r="G55" s="235">
        <v>0.97350000000000003</v>
      </c>
      <c r="H55" s="236">
        <v>7.9083000000000006</v>
      </c>
      <c r="I55" s="236">
        <v>17.741969999999998</v>
      </c>
      <c r="J55" s="236">
        <v>26.666899999999998</v>
      </c>
      <c r="K55" s="236">
        <v>0</v>
      </c>
      <c r="L55" s="236">
        <v>0</v>
      </c>
      <c r="M55" s="228">
        <v>0</v>
      </c>
      <c r="N55" s="228">
        <v>0</v>
      </c>
      <c r="O55" s="228">
        <v>3.3130000000000002</v>
      </c>
      <c r="P55" s="228">
        <v>0.68300000000000005</v>
      </c>
      <c r="Q55" s="272">
        <f t="shared" si="14"/>
        <v>53.290669999999999</v>
      </c>
      <c r="R55" s="272">
        <f t="shared" si="12"/>
        <v>3.9960000000000004</v>
      </c>
      <c r="S55" s="30"/>
      <c r="T55" s="226">
        <f t="shared" si="13"/>
        <v>57.286670000000001</v>
      </c>
      <c r="U55" s="154">
        <v>57.286999999999999</v>
      </c>
      <c r="V55" s="240">
        <v>2</v>
      </c>
      <c r="W55" s="211"/>
      <c r="X55" s="237"/>
      <c r="Y55" s="214" t="s">
        <v>127</v>
      </c>
      <c r="Z55" s="214" t="s">
        <v>32</v>
      </c>
    </row>
    <row r="56" spans="1:26" s="227" customFormat="1" ht="15.75" customHeight="1" outlineLevel="2">
      <c r="A56" s="232">
        <v>60</v>
      </c>
      <c r="B56" s="234">
        <v>6008</v>
      </c>
      <c r="C56" s="233" t="s">
        <v>465</v>
      </c>
      <c r="D56" s="214" t="s">
        <v>7</v>
      </c>
      <c r="E56" s="214" t="s">
        <v>824</v>
      </c>
      <c r="F56" s="233" t="s">
        <v>825</v>
      </c>
      <c r="G56" s="235">
        <v>0</v>
      </c>
      <c r="H56" s="236">
        <v>4.9349499999999997</v>
      </c>
      <c r="I56" s="236">
        <v>11.192260000000001</v>
      </c>
      <c r="J56" s="236">
        <v>21.393300000000004</v>
      </c>
      <c r="K56" s="236">
        <v>0</v>
      </c>
      <c r="L56" s="236">
        <v>0</v>
      </c>
      <c r="M56" s="228">
        <v>0</v>
      </c>
      <c r="N56" s="228">
        <v>0</v>
      </c>
      <c r="O56" s="228">
        <v>0</v>
      </c>
      <c r="P56" s="228">
        <v>0</v>
      </c>
      <c r="Q56" s="272">
        <f t="shared" si="14"/>
        <v>37.520510000000002</v>
      </c>
      <c r="R56" s="272">
        <f t="shared" si="12"/>
        <v>0</v>
      </c>
      <c r="S56" s="30"/>
      <c r="T56" s="226">
        <f t="shared" si="13"/>
        <v>37.520510000000002</v>
      </c>
      <c r="U56" s="154">
        <v>37.519999999999996</v>
      </c>
      <c r="V56" s="240">
        <v>2</v>
      </c>
      <c r="W56" s="211"/>
      <c r="X56" s="237"/>
      <c r="Y56" s="214" t="s">
        <v>7</v>
      </c>
      <c r="Z56" s="214" t="s">
        <v>824</v>
      </c>
    </row>
    <row r="57" spans="1:26" s="227" customFormat="1" ht="15.75" customHeight="1" outlineLevel="2">
      <c r="A57" s="232">
        <v>60</v>
      </c>
      <c r="B57" s="234">
        <v>6008</v>
      </c>
      <c r="C57" s="233" t="s">
        <v>465</v>
      </c>
      <c r="D57" s="214" t="s">
        <v>824</v>
      </c>
      <c r="E57" s="214" t="s">
        <v>12</v>
      </c>
      <c r="F57" s="233" t="s">
        <v>826</v>
      </c>
      <c r="G57" s="235">
        <v>7.95</v>
      </c>
      <c r="H57" s="236">
        <v>12.869999999999997</v>
      </c>
      <c r="I57" s="236">
        <v>8.67</v>
      </c>
      <c r="J57" s="236">
        <v>5.984</v>
      </c>
      <c r="K57" s="236">
        <v>0</v>
      </c>
      <c r="L57" s="236">
        <v>0</v>
      </c>
      <c r="M57" s="228">
        <v>0</v>
      </c>
      <c r="N57" s="228">
        <v>0</v>
      </c>
      <c r="O57" s="228">
        <v>0</v>
      </c>
      <c r="P57" s="228">
        <v>0</v>
      </c>
      <c r="Q57" s="272">
        <f t="shared" si="14"/>
        <v>35.473999999999997</v>
      </c>
      <c r="R57" s="272">
        <f t="shared" si="12"/>
        <v>0</v>
      </c>
      <c r="S57" s="30"/>
      <c r="T57" s="226">
        <f t="shared" si="13"/>
        <v>35.473999999999997</v>
      </c>
      <c r="U57" s="154">
        <v>35.473999999999997</v>
      </c>
      <c r="V57" s="240">
        <v>3</v>
      </c>
      <c r="W57" s="211"/>
      <c r="X57" s="237"/>
      <c r="Y57" s="214" t="s">
        <v>824</v>
      </c>
      <c r="Z57" s="214" t="s">
        <v>12</v>
      </c>
    </row>
    <row r="58" spans="1:26" s="227" customFormat="1" ht="15.75" customHeight="1" outlineLevel="2">
      <c r="A58" s="232">
        <v>60</v>
      </c>
      <c r="B58" s="234">
        <v>6009</v>
      </c>
      <c r="C58" s="233" t="s">
        <v>467</v>
      </c>
      <c r="D58" s="214" t="s">
        <v>7</v>
      </c>
      <c r="E58" s="214" t="s">
        <v>33</v>
      </c>
      <c r="F58" s="233" t="s">
        <v>467</v>
      </c>
      <c r="G58" s="235">
        <v>0</v>
      </c>
      <c r="H58" s="209">
        <v>22.308999999999997</v>
      </c>
      <c r="I58" s="209">
        <v>33.257000000000012</v>
      </c>
      <c r="J58" s="209">
        <v>20.061999999999998</v>
      </c>
      <c r="K58" s="209">
        <v>0</v>
      </c>
      <c r="L58" s="209">
        <v>0</v>
      </c>
      <c r="M58" s="235">
        <v>15.45</v>
      </c>
      <c r="N58" s="235">
        <v>26.427999999999997</v>
      </c>
      <c r="O58" s="235">
        <v>0.61099999999999999</v>
      </c>
      <c r="P58" s="235">
        <v>0</v>
      </c>
      <c r="Q58" s="272">
        <f t="shared" si="14"/>
        <v>75.628000000000014</v>
      </c>
      <c r="R58" s="272">
        <f t="shared" si="12"/>
        <v>42.488999999999997</v>
      </c>
      <c r="S58" s="30"/>
      <c r="T58" s="226">
        <f t="shared" si="13"/>
        <v>118.11700000000002</v>
      </c>
      <c r="U58" s="154">
        <v>118.98</v>
      </c>
      <c r="V58" s="240">
        <v>3</v>
      </c>
      <c r="W58" s="211"/>
      <c r="X58" s="237"/>
      <c r="Y58" s="214" t="s">
        <v>7</v>
      </c>
      <c r="Z58" s="214" t="s">
        <v>33</v>
      </c>
    </row>
    <row r="59" spans="1:26" s="227" customFormat="1" ht="15.75" customHeight="1" outlineLevel="2">
      <c r="A59" s="232">
        <v>62</v>
      </c>
      <c r="B59" s="234">
        <v>6209</v>
      </c>
      <c r="C59" s="233" t="s">
        <v>385</v>
      </c>
      <c r="D59" s="214" t="s">
        <v>7</v>
      </c>
      <c r="E59" s="214" t="s">
        <v>34</v>
      </c>
      <c r="F59" s="233" t="s">
        <v>385</v>
      </c>
      <c r="G59" s="235">
        <v>8.8308099999999996</v>
      </c>
      <c r="H59" s="236">
        <v>18.733549999999997</v>
      </c>
      <c r="I59" s="236">
        <v>22.652899999999995</v>
      </c>
      <c r="J59" s="236">
        <v>12.72054</v>
      </c>
      <c r="K59" s="236">
        <v>0</v>
      </c>
      <c r="L59" s="236">
        <v>0</v>
      </c>
      <c r="M59" s="228">
        <v>0</v>
      </c>
      <c r="N59" s="228">
        <v>0</v>
      </c>
      <c r="O59" s="228">
        <v>0</v>
      </c>
      <c r="P59" s="228">
        <v>0</v>
      </c>
      <c r="Q59" s="272">
        <f t="shared" si="14"/>
        <v>62.937799999999996</v>
      </c>
      <c r="R59" s="272">
        <f t="shared" si="12"/>
        <v>0</v>
      </c>
      <c r="S59" s="30"/>
      <c r="T59" s="226">
        <f t="shared" si="13"/>
        <v>62.937799999999996</v>
      </c>
      <c r="U59" s="154">
        <v>62.938000000000002</v>
      </c>
      <c r="V59" s="240">
        <v>2</v>
      </c>
      <c r="W59" s="211"/>
      <c r="X59" s="237"/>
      <c r="Y59" s="214" t="s">
        <v>7</v>
      </c>
      <c r="Z59" s="214" t="s">
        <v>34</v>
      </c>
    </row>
    <row r="60" spans="1:26" s="227" customFormat="1" ht="15.75" customHeight="1" outlineLevel="2">
      <c r="A60" s="232">
        <v>62</v>
      </c>
      <c r="B60" s="234">
        <v>6211</v>
      </c>
      <c r="C60" s="233" t="s">
        <v>470</v>
      </c>
      <c r="D60" s="214" t="s">
        <v>7</v>
      </c>
      <c r="E60" s="214" t="s">
        <v>18</v>
      </c>
      <c r="F60" s="233" t="s">
        <v>386</v>
      </c>
      <c r="G60" s="235">
        <v>3.9412699999999998</v>
      </c>
      <c r="H60" s="236">
        <v>6.9658699999999998</v>
      </c>
      <c r="I60" s="236">
        <v>4.9197600000000001</v>
      </c>
      <c r="J60" s="236">
        <v>0</v>
      </c>
      <c r="K60" s="236">
        <v>0</v>
      </c>
      <c r="L60" s="236">
        <v>0</v>
      </c>
      <c r="M60" s="228">
        <v>0</v>
      </c>
      <c r="N60" s="228">
        <v>0</v>
      </c>
      <c r="O60" s="228">
        <v>0</v>
      </c>
      <c r="P60" s="228">
        <v>0</v>
      </c>
      <c r="Q60" s="272">
        <f t="shared" si="14"/>
        <v>15.8269</v>
      </c>
      <c r="R60" s="272">
        <f t="shared" si="12"/>
        <v>0</v>
      </c>
      <c r="S60" s="30"/>
      <c r="T60" s="226">
        <f t="shared" si="13"/>
        <v>15.8269</v>
      </c>
      <c r="U60" s="154">
        <v>15.826899999999998</v>
      </c>
      <c r="V60" s="240">
        <v>5</v>
      </c>
      <c r="W60" s="211"/>
      <c r="X60" s="237"/>
      <c r="Y60" s="214" t="s">
        <v>7</v>
      </c>
      <c r="Z60" s="214" t="s">
        <v>18</v>
      </c>
    </row>
    <row r="61" spans="1:26" s="227" customFormat="1" ht="15.75" customHeight="1" outlineLevel="2">
      <c r="A61" s="232">
        <v>62</v>
      </c>
      <c r="B61" s="234" t="s">
        <v>35</v>
      </c>
      <c r="C61" s="233" t="s">
        <v>600</v>
      </c>
      <c r="D61" s="214" t="s">
        <v>878</v>
      </c>
      <c r="E61" s="214" t="s">
        <v>471</v>
      </c>
      <c r="F61" s="318" t="s">
        <v>757</v>
      </c>
      <c r="G61" s="235">
        <v>0</v>
      </c>
      <c r="H61" s="236">
        <v>1.38</v>
      </c>
      <c r="I61" s="161">
        <v>1</v>
      </c>
      <c r="J61" s="236">
        <v>0</v>
      </c>
      <c r="K61" s="236">
        <v>0</v>
      </c>
      <c r="L61" s="236">
        <v>0</v>
      </c>
      <c r="M61" s="228">
        <v>0</v>
      </c>
      <c r="N61" s="228">
        <v>0</v>
      </c>
      <c r="O61" s="228">
        <v>0</v>
      </c>
      <c r="P61" s="228">
        <v>0</v>
      </c>
      <c r="Q61" s="272">
        <f t="shared" si="14"/>
        <v>2.38</v>
      </c>
      <c r="R61" s="272">
        <f t="shared" si="12"/>
        <v>0</v>
      </c>
      <c r="S61" s="30"/>
      <c r="T61" s="226">
        <f t="shared" si="13"/>
        <v>2.38</v>
      </c>
      <c r="U61" s="154">
        <v>2.38</v>
      </c>
      <c r="V61" s="240">
        <v>5</v>
      </c>
      <c r="W61" s="211"/>
      <c r="X61" s="237"/>
      <c r="Y61" s="214" t="s">
        <v>878</v>
      </c>
      <c r="Z61" s="214" t="s">
        <v>471</v>
      </c>
    </row>
    <row r="62" spans="1:26" s="227" customFormat="1" ht="15.75" customHeight="1" outlineLevel="2">
      <c r="A62" s="232">
        <v>64</v>
      </c>
      <c r="B62" s="234">
        <v>6404</v>
      </c>
      <c r="C62" s="233" t="s">
        <v>466</v>
      </c>
      <c r="D62" s="214" t="s">
        <v>7</v>
      </c>
      <c r="E62" s="214" t="s">
        <v>468</v>
      </c>
      <c r="F62" s="233" t="s">
        <v>466</v>
      </c>
      <c r="G62" s="235">
        <v>0</v>
      </c>
      <c r="H62" s="236">
        <v>1.327</v>
      </c>
      <c r="I62" s="236">
        <v>31.745000000000005</v>
      </c>
      <c r="J62" s="236">
        <v>9.9250000000000007</v>
      </c>
      <c r="K62" s="236">
        <v>0</v>
      </c>
      <c r="L62" s="236">
        <v>0</v>
      </c>
      <c r="M62" s="236">
        <v>0</v>
      </c>
      <c r="N62" s="228">
        <v>5.665</v>
      </c>
      <c r="O62" s="228">
        <v>58.106999999999999</v>
      </c>
      <c r="P62" s="228">
        <v>18.569999999999993</v>
      </c>
      <c r="Q62" s="272">
        <f t="shared" si="14"/>
        <v>42.997</v>
      </c>
      <c r="R62" s="272">
        <f t="shared" si="12"/>
        <v>82.341999999999985</v>
      </c>
      <c r="S62" s="30"/>
      <c r="T62" s="226">
        <f t="shared" si="13"/>
        <v>125.33899999999998</v>
      </c>
      <c r="U62" s="154">
        <v>125.33899999999998</v>
      </c>
      <c r="V62" s="240">
        <v>4</v>
      </c>
      <c r="W62" s="211"/>
      <c r="X62" s="237"/>
      <c r="Y62" s="214" t="s">
        <v>7</v>
      </c>
      <c r="Z62" s="214" t="s">
        <v>468</v>
      </c>
    </row>
    <row r="63" spans="1:26" s="148" customFormat="1" ht="15.75" customHeight="1" outlineLevel="2">
      <c r="A63" s="848" t="s">
        <v>1110</v>
      </c>
      <c r="B63" s="849"/>
      <c r="C63" s="849"/>
      <c r="D63" s="849"/>
      <c r="E63" s="849"/>
      <c r="F63" s="242" t="s">
        <v>379</v>
      </c>
      <c r="G63" s="32">
        <f t="shared" ref="G63:P63" si="15">SUM(G49:G62)</f>
        <v>63.321580000000004</v>
      </c>
      <c r="H63" s="32">
        <f t="shared" si="15"/>
        <v>167.66799999999998</v>
      </c>
      <c r="I63" s="32">
        <f t="shared" si="15"/>
        <v>176.19279</v>
      </c>
      <c r="J63" s="32">
        <f t="shared" si="15"/>
        <v>101.40433</v>
      </c>
      <c r="K63" s="32">
        <f t="shared" si="15"/>
        <v>0</v>
      </c>
      <c r="L63" s="32">
        <f t="shared" si="15"/>
        <v>0</v>
      </c>
      <c r="M63" s="32">
        <f t="shared" si="15"/>
        <v>21.399079999999998</v>
      </c>
      <c r="N63" s="32">
        <f t="shared" si="15"/>
        <v>76.612780000000001</v>
      </c>
      <c r="O63" s="32">
        <f t="shared" si="15"/>
        <v>98.73017999999999</v>
      </c>
      <c r="P63" s="32">
        <f t="shared" si="15"/>
        <v>20.398399999999992</v>
      </c>
      <c r="Q63" s="272">
        <f t="shared" si="14"/>
        <v>508.58670000000001</v>
      </c>
      <c r="R63" s="272">
        <f t="shared" si="12"/>
        <v>217.14043999999996</v>
      </c>
      <c r="S63" s="30">
        <f>SUM(S49:S62)</f>
        <v>0</v>
      </c>
      <c r="T63" s="226">
        <f t="shared" si="13"/>
        <v>725.72713999999996</v>
      </c>
      <c r="U63" s="231">
        <f>SUM(U49:U62)</f>
        <v>805.98389999999995</v>
      </c>
      <c r="V63" s="871"/>
      <c r="W63" s="5"/>
      <c r="X63" s="237"/>
    </row>
    <row r="64" spans="1:26" s="148" customFormat="1" ht="16.5" customHeight="1" outlineLevel="2" thickBot="1">
      <c r="A64" s="850"/>
      <c r="B64" s="851"/>
      <c r="C64" s="851"/>
      <c r="D64" s="851"/>
      <c r="E64" s="851"/>
      <c r="F64" s="243" t="s">
        <v>380</v>
      </c>
      <c r="G64" s="57">
        <f>+G63/$T$63</f>
        <v>8.7252600199022465E-2</v>
      </c>
      <c r="H64" s="57">
        <f t="shared" ref="H64:S64" si="16">+H63/$T$63</f>
        <v>0.23103449045601351</v>
      </c>
      <c r="I64" s="57">
        <f t="shared" si="16"/>
        <v>0.24278104026810959</v>
      </c>
      <c r="J64" s="57">
        <f t="shared" si="16"/>
        <v>0.13972790104005206</v>
      </c>
      <c r="K64" s="57">
        <f t="shared" si="16"/>
        <v>0</v>
      </c>
      <c r="L64" s="57">
        <f t="shared" si="16"/>
        <v>0</v>
      </c>
      <c r="M64" s="57">
        <f t="shared" si="16"/>
        <v>2.9486398979098397E-2</v>
      </c>
      <c r="N64" s="57">
        <f t="shared" si="16"/>
        <v>0.10556692147409563</v>
      </c>
      <c r="O64" s="57">
        <f t="shared" si="16"/>
        <v>0.1360431139450014</v>
      </c>
      <c r="P64" s="57">
        <f t="shared" si="16"/>
        <v>2.8107533638606918E-2</v>
      </c>
      <c r="Q64" s="270">
        <f t="shared" si="16"/>
        <v>0.70079603196319773</v>
      </c>
      <c r="R64" s="270">
        <f t="shared" si="16"/>
        <v>0.29920396803680233</v>
      </c>
      <c r="S64" s="57">
        <f t="shared" si="16"/>
        <v>0</v>
      </c>
      <c r="T64" s="197">
        <f xml:space="preserve"> T63/U63</f>
        <v>0.90042386702761679</v>
      </c>
      <c r="U64" s="147"/>
      <c r="V64" s="872"/>
      <c r="W64" s="5"/>
      <c r="X64" s="288"/>
    </row>
    <row r="65" spans="1:26" s="227" customFormat="1" ht="15.75" outlineLevel="2" collapsed="1">
      <c r="A65" s="13"/>
      <c r="B65" s="5"/>
      <c r="C65" s="5"/>
      <c r="D65" s="149"/>
      <c r="E65" s="149"/>
      <c r="F65" s="5"/>
      <c r="G65" s="36"/>
      <c r="H65" s="12"/>
      <c r="I65" s="12"/>
      <c r="J65" s="12"/>
      <c r="K65" s="12"/>
      <c r="L65" s="12"/>
      <c r="M65" s="35"/>
      <c r="N65" s="35"/>
      <c r="O65" s="35"/>
      <c r="P65" s="35"/>
      <c r="Q65" s="239"/>
      <c r="R65" s="239"/>
      <c r="S65" s="8"/>
      <c r="T65" s="196"/>
      <c r="U65" s="47"/>
      <c r="V65" s="49"/>
      <c r="W65" s="211"/>
      <c r="X65" s="6"/>
      <c r="Y65" s="149"/>
      <c r="Z65" s="149"/>
    </row>
    <row r="66" spans="1:26" s="227" customFormat="1" ht="16.5" outlineLevel="2" thickBot="1">
      <c r="A66" s="873" t="s">
        <v>37</v>
      </c>
      <c r="B66" s="873"/>
      <c r="C66" s="5"/>
      <c r="D66" s="149"/>
      <c r="E66" s="149"/>
      <c r="F66" s="5"/>
      <c r="G66" s="36"/>
      <c r="H66" s="12"/>
      <c r="I66" s="12"/>
      <c r="J66" s="12"/>
      <c r="K66" s="12"/>
      <c r="L66" s="12"/>
      <c r="M66" s="35"/>
      <c r="N66" s="35"/>
      <c r="O66" s="35"/>
      <c r="P66" s="35"/>
      <c r="Q66" s="239"/>
      <c r="R66" s="239"/>
      <c r="S66" s="8"/>
      <c r="T66" s="196"/>
      <c r="U66" s="47"/>
      <c r="V66" s="151"/>
      <c r="W66" s="211"/>
      <c r="X66" s="6"/>
      <c r="Y66" s="149"/>
      <c r="Z66" s="149"/>
    </row>
    <row r="67" spans="1:26" s="227" customFormat="1" ht="15.75" outlineLevel="2">
      <c r="A67" s="217">
        <v>25</v>
      </c>
      <c r="B67" s="212">
        <v>2508</v>
      </c>
      <c r="C67" s="218" t="s">
        <v>614</v>
      </c>
      <c r="D67" s="219" t="s">
        <v>7</v>
      </c>
      <c r="E67" s="219" t="s">
        <v>897</v>
      </c>
      <c r="F67" s="218" t="s">
        <v>898</v>
      </c>
      <c r="G67" s="165">
        <v>27.902999999999995</v>
      </c>
      <c r="H67" s="221">
        <v>27.164999999999996</v>
      </c>
      <c r="I67" s="221">
        <v>5.9980000000000002</v>
      </c>
      <c r="J67" s="221">
        <v>0</v>
      </c>
      <c r="K67" s="221">
        <v>0</v>
      </c>
      <c r="L67" s="221">
        <v>0</v>
      </c>
      <c r="M67" s="222">
        <v>0</v>
      </c>
      <c r="N67" s="222">
        <v>0</v>
      </c>
      <c r="O67" s="222">
        <v>0</v>
      </c>
      <c r="P67" s="222">
        <v>0</v>
      </c>
      <c r="Q67" s="278">
        <f>SUM(G67:K67)</f>
        <v>61.065999999999988</v>
      </c>
      <c r="R67" s="278">
        <f>SUM(L67:P67)</f>
        <v>0</v>
      </c>
      <c r="S67" s="279"/>
      <c r="T67" s="169">
        <f>SUM(Q67:S67)</f>
        <v>61.065999999999988</v>
      </c>
      <c r="U67" s="194">
        <v>61.065999999999995</v>
      </c>
      <c r="V67" s="585">
        <v>1</v>
      </c>
      <c r="W67" s="211"/>
      <c r="X67" s="223" t="s">
        <v>1111</v>
      </c>
      <c r="Y67" s="219" t="s">
        <v>7</v>
      </c>
      <c r="Z67" s="219" t="s">
        <v>897</v>
      </c>
    </row>
    <row r="68" spans="1:26" s="227" customFormat="1" ht="15.75" outlineLevel="2">
      <c r="A68" s="315">
        <v>29</v>
      </c>
      <c r="B68" s="329">
        <v>2902</v>
      </c>
      <c r="C68" s="318" t="s">
        <v>621</v>
      </c>
      <c r="D68" s="234" t="s">
        <v>766</v>
      </c>
      <c r="E68" s="234" t="s">
        <v>342</v>
      </c>
      <c r="F68" s="233" t="s">
        <v>864</v>
      </c>
      <c r="G68" s="235">
        <v>14.004999999999999</v>
      </c>
      <c r="H68" s="58">
        <v>0</v>
      </c>
      <c r="I68" s="236">
        <v>0</v>
      </c>
      <c r="J68" s="236">
        <v>0</v>
      </c>
      <c r="K68" s="236">
        <v>0</v>
      </c>
      <c r="L68" s="236">
        <v>0</v>
      </c>
      <c r="M68" s="228">
        <v>0</v>
      </c>
      <c r="N68" s="228">
        <v>0</v>
      </c>
      <c r="O68" s="228">
        <v>0</v>
      </c>
      <c r="P68" s="228">
        <v>0</v>
      </c>
      <c r="Q68" s="272">
        <f t="shared" ref="Q68:Q77" si="17">SUM(G68:K68)</f>
        <v>14.004999999999999</v>
      </c>
      <c r="R68" s="272">
        <f t="shared" ref="R68:R78" si="18">SUM(L68:P68)</f>
        <v>0</v>
      </c>
      <c r="S68" s="30">
        <v>2.4820000000000002</v>
      </c>
      <c r="T68" s="226">
        <f t="shared" ref="T68:T78" si="19">SUM(Q68:S68)</f>
        <v>16.486999999999998</v>
      </c>
      <c r="U68" s="154">
        <v>16.487000000000002</v>
      </c>
      <c r="V68" s="582">
        <v>1</v>
      </c>
      <c r="W68" s="211"/>
      <c r="X68" s="237"/>
      <c r="Y68" s="234" t="s">
        <v>766</v>
      </c>
      <c r="Z68" s="234" t="s">
        <v>342</v>
      </c>
    </row>
    <row r="69" spans="1:26" s="227" customFormat="1" ht="15.75" outlineLevel="2">
      <c r="A69" s="483">
        <v>50</v>
      </c>
      <c r="B69" s="484">
        <v>5005</v>
      </c>
      <c r="C69" s="485" t="s">
        <v>1046</v>
      </c>
      <c r="D69" s="484" t="s">
        <v>473</v>
      </c>
      <c r="E69" s="484" t="s">
        <v>39</v>
      </c>
      <c r="F69" s="485" t="s">
        <v>1046</v>
      </c>
      <c r="G69" s="486">
        <v>5.0060000000000002</v>
      </c>
      <c r="H69" s="488">
        <v>3.605</v>
      </c>
      <c r="I69" s="488">
        <v>0.65900000000000003</v>
      </c>
      <c r="J69" s="488">
        <v>0.88</v>
      </c>
      <c r="K69" s="488">
        <v>0</v>
      </c>
      <c r="L69" s="488">
        <v>0</v>
      </c>
      <c r="M69" s="489">
        <v>0</v>
      </c>
      <c r="N69" s="489">
        <v>0</v>
      </c>
      <c r="O69" s="489">
        <v>0</v>
      </c>
      <c r="P69" s="489">
        <v>0</v>
      </c>
      <c r="Q69" s="490">
        <f t="shared" si="17"/>
        <v>10.150000000000002</v>
      </c>
      <c r="R69" s="490">
        <f t="shared" si="18"/>
        <v>0</v>
      </c>
      <c r="S69" s="490"/>
      <c r="T69" s="491">
        <f t="shared" si="19"/>
        <v>10.150000000000002</v>
      </c>
      <c r="U69" s="154"/>
      <c r="V69" s="312">
        <v>1</v>
      </c>
      <c r="W69" s="211"/>
      <c r="X69" s="493" t="s">
        <v>1049</v>
      </c>
      <c r="Y69" s="234"/>
      <c r="Z69" s="234"/>
    </row>
    <row r="70" spans="1:26" s="227" customFormat="1" ht="15.75" outlineLevel="2">
      <c r="A70" s="315">
        <v>50</v>
      </c>
      <c r="B70" s="329">
        <v>5005</v>
      </c>
      <c r="C70" s="233" t="s">
        <v>38</v>
      </c>
      <c r="D70" s="234" t="s">
        <v>473</v>
      </c>
      <c r="E70" s="234" t="s">
        <v>829</v>
      </c>
      <c r="F70" s="233" t="s">
        <v>831</v>
      </c>
      <c r="G70" s="235">
        <v>3.121</v>
      </c>
      <c r="H70" s="236">
        <v>2.028</v>
      </c>
      <c r="I70" s="236">
        <v>0</v>
      </c>
      <c r="J70" s="236">
        <v>0</v>
      </c>
      <c r="K70" s="236">
        <v>0</v>
      </c>
      <c r="L70" s="236">
        <v>0</v>
      </c>
      <c r="M70" s="228">
        <v>0</v>
      </c>
      <c r="N70" s="228">
        <v>0</v>
      </c>
      <c r="O70" s="228">
        <v>0</v>
      </c>
      <c r="P70" s="228">
        <v>0</v>
      </c>
      <c r="Q70" s="272">
        <f t="shared" si="17"/>
        <v>5.149</v>
      </c>
      <c r="R70" s="272">
        <f t="shared" si="18"/>
        <v>0</v>
      </c>
      <c r="S70" s="178">
        <v>0.88</v>
      </c>
      <c r="T70" s="226">
        <f t="shared" si="19"/>
        <v>6.0289999999999999</v>
      </c>
      <c r="U70" s="154">
        <v>7.2489999999999997</v>
      </c>
      <c r="V70" s="582">
        <v>1</v>
      </c>
      <c r="W70" s="211"/>
      <c r="X70" s="290" t="s">
        <v>1048</v>
      </c>
      <c r="Y70" s="234" t="s">
        <v>473</v>
      </c>
      <c r="Z70" s="234" t="s">
        <v>829</v>
      </c>
    </row>
    <row r="71" spans="1:26" s="227" customFormat="1" ht="15.75" outlineLevel="2">
      <c r="A71" s="315">
        <v>50</v>
      </c>
      <c r="B71" s="329">
        <v>5005</v>
      </c>
      <c r="C71" s="233" t="s">
        <v>38</v>
      </c>
      <c r="D71" s="234" t="s">
        <v>829</v>
      </c>
      <c r="E71" s="234" t="s">
        <v>830</v>
      </c>
      <c r="F71" s="233" t="s">
        <v>865</v>
      </c>
      <c r="G71" s="235">
        <v>1</v>
      </c>
      <c r="H71" s="236">
        <v>1.577</v>
      </c>
      <c r="I71" s="236">
        <v>0</v>
      </c>
      <c r="J71" s="236">
        <v>0</v>
      </c>
      <c r="K71" s="236">
        <v>0</v>
      </c>
      <c r="L71" s="236">
        <v>0</v>
      </c>
      <c r="M71" s="228">
        <v>0</v>
      </c>
      <c r="N71" s="228">
        <v>0</v>
      </c>
      <c r="O71" s="228">
        <v>0</v>
      </c>
      <c r="P71" s="228">
        <v>0</v>
      </c>
      <c r="Q71" s="272">
        <f t="shared" si="17"/>
        <v>2.577</v>
      </c>
      <c r="R71" s="272">
        <f t="shared" si="18"/>
        <v>0</v>
      </c>
      <c r="S71" s="30"/>
      <c r="T71" s="226">
        <f t="shared" si="19"/>
        <v>2.577</v>
      </c>
      <c r="U71" s="154">
        <v>5.2279999999999998</v>
      </c>
      <c r="V71" s="312">
        <v>1</v>
      </c>
      <c r="W71" s="211"/>
      <c r="X71" s="290" t="s">
        <v>1048</v>
      </c>
      <c r="Y71" s="234" t="s">
        <v>829</v>
      </c>
      <c r="Z71" s="234" t="s">
        <v>830</v>
      </c>
    </row>
    <row r="72" spans="1:26" s="227" customFormat="1" ht="15.75" outlineLevel="2">
      <c r="A72" s="315">
        <v>50</v>
      </c>
      <c r="B72" s="329">
        <v>5005</v>
      </c>
      <c r="C72" s="233" t="s">
        <v>38</v>
      </c>
      <c r="D72" s="234" t="s">
        <v>830</v>
      </c>
      <c r="E72" s="234" t="s">
        <v>39</v>
      </c>
      <c r="F72" s="233" t="s">
        <v>832</v>
      </c>
      <c r="G72" s="235">
        <v>0.88500000000000001</v>
      </c>
      <c r="H72" s="236">
        <v>0</v>
      </c>
      <c r="I72" s="236">
        <v>0.65900000000000003</v>
      </c>
      <c r="J72" s="236">
        <v>0</v>
      </c>
      <c r="K72" s="236">
        <v>0</v>
      </c>
      <c r="L72" s="236">
        <v>0</v>
      </c>
      <c r="M72" s="228">
        <v>0</v>
      </c>
      <c r="N72" s="228">
        <v>0</v>
      </c>
      <c r="O72" s="228">
        <v>0</v>
      </c>
      <c r="P72" s="228">
        <v>0</v>
      </c>
      <c r="Q72" s="272">
        <f t="shared" si="17"/>
        <v>1.544</v>
      </c>
      <c r="R72" s="272">
        <f t="shared" si="18"/>
        <v>0</v>
      </c>
      <c r="S72" s="30"/>
      <c r="T72" s="226">
        <f t="shared" si="19"/>
        <v>1.544</v>
      </c>
      <c r="U72" s="154">
        <v>3.0880000000000001</v>
      </c>
      <c r="V72" s="582">
        <v>1</v>
      </c>
      <c r="W72" s="211"/>
      <c r="X72" s="290" t="s">
        <v>1048</v>
      </c>
      <c r="Y72" s="234" t="s">
        <v>830</v>
      </c>
      <c r="Z72" s="234" t="s">
        <v>39</v>
      </c>
    </row>
    <row r="73" spans="1:26" s="227" customFormat="1" ht="15.75" outlineLevel="2">
      <c r="A73" s="483">
        <v>50</v>
      </c>
      <c r="B73" s="484">
        <v>5006</v>
      </c>
      <c r="C73" s="485" t="s">
        <v>40</v>
      </c>
      <c r="D73" s="484" t="s">
        <v>7</v>
      </c>
      <c r="E73" s="484" t="s">
        <v>1047</v>
      </c>
      <c r="F73" s="485" t="s">
        <v>863</v>
      </c>
      <c r="G73" s="486">
        <v>36.977000000000004</v>
      </c>
      <c r="H73" s="486">
        <v>21.112000000000002</v>
      </c>
      <c r="I73" s="486">
        <v>20.846</v>
      </c>
      <c r="J73" s="486">
        <v>1.988</v>
      </c>
      <c r="K73" s="488">
        <v>0</v>
      </c>
      <c r="L73" s="488">
        <v>0</v>
      </c>
      <c r="M73" s="489">
        <v>0</v>
      </c>
      <c r="N73" s="489">
        <v>0</v>
      </c>
      <c r="O73" s="489">
        <v>0</v>
      </c>
      <c r="P73" s="489">
        <v>0</v>
      </c>
      <c r="Q73" s="490">
        <f>SUM(G73:K73)</f>
        <v>80.923000000000002</v>
      </c>
      <c r="R73" s="490">
        <f>SUM(L73:P73)</f>
        <v>0</v>
      </c>
      <c r="S73" s="490"/>
      <c r="T73" s="491">
        <f>SUM(Q73:S73)</f>
        <v>80.923000000000002</v>
      </c>
      <c r="U73" s="154"/>
      <c r="V73" s="312">
        <v>1</v>
      </c>
      <c r="W73" s="211"/>
      <c r="X73" s="493" t="s">
        <v>1049</v>
      </c>
      <c r="Y73" s="234"/>
      <c r="Z73" s="234"/>
    </row>
    <row r="74" spans="1:26" s="227" customFormat="1" ht="15.75" outlineLevel="2">
      <c r="A74" s="315">
        <v>50</v>
      </c>
      <c r="B74" s="329">
        <v>5006</v>
      </c>
      <c r="C74" s="233" t="s">
        <v>40</v>
      </c>
      <c r="D74" s="234" t="s">
        <v>7</v>
      </c>
      <c r="E74" s="234" t="s">
        <v>30</v>
      </c>
      <c r="F74" s="233" t="s">
        <v>863</v>
      </c>
      <c r="G74" s="235">
        <v>22.268999999999998</v>
      </c>
      <c r="H74" s="236">
        <v>3.952</v>
      </c>
      <c r="I74" s="236">
        <v>7.9640000000000004</v>
      </c>
      <c r="J74" s="236">
        <v>1.988</v>
      </c>
      <c r="K74" s="236">
        <v>0</v>
      </c>
      <c r="L74" s="236">
        <v>0</v>
      </c>
      <c r="M74" s="228">
        <v>0</v>
      </c>
      <c r="N74" s="228">
        <v>0</v>
      </c>
      <c r="O74" s="228">
        <v>0</v>
      </c>
      <c r="P74" s="228">
        <v>0</v>
      </c>
      <c r="Q74" s="272">
        <f>SUM(G74:P74)</f>
        <v>36.172999999999995</v>
      </c>
      <c r="R74" s="272">
        <f t="shared" si="18"/>
        <v>0</v>
      </c>
      <c r="S74" s="30">
        <v>1.9970000000000001</v>
      </c>
      <c r="T74" s="226">
        <f t="shared" si="19"/>
        <v>38.169999999999995</v>
      </c>
      <c r="U74" s="154">
        <v>37.957999999999998</v>
      </c>
      <c r="V74" s="312">
        <v>1</v>
      </c>
      <c r="W74" s="211"/>
      <c r="X74" s="290" t="s">
        <v>1048</v>
      </c>
      <c r="Y74" s="234" t="s">
        <v>7</v>
      </c>
      <c r="Z74" s="234" t="s">
        <v>30</v>
      </c>
    </row>
    <row r="75" spans="1:26" s="227" customFormat="1" ht="15.75" outlineLevel="2">
      <c r="A75" s="315">
        <v>50</v>
      </c>
      <c r="B75" s="329">
        <v>5006</v>
      </c>
      <c r="C75" s="233" t="s">
        <v>40</v>
      </c>
      <c r="D75" s="234" t="s">
        <v>30</v>
      </c>
      <c r="E75" s="234" t="s">
        <v>833</v>
      </c>
      <c r="F75" s="233" t="s">
        <v>863</v>
      </c>
      <c r="G75" s="235">
        <v>10.782999999999999</v>
      </c>
      <c r="H75" s="236">
        <v>0</v>
      </c>
      <c r="I75" s="236">
        <v>0</v>
      </c>
      <c r="J75" s="236">
        <v>0</v>
      </c>
      <c r="K75" s="236">
        <v>0</v>
      </c>
      <c r="L75" s="236">
        <v>0</v>
      </c>
      <c r="M75" s="236">
        <v>0</v>
      </c>
      <c r="N75" s="236">
        <v>0</v>
      </c>
      <c r="O75" s="236">
        <v>0</v>
      </c>
      <c r="P75" s="236">
        <v>0</v>
      </c>
      <c r="Q75" s="272">
        <f t="shared" si="17"/>
        <v>10.782999999999999</v>
      </c>
      <c r="R75" s="272">
        <f t="shared" si="18"/>
        <v>0</v>
      </c>
      <c r="S75" s="30"/>
      <c r="T75" s="226">
        <f t="shared" si="19"/>
        <v>10.782999999999999</v>
      </c>
      <c r="U75" s="154">
        <v>10.483000000000001</v>
      </c>
      <c r="V75" s="582">
        <v>1</v>
      </c>
      <c r="W75" s="211"/>
      <c r="X75" s="290" t="s">
        <v>1048</v>
      </c>
      <c r="Y75" s="234" t="s">
        <v>30</v>
      </c>
      <c r="Z75" s="234" t="s">
        <v>833</v>
      </c>
    </row>
    <row r="76" spans="1:26" s="227" customFormat="1" ht="15.75" outlineLevel="2">
      <c r="A76" s="315">
        <v>50</v>
      </c>
      <c r="B76" s="329">
        <v>5006</v>
      </c>
      <c r="C76" s="233" t="s">
        <v>40</v>
      </c>
      <c r="D76" s="234" t="s">
        <v>833</v>
      </c>
      <c r="E76" s="234" t="s">
        <v>834</v>
      </c>
      <c r="F76" s="233" t="s">
        <v>40</v>
      </c>
      <c r="G76" s="235">
        <v>1.9570000000000001</v>
      </c>
      <c r="H76" s="236">
        <v>0</v>
      </c>
      <c r="I76" s="236">
        <v>0</v>
      </c>
      <c r="J76" s="236">
        <v>0</v>
      </c>
      <c r="K76" s="236">
        <v>0</v>
      </c>
      <c r="L76" s="236">
        <v>0</v>
      </c>
      <c r="M76" s="236">
        <v>0</v>
      </c>
      <c r="N76" s="236">
        <v>0</v>
      </c>
      <c r="O76" s="236">
        <v>0</v>
      </c>
      <c r="P76" s="236">
        <v>0</v>
      </c>
      <c r="Q76" s="272">
        <f t="shared" si="17"/>
        <v>1.9570000000000001</v>
      </c>
      <c r="R76" s="272">
        <f t="shared" si="18"/>
        <v>0</v>
      </c>
      <c r="S76" s="30"/>
      <c r="T76" s="226">
        <f t="shared" si="19"/>
        <v>1.9570000000000001</v>
      </c>
      <c r="U76" s="154">
        <v>2.2909999999999999</v>
      </c>
      <c r="V76" s="312">
        <v>1</v>
      </c>
      <c r="W76" s="211"/>
      <c r="X76" s="290" t="s">
        <v>1048</v>
      </c>
      <c r="Y76" s="234" t="s">
        <v>833</v>
      </c>
      <c r="Z76" s="234" t="s">
        <v>834</v>
      </c>
    </row>
    <row r="77" spans="1:26" s="227" customFormat="1" ht="15.75" outlineLevel="2">
      <c r="A77" s="315">
        <v>50</v>
      </c>
      <c r="B77" s="329">
        <v>5006</v>
      </c>
      <c r="C77" s="233" t="s">
        <v>40</v>
      </c>
      <c r="D77" s="234" t="s">
        <v>834</v>
      </c>
      <c r="E77" s="317" t="s">
        <v>253</v>
      </c>
      <c r="F77" s="233" t="s">
        <v>40</v>
      </c>
      <c r="G77" s="235">
        <v>1.968</v>
      </c>
      <c r="H77" s="236">
        <v>17.16</v>
      </c>
      <c r="I77" s="236">
        <v>12.882</v>
      </c>
      <c r="J77" s="236">
        <v>0</v>
      </c>
      <c r="K77" s="236">
        <v>0</v>
      </c>
      <c r="L77" s="236">
        <v>0</v>
      </c>
      <c r="M77" s="236">
        <v>0</v>
      </c>
      <c r="N77" s="236">
        <v>0</v>
      </c>
      <c r="O77" s="236">
        <v>0</v>
      </c>
      <c r="P77" s="236">
        <v>0</v>
      </c>
      <c r="Q77" s="272">
        <f t="shared" si="17"/>
        <v>32.01</v>
      </c>
      <c r="R77" s="272">
        <f t="shared" si="18"/>
        <v>0</v>
      </c>
      <c r="S77" s="30"/>
      <c r="T77" s="226">
        <f t="shared" si="19"/>
        <v>32.01</v>
      </c>
      <c r="U77" s="154">
        <v>31.866</v>
      </c>
      <c r="V77" s="240">
        <v>1</v>
      </c>
      <c r="W77" s="211"/>
      <c r="X77" s="290" t="s">
        <v>1048</v>
      </c>
      <c r="Y77" s="234" t="s">
        <v>834</v>
      </c>
      <c r="Z77" s="234" t="s">
        <v>253</v>
      </c>
    </row>
    <row r="78" spans="1:26" s="148" customFormat="1" ht="15.75" outlineLevel="2">
      <c r="A78" s="848" t="s">
        <v>378</v>
      </c>
      <c r="B78" s="849"/>
      <c r="C78" s="849"/>
      <c r="D78" s="849"/>
      <c r="E78" s="849"/>
      <c r="F78" s="242" t="s">
        <v>379</v>
      </c>
      <c r="G78" s="230">
        <f t="shared" ref="G78:P78" si="20">SUM(G67:G77)</f>
        <v>125.874</v>
      </c>
      <c r="H78" s="230">
        <f t="shared" si="20"/>
        <v>76.59899999999999</v>
      </c>
      <c r="I78" s="230">
        <f t="shared" si="20"/>
        <v>49.007999999999996</v>
      </c>
      <c r="J78" s="230">
        <f t="shared" si="20"/>
        <v>4.8559999999999999</v>
      </c>
      <c r="K78" s="230">
        <f t="shared" si="20"/>
        <v>0</v>
      </c>
      <c r="L78" s="230">
        <f t="shared" si="20"/>
        <v>0</v>
      </c>
      <c r="M78" s="230">
        <f t="shared" si="20"/>
        <v>0</v>
      </c>
      <c r="N78" s="230">
        <f t="shared" si="20"/>
        <v>0</v>
      </c>
      <c r="O78" s="230">
        <f t="shared" si="20"/>
        <v>0</v>
      </c>
      <c r="P78" s="230">
        <f t="shared" si="20"/>
        <v>0</v>
      </c>
      <c r="Q78" s="272">
        <f>SUM(G78:K78)</f>
        <v>256.33699999999999</v>
      </c>
      <c r="R78" s="272">
        <f t="shared" si="18"/>
        <v>0</v>
      </c>
      <c r="S78" s="30">
        <f>SUM(S67:S77)</f>
        <v>5.359</v>
      </c>
      <c r="T78" s="226">
        <f t="shared" si="19"/>
        <v>261.69599999999997</v>
      </c>
      <c r="U78" s="231">
        <f>SUM(U67:U77)</f>
        <v>175.71599999999995</v>
      </c>
      <c r="V78" s="871"/>
      <c r="W78" s="5"/>
      <c r="X78" s="237"/>
    </row>
    <row r="79" spans="1:26" s="148" customFormat="1" ht="16.5" outlineLevel="2" thickBot="1">
      <c r="A79" s="850"/>
      <c r="B79" s="851"/>
      <c r="C79" s="851"/>
      <c r="D79" s="851"/>
      <c r="E79" s="851"/>
      <c r="F79" s="243" t="s">
        <v>380</v>
      </c>
      <c r="G79" s="57">
        <f>+G78/$T$78</f>
        <v>0.4809932134996332</v>
      </c>
      <c r="H79" s="57">
        <f t="shared" ref="H79:S79" si="21">+H78/$T$78</f>
        <v>0.2927022193690389</v>
      </c>
      <c r="I79" s="57">
        <f t="shared" si="21"/>
        <v>0.18727072633895819</v>
      </c>
      <c r="J79" s="57">
        <f t="shared" si="21"/>
        <v>1.855588163365126E-2</v>
      </c>
      <c r="K79" s="57">
        <f t="shared" si="21"/>
        <v>0</v>
      </c>
      <c r="L79" s="57">
        <f t="shared" si="21"/>
        <v>0</v>
      </c>
      <c r="M79" s="57">
        <f t="shared" si="21"/>
        <v>0</v>
      </c>
      <c r="N79" s="57">
        <f t="shared" si="21"/>
        <v>0</v>
      </c>
      <c r="O79" s="57">
        <f t="shared" si="21"/>
        <v>0</v>
      </c>
      <c r="P79" s="57">
        <f t="shared" si="21"/>
        <v>0</v>
      </c>
      <c r="Q79" s="270">
        <f t="shared" si="21"/>
        <v>0.97952204084128158</v>
      </c>
      <c r="R79" s="270">
        <f t="shared" si="21"/>
        <v>0</v>
      </c>
      <c r="S79" s="57">
        <f t="shared" si="21"/>
        <v>2.0477959158718514E-2</v>
      </c>
      <c r="T79" s="197">
        <f xml:space="preserve"> T78/U78</f>
        <v>1.4893122993922012</v>
      </c>
      <c r="U79" s="147"/>
      <c r="V79" s="872"/>
      <c r="W79" s="5"/>
      <c r="X79" s="288"/>
    </row>
    <row r="80" spans="1:26" s="227" customFormat="1" ht="15.75" outlineLevel="2" collapsed="1">
      <c r="A80" s="13"/>
      <c r="B80" s="5"/>
      <c r="C80" s="5"/>
      <c r="D80" s="5"/>
      <c r="E80" s="5"/>
      <c r="F80" s="5"/>
      <c r="G80" s="36"/>
      <c r="H80" s="12"/>
      <c r="I80" s="12"/>
      <c r="J80" s="12"/>
      <c r="K80" s="12"/>
      <c r="L80" s="12"/>
      <c r="M80" s="35"/>
      <c r="N80" s="35"/>
      <c r="O80" s="35"/>
      <c r="P80" s="35"/>
      <c r="Q80" s="239"/>
      <c r="R80" s="239"/>
      <c r="S80" s="8"/>
      <c r="T80" s="196"/>
      <c r="U80" s="47"/>
      <c r="V80" s="49"/>
      <c r="W80" s="211"/>
      <c r="X80" s="6"/>
      <c r="Y80" s="5"/>
      <c r="Z80" s="5"/>
    </row>
    <row r="81" spans="1:26" s="227" customFormat="1" ht="16.5" outlineLevel="2" collapsed="1" thickBot="1">
      <c r="A81" s="854" t="s">
        <v>472</v>
      </c>
      <c r="B81" s="854"/>
      <c r="C81" s="5"/>
      <c r="D81" s="5"/>
      <c r="E81" s="5"/>
      <c r="F81" s="5"/>
      <c r="G81" s="36"/>
      <c r="H81" s="12"/>
      <c r="I81" s="12"/>
      <c r="J81" s="12"/>
      <c r="K81" s="12"/>
      <c r="L81" s="12"/>
      <c r="M81" s="35"/>
      <c r="N81" s="35"/>
      <c r="O81" s="35"/>
      <c r="P81" s="35"/>
      <c r="Q81" s="239"/>
      <c r="R81" s="239"/>
      <c r="S81" s="8"/>
      <c r="T81" s="196"/>
      <c r="U81" s="47"/>
      <c r="V81" s="151"/>
      <c r="W81" s="211"/>
      <c r="X81" s="6"/>
      <c r="Y81" s="5"/>
      <c r="Z81" s="5"/>
    </row>
    <row r="82" spans="1:26" s="227" customFormat="1" ht="15.75" outlineLevel="2">
      <c r="A82" s="217">
        <v>20</v>
      </c>
      <c r="B82" s="212" t="s">
        <v>42</v>
      </c>
      <c r="C82" s="218" t="s">
        <v>43</v>
      </c>
      <c r="D82" s="219" t="s">
        <v>30</v>
      </c>
      <c r="E82" s="219" t="s">
        <v>44</v>
      </c>
      <c r="F82" s="338" t="s">
        <v>45</v>
      </c>
      <c r="G82" s="220">
        <v>0</v>
      </c>
      <c r="H82" s="167">
        <v>0</v>
      </c>
      <c r="I82" s="167">
        <v>0</v>
      </c>
      <c r="J82" s="167">
        <v>8.4640000000000004</v>
      </c>
      <c r="K82" s="167">
        <v>0</v>
      </c>
      <c r="L82" s="167">
        <v>0</v>
      </c>
      <c r="M82" s="220">
        <v>4.1470000000000002</v>
      </c>
      <c r="N82" s="220">
        <v>17.606999999999999</v>
      </c>
      <c r="O82" s="220">
        <v>5.6660000000000021</v>
      </c>
      <c r="P82" s="220">
        <v>0</v>
      </c>
      <c r="Q82" s="281">
        <f>SUM(G82:K82)</f>
        <v>8.4640000000000004</v>
      </c>
      <c r="R82" s="281">
        <f>SUM(L82:P82)</f>
        <v>27.42</v>
      </c>
      <c r="S82" s="200"/>
      <c r="T82" s="169">
        <f>SUM(Q82:S82)</f>
        <v>35.884</v>
      </c>
      <c r="U82" s="194">
        <v>35.875999999999998</v>
      </c>
      <c r="V82" s="225">
        <v>2</v>
      </c>
      <c r="W82" s="211"/>
      <c r="X82" s="168"/>
      <c r="Y82" s="219" t="s">
        <v>30</v>
      </c>
      <c r="Z82" s="219" t="s">
        <v>44</v>
      </c>
    </row>
    <row r="83" spans="1:26" s="227" customFormat="1" ht="19.5" customHeight="1" outlineLevel="2">
      <c r="A83" s="232">
        <v>20</v>
      </c>
      <c r="B83" s="216" t="s">
        <v>46</v>
      </c>
      <c r="C83" s="233" t="s">
        <v>47</v>
      </c>
      <c r="D83" s="234" t="s">
        <v>48</v>
      </c>
      <c r="E83" s="234" t="s">
        <v>474</v>
      </c>
      <c r="F83" s="233" t="s">
        <v>391</v>
      </c>
      <c r="G83" s="235">
        <v>12.257999999999999</v>
      </c>
      <c r="H83" s="209">
        <v>12</v>
      </c>
      <c r="I83" s="209">
        <v>17.537299999999998</v>
      </c>
      <c r="J83" s="209">
        <v>0</v>
      </c>
      <c r="K83" s="209">
        <v>0</v>
      </c>
      <c r="L83" s="209">
        <v>0</v>
      </c>
      <c r="M83" s="235">
        <v>0</v>
      </c>
      <c r="N83" s="235">
        <v>0</v>
      </c>
      <c r="O83" s="235">
        <v>0</v>
      </c>
      <c r="P83" s="235">
        <v>0</v>
      </c>
      <c r="Q83" s="273">
        <f>SUM(G83:K83)</f>
        <v>41.795299999999997</v>
      </c>
      <c r="R83" s="273">
        <f>SUM(L83:P83)</f>
        <v>0</v>
      </c>
      <c r="S83" s="229"/>
      <c r="T83" s="226">
        <f>SUM(Q83:S83)</f>
        <v>41.795299999999997</v>
      </c>
      <c r="U83" s="154">
        <v>41.697999999999993</v>
      </c>
      <c r="V83" s="582">
        <v>1</v>
      </c>
      <c r="W83" s="211"/>
      <c r="X83" s="153"/>
      <c r="Y83" s="234" t="s">
        <v>48</v>
      </c>
      <c r="Z83" s="234" t="s">
        <v>474</v>
      </c>
    </row>
    <row r="84" spans="1:26" s="227" customFormat="1" ht="30" outlineLevel="2">
      <c r="A84" s="232">
        <v>20</v>
      </c>
      <c r="B84" s="216" t="s">
        <v>50</v>
      </c>
      <c r="C84" s="233" t="s">
        <v>658</v>
      </c>
      <c r="D84" s="234" t="s">
        <v>7</v>
      </c>
      <c r="E84" s="234" t="s">
        <v>659</v>
      </c>
      <c r="F84" s="233" t="s">
        <v>658</v>
      </c>
      <c r="G84" s="235">
        <v>0</v>
      </c>
      <c r="H84" s="209">
        <v>0</v>
      </c>
      <c r="I84" s="209">
        <v>0</v>
      </c>
      <c r="J84" s="209">
        <v>1.0469999999999999</v>
      </c>
      <c r="K84" s="209">
        <v>0</v>
      </c>
      <c r="L84" s="209">
        <v>0</v>
      </c>
      <c r="M84" s="235">
        <v>0</v>
      </c>
      <c r="N84" s="235">
        <v>0</v>
      </c>
      <c r="O84" s="235">
        <v>0</v>
      </c>
      <c r="P84" s="235">
        <v>0</v>
      </c>
      <c r="Q84" s="273">
        <f t="shared" ref="Q84:Q91" si="22">SUM(G84:K84)</f>
        <v>1.0469999999999999</v>
      </c>
      <c r="R84" s="273">
        <f t="shared" ref="R84:R91" si="23">SUM(L84:P84)</f>
        <v>0</v>
      </c>
      <c r="S84" s="229"/>
      <c r="T84" s="226">
        <f t="shared" ref="T84:T91" si="24">SUM(Q84:S84)</f>
        <v>1.0469999999999999</v>
      </c>
      <c r="U84" s="154">
        <v>1.0469999999999999</v>
      </c>
      <c r="V84" s="582">
        <v>2</v>
      </c>
      <c r="W84" s="211"/>
      <c r="X84" s="153"/>
      <c r="Y84" s="234" t="s">
        <v>7</v>
      </c>
      <c r="Z84" s="234" t="s">
        <v>659</v>
      </c>
    </row>
    <row r="85" spans="1:26" s="227" customFormat="1" ht="15.75" outlineLevel="2">
      <c r="A85" s="315">
        <v>30</v>
      </c>
      <c r="B85" s="339" t="s">
        <v>51</v>
      </c>
      <c r="C85" s="233" t="s">
        <v>52</v>
      </c>
      <c r="D85" s="234" t="s">
        <v>53</v>
      </c>
      <c r="E85" s="234" t="s">
        <v>54</v>
      </c>
      <c r="F85" s="233" t="s">
        <v>476</v>
      </c>
      <c r="G85" s="235">
        <v>0</v>
      </c>
      <c r="H85" s="209">
        <v>13.888999999999998</v>
      </c>
      <c r="I85" s="209">
        <v>34.314999999999998</v>
      </c>
      <c r="J85" s="209">
        <v>4.8869999999999996</v>
      </c>
      <c r="K85" s="209">
        <v>0</v>
      </c>
      <c r="L85" s="209">
        <v>0</v>
      </c>
      <c r="M85" s="235">
        <v>0</v>
      </c>
      <c r="N85" s="235">
        <v>0</v>
      </c>
      <c r="O85" s="235">
        <v>0</v>
      </c>
      <c r="P85" s="235">
        <v>0</v>
      </c>
      <c r="Q85" s="273">
        <f t="shared" si="22"/>
        <v>53.090999999999994</v>
      </c>
      <c r="R85" s="273">
        <f t="shared" si="23"/>
        <v>0</v>
      </c>
      <c r="S85" s="229"/>
      <c r="T85" s="226">
        <f t="shared" si="24"/>
        <v>53.090999999999994</v>
      </c>
      <c r="U85" s="154">
        <v>53.089999999999996</v>
      </c>
      <c r="V85" s="582">
        <v>3</v>
      </c>
      <c r="W85" s="211"/>
      <c r="X85" s="153"/>
      <c r="Y85" s="234" t="s">
        <v>53</v>
      </c>
      <c r="Z85" s="234" t="s">
        <v>54</v>
      </c>
    </row>
    <row r="86" spans="1:26" s="227" customFormat="1" ht="15.75" outlineLevel="2">
      <c r="A86" s="232">
        <v>65</v>
      </c>
      <c r="B86" s="216" t="s">
        <v>55</v>
      </c>
      <c r="C86" s="233" t="s">
        <v>56</v>
      </c>
      <c r="D86" s="234" t="s">
        <v>57</v>
      </c>
      <c r="E86" s="234" t="s">
        <v>58</v>
      </c>
      <c r="F86" s="233" t="s">
        <v>854</v>
      </c>
      <c r="G86" s="235">
        <v>0</v>
      </c>
      <c r="H86" s="235">
        <v>0</v>
      </c>
      <c r="I86" s="235">
        <v>0</v>
      </c>
      <c r="J86" s="209">
        <v>0.52</v>
      </c>
      <c r="K86" s="209">
        <v>0</v>
      </c>
      <c r="L86" s="209">
        <v>0</v>
      </c>
      <c r="M86" s="209">
        <v>0</v>
      </c>
      <c r="N86" s="209">
        <v>0</v>
      </c>
      <c r="O86" s="235">
        <v>20.809999999999995</v>
      </c>
      <c r="P86" s="235">
        <v>1.3900000000000001</v>
      </c>
      <c r="Q86" s="273">
        <f t="shared" si="22"/>
        <v>0.52</v>
      </c>
      <c r="R86" s="273">
        <f t="shared" si="23"/>
        <v>22.199999999999996</v>
      </c>
      <c r="S86" s="229">
        <v>33.25</v>
      </c>
      <c r="T86" s="226">
        <f t="shared" si="24"/>
        <v>55.97</v>
      </c>
      <c r="U86" s="154">
        <v>54.954999999999998</v>
      </c>
      <c r="V86" s="582">
        <v>2</v>
      </c>
      <c r="W86" s="211"/>
      <c r="X86" s="153"/>
      <c r="Y86" s="234" t="s">
        <v>57</v>
      </c>
      <c r="Z86" s="234" t="s">
        <v>58</v>
      </c>
    </row>
    <row r="87" spans="1:26" s="227" customFormat="1" ht="15.75" outlineLevel="2">
      <c r="A87" s="232">
        <v>65</v>
      </c>
      <c r="B87" s="216" t="s">
        <v>59</v>
      </c>
      <c r="C87" s="233" t="s">
        <v>60</v>
      </c>
      <c r="D87" s="234" t="s">
        <v>7</v>
      </c>
      <c r="E87" s="234" t="s">
        <v>61</v>
      </c>
      <c r="F87" s="233" t="s">
        <v>835</v>
      </c>
      <c r="G87" s="235">
        <v>32.24</v>
      </c>
      <c r="H87" s="209">
        <v>22.69</v>
      </c>
      <c r="I87" s="209">
        <v>0.74</v>
      </c>
      <c r="J87" s="209">
        <v>2.42</v>
      </c>
      <c r="K87" s="209">
        <v>0</v>
      </c>
      <c r="L87" s="209">
        <v>0</v>
      </c>
      <c r="M87" s="235">
        <v>0</v>
      </c>
      <c r="N87" s="235">
        <v>0</v>
      </c>
      <c r="O87" s="235">
        <v>0.37</v>
      </c>
      <c r="P87" s="235">
        <v>0</v>
      </c>
      <c r="Q87" s="273">
        <f t="shared" si="22"/>
        <v>58.090000000000011</v>
      </c>
      <c r="R87" s="273">
        <f t="shared" si="23"/>
        <v>0.37</v>
      </c>
      <c r="S87" s="229"/>
      <c r="T87" s="226">
        <f t="shared" si="24"/>
        <v>58.460000000000008</v>
      </c>
      <c r="U87" s="154">
        <v>58.860999999999997</v>
      </c>
      <c r="V87" s="582">
        <v>2</v>
      </c>
      <c r="W87" s="211"/>
      <c r="X87" s="153"/>
      <c r="Y87" s="234" t="s">
        <v>7</v>
      </c>
      <c r="Z87" s="234" t="s">
        <v>61</v>
      </c>
    </row>
    <row r="88" spans="1:26" s="227" customFormat="1" ht="15.75" outlineLevel="2">
      <c r="A88" s="232">
        <v>65</v>
      </c>
      <c r="B88" s="216" t="s">
        <v>62</v>
      </c>
      <c r="C88" s="233" t="s">
        <v>63</v>
      </c>
      <c r="D88" s="234" t="s">
        <v>7</v>
      </c>
      <c r="E88" s="234" t="s">
        <v>475</v>
      </c>
      <c r="F88" s="233" t="s">
        <v>63</v>
      </c>
      <c r="G88" s="209">
        <v>58.176720000000003</v>
      </c>
      <c r="H88" s="236">
        <v>14.949389999999999</v>
      </c>
      <c r="I88" s="236">
        <v>6.66899</v>
      </c>
      <c r="J88" s="209">
        <v>14.886059999999999</v>
      </c>
      <c r="K88" s="209">
        <v>1.0017199999999999</v>
      </c>
      <c r="L88" s="209">
        <v>0</v>
      </c>
      <c r="M88" s="209">
        <v>0</v>
      </c>
      <c r="N88" s="235">
        <v>0</v>
      </c>
      <c r="O88" s="235">
        <v>0</v>
      </c>
      <c r="P88" s="235">
        <v>0</v>
      </c>
      <c r="Q88" s="273">
        <f t="shared" si="22"/>
        <v>95.682879999999997</v>
      </c>
      <c r="R88" s="273">
        <f t="shared" si="23"/>
        <v>0</v>
      </c>
      <c r="S88" s="229"/>
      <c r="T88" s="226">
        <f t="shared" si="24"/>
        <v>95.682879999999997</v>
      </c>
      <c r="U88" s="154">
        <v>96.054999999999993</v>
      </c>
      <c r="V88" s="582">
        <v>1</v>
      </c>
      <c r="W88" s="211"/>
      <c r="X88" s="153"/>
      <c r="Y88" s="234" t="s">
        <v>7</v>
      </c>
      <c r="Z88" s="234" t="s">
        <v>475</v>
      </c>
    </row>
    <row r="89" spans="1:26" s="227" customFormat="1" ht="15.75" outlineLevel="2">
      <c r="A89" s="315">
        <v>65</v>
      </c>
      <c r="B89" s="339" t="s">
        <v>64</v>
      </c>
      <c r="C89" s="233" t="s">
        <v>65</v>
      </c>
      <c r="D89" s="234" t="s">
        <v>7</v>
      </c>
      <c r="E89" s="234" t="s">
        <v>66</v>
      </c>
      <c r="F89" s="233" t="s">
        <v>65</v>
      </c>
      <c r="G89" s="235">
        <v>2.0339999999999998</v>
      </c>
      <c r="H89" s="209">
        <v>25.881999999999998</v>
      </c>
      <c r="I89" s="209">
        <v>37.731000000000009</v>
      </c>
      <c r="J89" s="209">
        <v>13.771999999999998</v>
      </c>
      <c r="K89" s="209">
        <v>1.014</v>
      </c>
      <c r="L89" s="209">
        <v>0</v>
      </c>
      <c r="M89" s="235">
        <v>0</v>
      </c>
      <c r="N89" s="235">
        <v>0</v>
      </c>
      <c r="O89" s="235">
        <v>0</v>
      </c>
      <c r="P89" s="235">
        <v>0</v>
      </c>
      <c r="Q89" s="273">
        <f>SUM(G89:P89)</f>
        <v>80.433000000000007</v>
      </c>
      <c r="R89" s="273">
        <f t="shared" si="23"/>
        <v>0</v>
      </c>
      <c r="S89" s="229"/>
      <c r="T89" s="226">
        <f t="shared" si="24"/>
        <v>80.433000000000007</v>
      </c>
      <c r="U89" s="154">
        <v>81.424000000000007</v>
      </c>
      <c r="V89" s="582">
        <v>3</v>
      </c>
      <c r="W89" s="211"/>
      <c r="X89" s="153"/>
      <c r="Y89" s="234" t="s">
        <v>7</v>
      </c>
      <c r="Z89" s="234" t="s">
        <v>66</v>
      </c>
    </row>
    <row r="90" spans="1:26" s="227" customFormat="1" ht="15.75" outlineLevel="2">
      <c r="A90" s="315">
        <v>85</v>
      </c>
      <c r="B90" s="339" t="s">
        <v>67</v>
      </c>
      <c r="C90" s="233" t="s">
        <v>68</v>
      </c>
      <c r="D90" s="234" t="s">
        <v>477</v>
      </c>
      <c r="E90" s="234" t="s">
        <v>27</v>
      </c>
      <c r="F90" s="233" t="s">
        <v>68</v>
      </c>
      <c r="G90" s="209">
        <v>0</v>
      </c>
      <c r="H90" s="209">
        <v>10.227</v>
      </c>
      <c r="I90" s="209">
        <v>1.2509999999999999</v>
      </c>
      <c r="J90" s="209">
        <v>3.298</v>
      </c>
      <c r="K90" s="209">
        <v>5.3650000000000002</v>
      </c>
      <c r="L90" s="209">
        <v>0</v>
      </c>
      <c r="M90" s="209">
        <v>0</v>
      </c>
      <c r="N90" s="209">
        <v>0</v>
      </c>
      <c r="O90" s="209">
        <v>0</v>
      </c>
      <c r="P90" s="209">
        <v>0</v>
      </c>
      <c r="Q90" s="273">
        <f t="shared" si="22"/>
        <v>20.140999999999998</v>
      </c>
      <c r="R90" s="273">
        <f t="shared" si="23"/>
        <v>0</v>
      </c>
      <c r="S90" s="229"/>
      <c r="T90" s="226">
        <f t="shared" si="24"/>
        <v>20.140999999999998</v>
      </c>
      <c r="U90" s="154">
        <v>20.141999999999999</v>
      </c>
      <c r="V90" s="582">
        <v>3</v>
      </c>
      <c r="W90" s="211"/>
      <c r="X90" s="153"/>
      <c r="Y90" s="234" t="s">
        <v>477</v>
      </c>
      <c r="Z90" s="234" t="s">
        <v>27</v>
      </c>
    </row>
    <row r="91" spans="1:26" s="148" customFormat="1" ht="15.75" outlineLevel="2">
      <c r="A91" s="848" t="s">
        <v>521</v>
      </c>
      <c r="B91" s="849"/>
      <c r="C91" s="849"/>
      <c r="D91" s="849"/>
      <c r="E91" s="849"/>
      <c r="F91" s="242" t="s">
        <v>379</v>
      </c>
      <c r="G91" s="230">
        <f>SUM(G82:G90)</f>
        <v>104.70872000000001</v>
      </c>
      <c r="H91" s="230">
        <f t="shared" ref="H91:P91" si="25">SUM(H82:H90)</f>
        <v>99.637389999999996</v>
      </c>
      <c r="I91" s="230">
        <f t="shared" si="25"/>
        <v>98.243290000000016</v>
      </c>
      <c r="J91" s="230">
        <f t="shared" si="25"/>
        <v>49.294060000000002</v>
      </c>
      <c r="K91" s="230">
        <f t="shared" si="25"/>
        <v>7.3807200000000002</v>
      </c>
      <c r="L91" s="230">
        <f t="shared" si="25"/>
        <v>0</v>
      </c>
      <c r="M91" s="230">
        <f t="shared" si="25"/>
        <v>4.1470000000000002</v>
      </c>
      <c r="N91" s="230">
        <f t="shared" si="25"/>
        <v>17.606999999999999</v>
      </c>
      <c r="O91" s="230">
        <f t="shared" si="25"/>
        <v>26.846</v>
      </c>
      <c r="P91" s="230">
        <f t="shared" si="25"/>
        <v>1.3900000000000001</v>
      </c>
      <c r="Q91" s="273">
        <f t="shared" si="22"/>
        <v>359.26418000000001</v>
      </c>
      <c r="R91" s="273">
        <f t="shared" si="23"/>
        <v>49.989999999999995</v>
      </c>
      <c r="S91" s="229">
        <f>SUM(S82:S90)</f>
        <v>33.25</v>
      </c>
      <c r="T91" s="226">
        <f t="shared" si="24"/>
        <v>442.50418000000002</v>
      </c>
      <c r="U91" s="231">
        <f>SUM(U82:U90)</f>
        <v>443.14799999999997</v>
      </c>
      <c r="V91" s="871"/>
      <c r="W91" s="5"/>
      <c r="X91" s="153"/>
    </row>
    <row r="92" spans="1:26" s="148" customFormat="1" ht="16.5" outlineLevel="2" thickBot="1">
      <c r="A92" s="850"/>
      <c r="B92" s="851"/>
      <c r="C92" s="851"/>
      <c r="D92" s="851"/>
      <c r="E92" s="851"/>
      <c r="F92" s="243" t="s">
        <v>380</v>
      </c>
      <c r="G92" s="57">
        <f>+G91/$T$91</f>
        <v>0.23662764044398407</v>
      </c>
      <c r="H92" s="57">
        <f t="shared" ref="H92:S92" si="26">+H91/$T$91</f>
        <v>0.22516711593549238</v>
      </c>
      <c r="I92" s="57">
        <f t="shared" si="26"/>
        <v>0.22201663722137047</v>
      </c>
      <c r="J92" s="57">
        <f t="shared" si="26"/>
        <v>0.11139795334814691</v>
      </c>
      <c r="K92" s="57">
        <f t="shared" si="26"/>
        <v>1.6679435660924152E-2</v>
      </c>
      <c r="L92" s="57">
        <f t="shared" si="26"/>
        <v>0</v>
      </c>
      <c r="M92" s="57">
        <f t="shared" si="26"/>
        <v>9.3716628846308297E-3</v>
      </c>
      <c r="N92" s="57">
        <f t="shared" si="26"/>
        <v>3.978945464424765E-2</v>
      </c>
      <c r="O92" s="57">
        <f t="shared" si="26"/>
        <v>6.0668353460525501E-2</v>
      </c>
      <c r="P92" s="57">
        <f t="shared" si="26"/>
        <v>3.1412132649232829E-3</v>
      </c>
      <c r="Q92" s="270">
        <f t="shared" si="26"/>
        <v>0.81188878260991793</v>
      </c>
      <c r="R92" s="270">
        <f t="shared" si="26"/>
        <v>0.11297068425432726</v>
      </c>
      <c r="S92" s="57">
        <f t="shared" si="26"/>
        <v>7.5140533135754778E-2</v>
      </c>
      <c r="T92" s="197">
        <f xml:space="preserve"> T91/U91</f>
        <v>0.99854716708639113</v>
      </c>
      <c r="U92" s="147"/>
      <c r="V92" s="872"/>
      <c r="W92" s="5"/>
      <c r="X92" s="288"/>
    </row>
    <row r="93" spans="1:26" s="227" customFormat="1" ht="15.75" outlineLevel="2" collapsed="1">
      <c r="A93" s="13"/>
      <c r="B93" s="9"/>
      <c r="C93" s="5"/>
      <c r="D93" s="5"/>
      <c r="E93" s="5"/>
      <c r="F93" s="5"/>
      <c r="G93" s="36"/>
      <c r="H93" s="12"/>
      <c r="I93" s="12"/>
      <c r="J93" s="12"/>
      <c r="K93" s="12"/>
      <c r="L93" s="12"/>
      <c r="M93" s="35"/>
      <c r="N93" s="35"/>
      <c r="O93" s="35"/>
      <c r="P93" s="35"/>
      <c r="Q93" s="239"/>
      <c r="R93" s="239"/>
      <c r="S93" s="8"/>
      <c r="T93" s="196"/>
      <c r="U93" s="47"/>
      <c r="V93" s="49"/>
      <c r="W93" s="211"/>
      <c r="X93" s="6"/>
      <c r="Y93" s="5"/>
      <c r="Z93" s="5"/>
    </row>
    <row r="94" spans="1:26" s="227" customFormat="1" ht="16.5" outlineLevel="2" collapsed="1" thickBot="1">
      <c r="A94" s="854" t="s">
        <v>69</v>
      </c>
      <c r="B94" s="854"/>
      <c r="C94" s="5"/>
      <c r="D94" s="5"/>
      <c r="E94" s="5"/>
      <c r="F94" s="5"/>
      <c r="G94" s="36"/>
      <c r="H94" s="12"/>
      <c r="I94" s="12"/>
      <c r="J94" s="12"/>
      <c r="K94" s="12"/>
      <c r="L94" s="12"/>
      <c r="M94" s="35"/>
      <c r="N94" s="35"/>
      <c r="O94" s="35"/>
      <c r="P94" s="35"/>
      <c r="Q94" s="239"/>
      <c r="R94" s="239"/>
      <c r="S94" s="8"/>
      <c r="T94" s="196"/>
      <c r="U94" s="47"/>
      <c r="V94" s="151"/>
      <c r="W94" s="211"/>
      <c r="X94" s="6"/>
      <c r="Y94" s="5"/>
      <c r="Z94" s="5"/>
    </row>
    <row r="95" spans="1:26" s="227" customFormat="1" ht="17.25" customHeight="1" outlineLevel="2">
      <c r="A95" s="478">
        <v>40</v>
      </c>
      <c r="B95" s="530" t="s">
        <v>748</v>
      </c>
      <c r="C95" s="586" t="s">
        <v>743</v>
      </c>
      <c r="D95" s="531" t="s">
        <v>7</v>
      </c>
      <c r="E95" s="531" t="s">
        <v>776</v>
      </c>
      <c r="F95" s="586" t="s">
        <v>743</v>
      </c>
      <c r="G95" s="532"/>
      <c r="H95" s="527"/>
      <c r="I95" s="527"/>
      <c r="J95" s="527"/>
      <c r="K95" s="527"/>
      <c r="L95" s="527"/>
      <c r="M95" s="587"/>
      <c r="N95" s="587"/>
      <c r="O95" s="587"/>
      <c r="P95" s="587"/>
      <c r="Q95" s="282">
        <f>SUM(G95:K95)</f>
        <v>0</v>
      </c>
      <c r="R95" s="283">
        <f>SUM(L95:P95)</f>
        <v>0</v>
      </c>
      <c r="S95" s="284"/>
      <c r="T95" s="538">
        <f>SUM(Q95:S95)</f>
        <v>0</v>
      </c>
      <c r="U95" s="194">
        <v>97.03</v>
      </c>
      <c r="V95" s="588">
        <v>6</v>
      </c>
      <c r="W95" s="211"/>
      <c r="X95" s="170"/>
      <c r="Y95" s="219" t="s">
        <v>7</v>
      </c>
      <c r="Z95" s="219" t="s">
        <v>776</v>
      </c>
    </row>
    <row r="96" spans="1:26" s="227" customFormat="1" ht="17.25" customHeight="1" outlineLevel="2">
      <c r="A96" s="232">
        <v>56</v>
      </c>
      <c r="B96" s="216" t="s">
        <v>996</v>
      </c>
      <c r="C96" s="233" t="s">
        <v>994</v>
      </c>
      <c r="D96" s="234" t="s">
        <v>36</v>
      </c>
      <c r="E96" s="317" t="s">
        <v>997</v>
      </c>
      <c r="F96" s="233" t="s">
        <v>998</v>
      </c>
      <c r="G96" s="235">
        <v>0</v>
      </c>
      <c r="H96" s="236">
        <v>12.98</v>
      </c>
      <c r="I96" s="236">
        <v>1</v>
      </c>
      <c r="J96" s="236">
        <v>0</v>
      </c>
      <c r="K96" s="236">
        <v>0</v>
      </c>
      <c r="L96" s="236">
        <v>0</v>
      </c>
      <c r="M96" s="228">
        <v>0</v>
      </c>
      <c r="N96" s="228">
        <v>0</v>
      </c>
      <c r="O96" s="228">
        <v>0</v>
      </c>
      <c r="P96" s="228">
        <v>0</v>
      </c>
      <c r="Q96" s="272">
        <f>SUM(G96:K96)</f>
        <v>13.98</v>
      </c>
      <c r="R96" s="272">
        <f>SUM(L96:P96)</f>
        <v>0</v>
      </c>
      <c r="S96" s="30"/>
      <c r="T96" s="215">
        <f>SUM(Q96:S96)</f>
        <v>13.98</v>
      </c>
      <c r="U96" s="154">
        <v>13.992999999999999</v>
      </c>
      <c r="V96" s="240">
        <v>1</v>
      </c>
      <c r="W96" s="193"/>
      <c r="X96" s="237"/>
      <c r="Y96" s="234" t="s">
        <v>36</v>
      </c>
      <c r="Z96" s="234" t="s">
        <v>997</v>
      </c>
    </row>
    <row r="97" spans="1:26" s="227" customFormat="1" ht="15.75" outlineLevel="2">
      <c r="A97" s="232">
        <v>62</v>
      </c>
      <c r="B97" s="216" t="s">
        <v>70</v>
      </c>
      <c r="C97" s="233" t="s">
        <v>470</v>
      </c>
      <c r="D97" s="234" t="s">
        <v>18</v>
      </c>
      <c r="E97" s="234" t="s">
        <v>71</v>
      </c>
      <c r="F97" s="233" t="s">
        <v>72</v>
      </c>
      <c r="G97" s="235">
        <v>9.4901400000000002</v>
      </c>
      <c r="H97" s="236">
        <v>22.596579999999999</v>
      </c>
      <c r="I97" s="236">
        <v>54.687689999999996</v>
      </c>
      <c r="J97" s="236">
        <v>8.1610800000000001</v>
      </c>
      <c r="K97" s="236">
        <v>0</v>
      </c>
      <c r="L97" s="236">
        <v>0</v>
      </c>
      <c r="M97" s="228">
        <v>0</v>
      </c>
      <c r="N97" s="228">
        <v>0.1</v>
      </c>
      <c r="O97" s="228">
        <v>6.6422499999999998</v>
      </c>
      <c r="P97" s="228">
        <v>0</v>
      </c>
      <c r="Q97" s="272">
        <f t="shared" ref="Q97:Q107" si="27">SUM(G97:K97)</f>
        <v>94.935489999999987</v>
      </c>
      <c r="R97" s="272">
        <f t="shared" ref="R97:R107" si="28">SUM(L97:P97)</f>
        <v>6.7422499999999994</v>
      </c>
      <c r="S97" s="30"/>
      <c r="T97" s="340">
        <f t="shared" ref="T97:T106" si="29">SUM(Q97:S97)</f>
        <v>101.67773999999999</v>
      </c>
      <c r="U97" s="154">
        <v>101.678</v>
      </c>
      <c r="V97" s="240">
        <v>2</v>
      </c>
      <c r="W97" s="211"/>
      <c r="X97" s="237"/>
      <c r="Y97" s="234" t="s">
        <v>18</v>
      </c>
      <c r="Z97" s="234" t="s">
        <v>71</v>
      </c>
    </row>
    <row r="98" spans="1:26" s="227" customFormat="1" ht="15.75" outlineLevel="2">
      <c r="A98" s="232">
        <v>64</v>
      </c>
      <c r="B98" s="339" t="s">
        <v>73</v>
      </c>
      <c r="C98" s="233" t="s">
        <v>660</v>
      </c>
      <c r="D98" s="234" t="s">
        <v>7</v>
      </c>
      <c r="E98" s="234" t="s">
        <v>480</v>
      </c>
      <c r="F98" s="233" t="s">
        <v>660</v>
      </c>
      <c r="G98" s="235">
        <v>0</v>
      </c>
      <c r="H98" s="236">
        <v>1.5</v>
      </c>
      <c r="I98" s="236">
        <v>4.3</v>
      </c>
      <c r="J98" s="236">
        <v>0</v>
      </c>
      <c r="K98" s="236">
        <v>0</v>
      </c>
      <c r="L98" s="236">
        <v>0</v>
      </c>
      <c r="M98" s="228">
        <v>15.1</v>
      </c>
      <c r="N98" s="228">
        <v>0.1</v>
      </c>
      <c r="O98" s="228">
        <v>11.08</v>
      </c>
      <c r="P98" s="228">
        <v>0</v>
      </c>
      <c r="Q98" s="272">
        <f t="shared" si="27"/>
        <v>5.8</v>
      </c>
      <c r="R98" s="272">
        <f t="shared" si="28"/>
        <v>26.28</v>
      </c>
      <c r="S98" s="30"/>
      <c r="T98" s="215">
        <f t="shared" si="29"/>
        <v>32.08</v>
      </c>
      <c r="U98" s="154">
        <v>32.08</v>
      </c>
      <c r="V98" s="240">
        <v>4</v>
      </c>
      <c r="W98" s="211"/>
      <c r="X98" s="237"/>
      <c r="Y98" s="234" t="s">
        <v>7</v>
      </c>
      <c r="Z98" s="234" t="s">
        <v>480</v>
      </c>
    </row>
    <row r="99" spans="1:26" s="227" customFormat="1" ht="15.75" outlineLevel="2">
      <c r="A99" s="232">
        <v>65</v>
      </c>
      <c r="B99" s="216" t="s">
        <v>74</v>
      </c>
      <c r="C99" s="233" t="s">
        <v>75</v>
      </c>
      <c r="D99" s="234" t="s">
        <v>7</v>
      </c>
      <c r="E99" s="234" t="s">
        <v>752</v>
      </c>
      <c r="F99" s="233" t="s">
        <v>75</v>
      </c>
      <c r="G99" s="235">
        <v>2.9929999999999999</v>
      </c>
      <c r="H99" s="236">
        <v>40.248000000000005</v>
      </c>
      <c r="I99" s="236">
        <v>6.016</v>
      </c>
      <c r="J99" s="236">
        <v>0</v>
      </c>
      <c r="K99" s="236">
        <v>0</v>
      </c>
      <c r="L99" s="236">
        <v>0</v>
      </c>
      <c r="M99" s="228">
        <v>0</v>
      </c>
      <c r="N99" s="228">
        <v>0</v>
      </c>
      <c r="O99" s="228">
        <v>0</v>
      </c>
      <c r="P99" s="228">
        <v>0</v>
      </c>
      <c r="Q99" s="272">
        <f t="shared" si="27"/>
        <v>49.257000000000005</v>
      </c>
      <c r="R99" s="272">
        <f t="shared" si="28"/>
        <v>0</v>
      </c>
      <c r="S99" s="30"/>
      <c r="T99" s="215">
        <f t="shared" si="29"/>
        <v>49.257000000000005</v>
      </c>
      <c r="U99" s="154">
        <v>49.256999999999998</v>
      </c>
      <c r="V99" s="240">
        <v>1</v>
      </c>
      <c r="W99" s="211"/>
      <c r="X99" s="237"/>
      <c r="Y99" s="234" t="s">
        <v>7</v>
      </c>
      <c r="Z99" s="234" t="s">
        <v>752</v>
      </c>
    </row>
    <row r="100" spans="1:26" s="227" customFormat="1" ht="15.75" outlineLevel="2">
      <c r="A100" s="232">
        <v>65</v>
      </c>
      <c r="B100" s="216" t="s">
        <v>76</v>
      </c>
      <c r="C100" s="233" t="s">
        <v>77</v>
      </c>
      <c r="D100" s="234" t="s">
        <v>7</v>
      </c>
      <c r="E100" s="234" t="s">
        <v>813</v>
      </c>
      <c r="F100" s="318" t="s">
        <v>811</v>
      </c>
      <c r="G100" s="235">
        <v>0</v>
      </c>
      <c r="H100" s="236">
        <v>20.726999999999997</v>
      </c>
      <c r="I100" s="236">
        <v>52.653000000000006</v>
      </c>
      <c r="J100" s="236">
        <v>2.9239999999999999</v>
      </c>
      <c r="K100" s="236">
        <v>0</v>
      </c>
      <c r="L100" s="236">
        <v>0</v>
      </c>
      <c r="M100" s="228">
        <v>0</v>
      </c>
      <c r="N100" s="228">
        <v>0</v>
      </c>
      <c r="O100" s="228">
        <v>0</v>
      </c>
      <c r="P100" s="228">
        <v>0</v>
      </c>
      <c r="Q100" s="272">
        <f t="shared" si="27"/>
        <v>76.304000000000002</v>
      </c>
      <c r="R100" s="272">
        <f t="shared" si="28"/>
        <v>0</v>
      </c>
      <c r="S100" s="30"/>
      <c r="T100" s="215">
        <f t="shared" si="29"/>
        <v>76.304000000000002</v>
      </c>
      <c r="U100" s="154">
        <v>76.334000000000003</v>
      </c>
      <c r="V100" s="240">
        <v>1</v>
      </c>
      <c r="W100" s="211"/>
      <c r="X100" s="237"/>
      <c r="Y100" s="234" t="s">
        <v>7</v>
      </c>
      <c r="Z100" s="234" t="s">
        <v>813</v>
      </c>
    </row>
    <row r="101" spans="1:26" s="227" customFormat="1" ht="15.75" outlineLevel="2">
      <c r="A101" s="232">
        <v>65</v>
      </c>
      <c r="B101" s="216" t="s">
        <v>76</v>
      </c>
      <c r="C101" s="233" t="s">
        <v>77</v>
      </c>
      <c r="D101" s="234" t="s">
        <v>813</v>
      </c>
      <c r="E101" s="317" t="s">
        <v>78</v>
      </c>
      <c r="F101" s="233" t="s">
        <v>812</v>
      </c>
      <c r="G101" s="235">
        <v>0</v>
      </c>
      <c r="H101" s="236">
        <v>27.575879999999998</v>
      </c>
      <c r="I101" s="236">
        <v>0.17423</v>
      </c>
      <c r="J101" s="236">
        <v>0</v>
      </c>
      <c r="K101" s="236">
        <v>0</v>
      </c>
      <c r="L101" s="236">
        <v>0</v>
      </c>
      <c r="M101" s="228">
        <v>0</v>
      </c>
      <c r="N101" s="228">
        <v>0</v>
      </c>
      <c r="O101" s="228">
        <v>0</v>
      </c>
      <c r="P101" s="228">
        <v>0</v>
      </c>
      <c r="Q101" s="272">
        <f t="shared" si="27"/>
        <v>27.750109999999999</v>
      </c>
      <c r="R101" s="272">
        <f t="shared" si="28"/>
        <v>0</v>
      </c>
      <c r="S101" s="30"/>
      <c r="T101" s="215">
        <f t="shared" si="29"/>
        <v>27.750109999999999</v>
      </c>
      <c r="U101" s="154">
        <v>27.75</v>
      </c>
      <c r="V101" s="240">
        <v>2</v>
      </c>
      <c r="W101" s="211"/>
      <c r="X101" s="237"/>
      <c r="Y101" s="234" t="s">
        <v>813</v>
      </c>
      <c r="Z101" s="234" t="s">
        <v>78</v>
      </c>
    </row>
    <row r="102" spans="1:26" s="227" customFormat="1" ht="15.75" outlineLevel="2">
      <c r="A102" s="232">
        <v>65</v>
      </c>
      <c r="B102" s="216" t="s">
        <v>79</v>
      </c>
      <c r="C102" s="233" t="s">
        <v>80</v>
      </c>
      <c r="D102" s="234" t="s">
        <v>7</v>
      </c>
      <c r="E102" s="234" t="s">
        <v>81</v>
      </c>
      <c r="F102" s="233" t="s">
        <v>80</v>
      </c>
      <c r="G102" s="235">
        <v>0</v>
      </c>
      <c r="H102" s="236">
        <v>54.223000000000013</v>
      </c>
      <c r="I102" s="236">
        <v>32.951000000000001</v>
      </c>
      <c r="J102" s="236">
        <v>3.4799999999999995</v>
      </c>
      <c r="K102" s="236">
        <v>0</v>
      </c>
      <c r="L102" s="236">
        <v>0</v>
      </c>
      <c r="M102" s="228">
        <v>0</v>
      </c>
      <c r="N102" s="228">
        <v>0</v>
      </c>
      <c r="O102" s="228">
        <v>0</v>
      </c>
      <c r="P102" s="228">
        <v>0</v>
      </c>
      <c r="Q102" s="272">
        <f t="shared" si="27"/>
        <v>90.654000000000011</v>
      </c>
      <c r="R102" s="272">
        <f t="shared" si="28"/>
        <v>0</v>
      </c>
      <c r="S102" s="30"/>
      <c r="T102" s="215">
        <f t="shared" si="29"/>
        <v>90.654000000000011</v>
      </c>
      <c r="U102" s="154">
        <v>90.653999999999996</v>
      </c>
      <c r="V102" s="240">
        <v>3</v>
      </c>
      <c r="W102" s="211"/>
      <c r="X102" s="237"/>
      <c r="Y102" s="234" t="s">
        <v>7</v>
      </c>
      <c r="Z102" s="234" t="s">
        <v>81</v>
      </c>
    </row>
    <row r="103" spans="1:26" s="227" customFormat="1" ht="15.75" outlineLevel="2">
      <c r="A103" s="232">
        <v>65</v>
      </c>
      <c r="B103" s="216" t="s">
        <v>82</v>
      </c>
      <c r="C103" s="233" t="s">
        <v>478</v>
      </c>
      <c r="D103" s="234" t="s">
        <v>7</v>
      </c>
      <c r="E103" s="234" t="s">
        <v>479</v>
      </c>
      <c r="F103" s="233" t="s">
        <v>478</v>
      </c>
      <c r="G103" s="235">
        <v>0</v>
      </c>
      <c r="H103" s="236">
        <v>33.256999999999998</v>
      </c>
      <c r="I103" s="236">
        <v>13.182999999999998</v>
      </c>
      <c r="J103" s="236">
        <v>1</v>
      </c>
      <c r="K103" s="236">
        <v>0</v>
      </c>
      <c r="L103" s="236">
        <v>0</v>
      </c>
      <c r="M103" s="228">
        <v>2.028</v>
      </c>
      <c r="N103" s="228">
        <v>23.539000000000001</v>
      </c>
      <c r="O103" s="228">
        <v>0</v>
      </c>
      <c r="P103" s="228">
        <v>0</v>
      </c>
      <c r="Q103" s="272">
        <f t="shared" si="27"/>
        <v>47.44</v>
      </c>
      <c r="R103" s="272">
        <f t="shared" si="28"/>
        <v>25.567</v>
      </c>
      <c r="S103" s="30"/>
      <c r="T103" s="215">
        <f t="shared" si="29"/>
        <v>73.007000000000005</v>
      </c>
      <c r="U103" s="154">
        <v>73.007000000000005</v>
      </c>
      <c r="V103" s="240">
        <v>3</v>
      </c>
      <c r="W103" s="211"/>
      <c r="X103" s="237"/>
      <c r="Y103" s="234" t="s">
        <v>7</v>
      </c>
      <c r="Z103" s="234" t="s">
        <v>479</v>
      </c>
    </row>
    <row r="104" spans="1:26" s="227" customFormat="1" ht="15.75" outlineLevel="2">
      <c r="A104" s="232">
        <v>65</v>
      </c>
      <c r="B104" s="216" t="s">
        <v>83</v>
      </c>
      <c r="C104" s="233" t="s">
        <v>84</v>
      </c>
      <c r="D104" s="234" t="s">
        <v>7</v>
      </c>
      <c r="E104" s="234" t="s">
        <v>879</v>
      </c>
      <c r="F104" s="233" t="s">
        <v>84</v>
      </c>
      <c r="G104" s="235">
        <v>0</v>
      </c>
      <c r="H104" s="236">
        <v>112</v>
      </c>
      <c r="I104" s="58">
        <v>16.18</v>
      </c>
      <c r="J104" s="236">
        <v>1</v>
      </c>
      <c r="K104" s="236">
        <v>0</v>
      </c>
      <c r="L104" s="236">
        <v>0</v>
      </c>
      <c r="M104" s="228">
        <v>0</v>
      </c>
      <c r="N104" s="228">
        <v>0</v>
      </c>
      <c r="O104" s="228">
        <v>0</v>
      </c>
      <c r="P104" s="228">
        <v>0</v>
      </c>
      <c r="Q104" s="272">
        <f t="shared" si="27"/>
        <v>129.18</v>
      </c>
      <c r="R104" s="272">
        <f t="shared" si="28"/>
        <v>0</v>
      </c>
      <c r="S104" s="30"/>
      <c r="T104" s="215">
        <f t="shared" si="29"/>
        <v>129.18</v>
      </c>
      <c r="U104" s="154">
        <v>129.18</v>
      </c>
      <c r="V104" s="240">
        <v>4</v>
      </c>
      <c r="W104" s="211"/>
      <c r="X104" s="237"/>
      <c r="Y104" s="234" t="s">
        <v>7</v>
      </c>
      <c r="Z104" s="234" t="s">
        <v>879</v>
      </c>
    </row>
    <row r="105" spans="1:26" s="227" customFormat="1" ht="15.75" outlineLevel="2">
      <c r="A105" s="232">
        <v>66</v>
      </c>
      <c r="B105" s="339" t="s">
        <v>85</v>
      </c>
      <c r="C105" s="233" t="s">
        <v>86</v>
      </c>
      <c r="D105" s="234" t="s">
        <v>7</v>
      </c>
      <c r="E105" s="234" t="s">
        <v>481</v>
      </c>
      <c r="F105" s="233" t="s">
        <v>86</v>
      </c>
      <c r="G105" s="235">
        <v>0</v>
      </c>
      <c r="H105" s="236">
        <v>99.802859999999981</v>
      </c>
      <c r="I105" s="236">
        <v>14.962</v>
      </c>
      <c r="J105" s="236">
        <v>15.773909999999999</v>
      </c>
      <c r="K105" s="236">
        <v>0</v>
      </c>
      <c r="L105" s="236">
        <v>0</v>
      </c>
      <c r="M105" s="236">
        <v>0</v>
      </c>
      <c r="N105" s="236">
        <v>0</v>
      </c>
      <c r="O105" s="236">
        <v>0</v>
      </c>
      <c r="P105" s="236">
        <v>0</v>
      </c>
      <c r="Q105" s="272">
        <f t="shared" si="27"/>
        <v>130.53876999999997</v>
      </c>
      <c r="R105" s="272">
        <f t="shared" si="28"/>
        <v>0</v>
      </c>
      <c r="S105" s="30"/>
      <c r="T105" s="215">
        <f t="shared" si="29"/>
        <v>130.53876999999997</v>
      </c>
      <c r="U105" s="154">
        <v>130.53900000000002</v>
      </c>
      <c r="V105" s="240">
        <v>5</v>
      </c>
      <c r="W105" s="211"/>
      <c r="X105" s="237"/>
      <c r="Y105" s="234" t="s">
        <v>7</v>
      </c>
      <c r="Z105" s="234" t="s">
        <v>481</v>
      </c>
    </row>
    <row r="106" spans="1:26" s="227" customFormat="1" ht="15.75" outlineLevel="2">
      <c r="A106" s="232">
        <v>66</v>
      </c>
      <c r="B106" s="234">
        <v>6606</v>
      </c>
      <c r="C106" s="171" t="s">
        <v>87</v>
      </c>
      <c r="D106" s="236" t="s">
        <v>7</v>
      </c>
      <c r="E106" s="236" t="s">
        <v>482</v>
      </c>
      <c r="F106" s="171" t="s">
        <v>87</v>
      </c>
      <c r="G106" s="157">
        <v>0</v>
      </c>
      <c r="H106" s="236">
        <v>6.9409999999999989</v>
      </c>
      <c r="I106" s="236">
        <v>27.677999999999994</v>
      </c>
      <c r="J106" s="236">
        <v>9.0929999999999982</v>
      </c>
      <c r="K106" s="236">
        <v>0</v>
      </c>
      <c r="L106" s="236">
        <v>0</v>
      </c>
      <c r="M106" s="228">
        <v>0</v>
      </c>
      <c r="N106" s="228">
        <v>0</v>
      </c>
      <c r="O106" s="228">
        <v>0</v>
      </c>
      <c r="P106" s="228">
        <v>0</v>
      </c>
      <c r="Q106" s="272">
        <f t="shared" si="27"/>
        <v>43.711999999999989</v>
      </c>
      <c r="R106" s="272">
        <f t="shared" si="28"/>
        <v>0</v>
      </c>
      <c r="S106" s="30"/>
      <c r="T106" s="215">
        <f t="shared" si="29"/>
        <v>43.711999999999989</v>
      </c>
      <c r="U106" s="154">
        <v>43.712000000000003</v>
      </c>
      <c r="V106" s="240">
        <v>5</v>
      </c>
      <c r="W106" s="211"/>
      <c r="X106" s="237"/>
      <c r="Y106" s="236" t="s">
        <v>7</v>
      </c>
      <c r="Z106" s="236" t="s">
        <v>482</v>
      </c>
    </row>
    <row r="107" spans="1:26" s="148" customFormat="1" ht="15.75" outlineLevel="2">
      <c r="A107" s="848" t="s">
        <v>377</v>
      </c>
      <c r="B107" s="849"/>
      <c r="C107" s="849"/>
      <c r="D107" s="849"/>
      <c r="E107" s="849"/>
      <c r="F107" s="242" t="s">
        <v>379</v>
      </c>
      <c r="G107" s="231">
        <f t="shared" ref="G107:P107" si="30">SUM(G95:G106)</f>
        <v>12.483140000000001</v>
      </c>
      <c r="H107" s="231">
        <f t="shared" si="30"/>
        <v>431.85131999999993</v>
      </c>
      <c r="I107" s="231">
        <f t="shared" si="30"/>
        <v>223.78491999999997</v>
      </c>
      <c r="J107" s="231">
        <f t="shared" si="30"/>
        <v>41.431989999999992</v>
      </c>
      <c r="K107" s="231">
        <f t="shared" si="30"/>
        <v>0</v>
      </c>
      <c r="L107" s="231">
        <f t="shared" si="30"/>
        <v>0</v>
      </c>
      <c r="M107" s="231">
        <f t="shared" si="30"/>
        <v>17.128</v>
      </c>
      <c r="N107" s="231">
        <f t="shared" si="30"/>
        <v>23.739000000000001</v>
      </c>
      <c r="O107" s="231">
        <f t="shared" si="30"/>
        <v>17.722249999999999</v>
      </c>
      <c r="P107" s="231">
        <f t="shared" si="30"/>
        <v>0</v>
      </c>
      <c r="Q107" s="272">
        <f t="shared" si="27"/>
        <v>709.55136999999991</v>
      </c>
      <c r="R107" s="272">
        <f t="shared" si="28"/>
        <v>58.589250000000007</v>
      </c>
      <c r="S107" s="30">
        <f>SUM(S95:S106)</f>
        <v>0</v>
      </c>
      <c r="T107" s="226">
        <f>SUM(Q107:S107)</f>
        <v>768.1406199999999</v>
      </c>
      <c r="U107" s="231">
        <f>SUM(U95:U106)</f>
        <v>865.21399999999994</v>
      </c>
      <c r="V107" s="871"/>
      <c r="W107" s="5"/>
      <c r="X107" s="237"/>
    </row>
    <row r="108" spans="1:26" s="148" customFormat="1" ht="16.5" outlineLevel="2" thickBot="1">
      <c r="A108" s="850"/>
      <c r="B108" s="851"/>
      <c r="C108" s="851"/>
      <c r="D108" s="851"/>
      <c r="E108" s="851"/>
      <c r="F108" s="243" t="s">
        <v>380</v>
      </c>
      <c r="G108" s="57">
        <f>+G107/$T$107</f>
        <v>1.6251112979808309E-2</v>
      </c>
      <c r="H108" s="57">
        <f t="shared" ref="H108:S108" si="31">+H107/$T$107</f>
        <v>0.56220346738075122</v>
      </c>
      <c r="I108" s="57">
        <f t="shared" si="31"/>
        <v>0.29133327176474538</v>
      </c>
      <c r="J108" s="57">
        <f t="shared" si="31"/>
        <v>5.3938027649156214E-2</v>
      </c>
      <c r="K108" s="57">
        <f t="shared" si="31"/>
        <v>0</v>
      </c>
      <c r="L108" s="57">
        <f t="shared" si="31"/>
        <v>0</v>
      </c>
      <c r="M108" s="57">
        <f t="shared" si="31"/>
        <v>2.2298000592651905E-2</v>
      </c>
      <c r="N108" s="57">
        <f t="shared" si="31"/>
        <v>3.0904497668669057E-2</v>
      </c>
      <c r="O108" s="57">
        <f t="shared" si="31"/>
        <v>2.3071621964217959E-2</v>
      </c>
      <c r="P108" s="57">
        <f t="shared" si="31"/>
        <v>0</v>
      </c>
      <c r="Q108" s="270">
        <f t="shared" si="31"/>
        <v>0.92372587977446108</v>
      </c>
      <c r="R108" s="270">
        <f t="shared" si="31"/>
        <v>7.6274120225538936E-2</v>
      </c>
      <c r="S108" s="57">
        <f t="shared" si="31"/>
        <v>0</v>
      </c>
      <c r="T108" s="197">
        <f xml:space="preserve"> T107/U107</f>
        <v>0.88780419641845831</v>
      </c>
      <c r="U108" s="147"/>
      <c r="V108" s="872"/>
      <c r="W108" s="5"/>
      <c r="X108" s="288"/>
    </row>
    <row r="109" spans="1:26" s="227" customFormat="1" ht="15.75" outlineLevel="1">
      <c r="A109" s="13"/>
      <c r="B109" s="5"/>
      <c r="C109" s="6"/>
      <c r="D109" s="6"/>
      <c r="E109" s="6"/>
      <c r="F109" s="6"/>
      <c r="G109" s="36"/>
      <c r="H109" s="12"/>
      <c r="I109" s="12"/>
      <c r="J109" s="12"/>
      <c r="K109" s="12"/>
      <c r="L109" s="12"/>
      <c r="M109" s="35"/>
      <c r="N109" s="35"/>
      <c r="O109" s="35"/>
      <c r="P109" s="35"/>
      <c r="Q109" s="239"/>
      <c r="R109" s="239"/>
      <c r="S109" s="8"/>
      <c r="T109" s="196"/>
      <c r="U109" s="47"/>
      <c r="V109" s="49"/>
      <c r="W109" s="211"/>
      <c r="X109" s="6"/>
      <c r="Y109" s="6"/>
      <c r="Z109" s="6"/>
    </row>
    <row r="110" spans="1:26" s="227" customFormat="1" ht="16.5" outlineLevel="1" thickBot="1">
      <c r="A110" s="854" t="s">
        <v>88</v>
      </c>
      <c r="B110" s="854"/>
      <c r="C110" s="6"/>
      <c r="D110" s="6"/>
      <c r="E110" s="6"/>
      <c r="F110" s="6"/>
      <c r="G110" s="36"/>
      <c r="H110" s="12"/>
      <c r="I110" s="12"/>
      <c r="J110" s="12"/>
      <c r="K110" s="12"/>
      <c r="L110" s="12"/>
      <c r="M110" s="35"/>
      <c r="N110" s="35"/>
      <c r="O110" s="35"/>
      <c r="P110" s="35"/>
      <c r="Q110" s="239"/>
      <c r="R110" s="239"/>
      <c r="S110" s="8"/>
      <c r="T110" s="196"/>
      <c r="U110" s="47"/>
      <c r="V110" s="151"/>
      <c r="W110" s="211"/>
      <c r="X110" s="6"/>
      <c r="Y110" s="6"/>
      <c r="Z110" s="6"/>
    </row>
    <row r="111" spans="1:26" s="227" customFormat="1" ht="15.75" outlineLevel="1">
      <c r="A111" s="217">
        <v>12</v>
      </c>
      <c r="B111" s="219">
        <v>1203</v>
      </c>
      <c r="C111" s="218" t="s">
        <v>483</v>
      </c>
      <c r="D111" s="219" t="s">
        <v>7</v>
      </c>
      <c r="E111" s="320" t="s">
        <v>484</v>
      </c>
      <c r="F111" s="218" t="s">
        <v>483</v>
      </c>
      <c r="G111" s="220">
        <v>27.779199999999999</v>
      </c>
      <c r="H111" s="172">
        <v>10.1745</v>
      </c>
      <c r="I111" s="221">
        <v>9.9710000000000019</v>
      </c>
      <c r="J111" s="221">
        <v>4.0015000000000001</v>
      </c>
      <c r="K111" s="221">
        <v>0</v>
      </c>
      <c r="L111" s="221">
        <v>0</v>
      </c>
      <c r="M111" s="222">
        <v>0</v>
      </c>
      <c r="N111" s="222">
        <v>0</v>
      </c>
      <c r="O111" s="222">
        <v>54.57200000000001</v>
      </c>
      <c r="P111" s="222">
        <v>4.9619999999999997</v>
      </c>
      <c r="Q111" s="278">
        <f>SUM(G111:K111)</f>
        <v>51.926200000000001</v>
      </c>
      <c r="R111" s="278">
        <f>SUM(L111:P111)</f>
        <v>59.534000000000006</v>
      </c>
      <c r="S111" s="279"/>
      <c r="T111" s="198">
        <f>SUM(Q111:S111)</f>
        <v>111.46020000000001</v>
      </c>
      <c r="U111" s="194">
        <v>111.46100000000001</v>
      </c>
      <c r="V111" s="164">
        <v>1</v>
      </c>
      <c r="W111" s="211"/>
      <c r="X111" s="223"/>
      <c r="Y111" s="219" t="s">
        <v>7</v>
      </c>
      <c r="Z111" s="219" t="s">
        <v>484</v>
      </c>
    </row>
    <row r="112" spans="1:26" s="227" customFormat="1" ht="15.75" outlineLevel="1">
      <c r="A112" s="232">
        <v>20</v>
      </c>
      <c r="B112" s="216" t="s">
        <v>89</v>
      </c>
      <c r="C112" s="233" t="s">
        <v>661</v>
      </c>
      <c r="D112" s="234" t="s">
        <v>7</v>
      </c>
      <c r="E112" s="234" t="s">
        <v>487</v>
      </c>
      <c r="F112" s="233" t="s">
        <v>486</v>
      </c>
      <c r="G112" s="235">
        <v>0</v>
      </c>
      <c r="H112" s="236">
        <v>0</v>
      </c>
      <c r="I112" s="236">
        <v>6.77</v>
      </c>
      <c r="J112" s="236">
        <v>24.202999999999999</v>
      </c>
      <c r="K112" s="236">
        <v>0</v>
      </c>
      <c r="L112" s="236">
        <v>0</v>
      </c>
      <c r="M112" s="228">
        <v>0</v>
      </c>
      <c r="N112" s="228">
        <v>0</v>
      </c>
      <c r="O112" s="236">
        <v>18.196999999999999</v>
      </c>
      <c r="P112" s="236">
        <v>7.74</v>
      </c>
      <c r="Q112" s="272">
        <f t="shared" ref="Q112:Q135" si="32">SUM(G112:K112)</f>
        <v>30.972999999999999</v>
      </c>
      <c r="R112" s="272">
        <f t="shared" ref="R112:R136" si="33">SUM(L112:P112)</f>
        <v>25.936999999999998</v>
      </c>
      <c r="S112" s="30"/>
      <c r="T112" s="199">
        <f t="shared" ref="T112:T136" si="34">SUM(Q112:S112)</f>
        <v>56.91</v>
      </c>
      <c r="U112" s="154">
        <v>56.91</v>
      </c>
      <c r="V112" s="210">
        <v>2</v>
      </c>
      <c r="W112" s="211"/>
      <c r="X112" s="237"/>
      <c r="Y112" s="234" t="s">
        <v>7</v>
      </c>
      <c r="Z112" s="234" t="s">
        <v>487</v>
      </c>
    </row>
    <row r="113" spans="1:26" s="227" customFormat="1" ht="15.75" outlineLevel="1">
      <c r="A113" s="232">
        <v>20</v>
      </c>
      <c r="B113" s="216" t="s">
        <v>90</v>
      </c>
      <c r="C113" s="318" t="s">
        <v>91</v>
      </c>
      <c r="D113" s="234" t="s">
        <v>7</v>
      </c>
      <c r="E113" s="234" t="s">
        <v>92</v>
      </c>
      <c r="F113" s="233" t="s">
        <v>488</v>
      </c>
      <c r="G113" s="235">
        <v>0</v>
      </c>
      <c r="H113" s="236">
        <v>16.687999999999999</v>
      </c>
      <c r="I113" s="161">
        <v>16.908000000000001</v>
      </c>
      <c r="J113" s="236">
        <v>10.923</v>
      </c>
      <c r="K113" s="236">
        <v>0</v>
      </c>
      <c r="L113" s="236">
        <v>0</v>
      </c>
      <c r="M113" s="228">
        <v>0</v>
      </c>
      <c r="N113" s="228">
        <v>4.4589999999999996</v>
      </c>
      <c r="O113" s="228">
        <v>18.678999999999998</v>
      </c>
      <c r="P113" s="228">
        <v>0</v>
      </c>
      <c r="Q113" s="272">
        <f t="shared" si="32"/>
        <v>44.519000000000005</v>
      </c>
      <c r="R113" s="272">
        <f t="shared" si="33"/>
        <v>23.137999999999998</v>
      </c>
      <c r="S113" s="30"/>
      <c r="T113" s="199">
        <f t="shared" si="34"/>
        <v>67.657000000000011</v>
      </c>
      <c r="U113" s="154">
        <v>67.656999999999996</v>
      </c>
      <c r="V113" s="210">
        <v>2</v>
      </c>
      <c r="W113" s="211"/>
      <c r="X113" s="237"/>
      <c r="Y113" s="234" t="s">
        <v>7</v>
      </c>
      <c r="Z113" s="234" t="s">
        <v>92</v>
      </c>
    </row>
    <row r="114" spans="1:26" s="227" customFormat="1" ht="15.75" outlineLevel="1">
      <c r="A114" s="232">
        <v>24</v>
      </c>
      <c r="B114" s="216" t="s">
        <v>93</v>
      </c>
      <c r="C114" s="318" t="s">
        <v>94</v>
      </c>
      <c r="D114" s="234" t="s">
        <v>7</v>
      </c>
      <c r="E114" s="234" t="s">
        <v>662</v>
      </c>
      <c r="F114" s="233" t="s">
        <v>94</v>
      </c>
      <c r="G114" s="235">
        <v>2.2749999999999999</v>
      </c>
      <c r="H114" s="161">
        <v>8.6829999999999998</v>
      </c>
      <c r="I114" s="236">
        <v>1.0229999999999999</v>
      </c>
      <c r="J114" s="236">
        <v>0</v>
      </c>
      <c r="K114" s="236">
        <v>0</v>
      </c>
      <c r="L114" s="236">
        <v>0</v>
      </c>
      <c r="M114" s="228">
        <v>0</v>
      </c>
      <c r="N114" s="228">
        <v>0</v>
      </c>
      <c r="O114" s="228">
        <v>61.728999999999999</v>
      </c>
      <c r="P114" s="228">
        <v>0</v>
      </c>
      <c r="Q114" s="272">
        <f t="shared" si="32"/>
        <v>11.981</v>
      </c>
      <c r="R114" s="272">
        <f t="shared" si="33"/>
        <v>61.728999999999999</v>
      </c>
      <c r="S114" s="30"/>
      <c r="T114" s="199">
        <f t="shared" si="34"/>
        <v>73.709999999999994</v>
      </c>
      <c r="U114" s="154">
        <v>73.709999999999994</v>
      </c>
      <c r="V114" s="210">
        <v>2</v>
      </c>
      <c r="W114" s="211"/>
      <c r="X114" s="237"/>
      <c r="Y114" s="234" t="s">
        <v>7</v>
      </c>
      <c r="Z114" s="234" t="s">
        <v>662</v>
      </c>
    </row>
    <row r="115" spans="1:26" s="227" customFormat="1" ht="15.75" outlineLevel="1">
      <c r="A115" s="232">
        <v>25</v>
      </c>
      <c r="B115" s="216" t="s">
        <v>97</v>
      </c>
      <c r="C115" s="233" t="s">
        <v>616</v>
      </c>
      <c r="D115" s="234" t="s">
        <v>98</v>
      </c>
      <c r="E115" s="234" t="s">
        <v>99</v>
      </c>
      <c r="F115" s="233" t="s">
        <v>100</v>
      </c>
      <c r="G115" s="235">
        <v>0</v>
      </c>
      <c r="H115" s="236">
        <v>0</v>
      </c>
      <c r="I115" s="236">
        <v>24.336999999999996</v>
      </c>
      <c r="J115" s="236">
        <v>9.6500000000000021</v>
      </c>
      <c r="K115" s="236">
        <v>0</v>
      </c>
      <c r="L115" s="236">
        <v>0</v>
      </c>
      <c r="M115" s="228">
        <v>0</v>
      </c>
      <c r="N115" s="228">
        <v>0</v>
      </c>
      <c r="O115" s="228">
        <v>0</v>
      </c>
      <c r="P115" s="228">
        <v>0</v>
      </c>
      <c r="Q115" s="272">
        <f t="shared" si="32"/>
        <v>33.986999999999995</v>
      </c>
      <c r="R115" s="272">
        <f t="shared" si="33"/>
        <v>0</v>
      </c>
      <c r="S115" s="30"/>
      <c r="T115" s="199">
        <f t="shared" si="34"/>
        <v>33.986999999999995</v>
      </c>
      <c r="U115" s="154">
        <v>33.986999999999995</v>
      </c>
      <c r="V115" s="210">
        <v>1</v>
      </c>
      <c r="W115" s="211"/>
      <c r="X115" s="237"/>
      <c r="Y115" s="234" t="s">
        <v>98</v>
      </c>
      <c r="Z115" s="234" t="s">
        <v>99</v>
      </c>
    </row>
    <row r="116" spans="1:26" s="227" customFormat="1" ht="15" customHeight="1" outlineLevel="1">
      <c r="A116" s="232">
        <v>25</v>
      </c>
      <c r="B116" s="216" t="s">
        <v>95</v>
      </c>
      <c r="C116" s="233" t="s">
        <v>96</v>
      </c>
      <c r="D116" s="234" t="s">
        <v>7</v>
      </c>
      <c r="E116" s="234" t="s">
        <v>18</v>
      </c>
      <c r="F116" s="233" t="s">
        <v>96</v>
      </c>
      <c r="G116" s="235">
        <v>8.8507000000000016</v>
      </c>
      <c r="H116" s="236">
        <v>4.0061999999999998</v>
      </c>
      <c r="I116" s="236">
        <v>3.0042</v>
      </c>
      <c r="J116" s="236">
        <v>0</v>
      </c>
      <c r="K116" s="236">
        <v>0</v>
      </c>
      <c r="L116" s="236">
        <v>0</v>
      </c>
      <c r="M116" s="228">
        <v>0</v>
      </c>
      <c r="N116" s="228">
        <v>0</v>
      </c>
      <c r="O116" s="228">
        <v>0</v>
      </c>
      <c r="P116" s="228">
        <v>0</v>
      </c>
      <c r="Q116" s="272">
        <f t="shared" si="32"/>
        <v>15.8611</v>
      </c>
      <c r="R116" s="272">
        <f t="shared" si="33"/>
        <v>0</v>
      </c>
      <c r="S116" s="30"/>
      <c r="T116" s="199">
        <f t="shared" si="34"/>
        <v>15.8611</v>
      </c>
      <c r="U116" s="154">
        <v>15.861000000000001</v>
      </c>
      <c r="V116" s="210">
        <v>7</v>
      </c>
      <c r="W116" s="211"/>
      <c r="X116" s="237"/>
      <c r="Y116" s="234" t="s">
        <v>7</v>
      </c>
      <c r="Z116" s="234" t="s">
        <v>18</v>
      </c>
    </row>
    <row r="117" spans="1:26" s="227" customFormat="1" ht="15.75" outlineLevel="1">
      <c r="A117" s="232">
        <v>25</v>
      </c>
      <c r="B117" s="234" t="s">
        <v>101</v>
      </c>
      <c r="C117" s="233" t="s">
        <v>102</v>
      </c>
      <c r="D117" s="234" t="s">
        <v>7</v>
      </c>
      <c r="E117" s="234" t="s">
        <v>502</v>
      </c>
      <c r="F117" s="233" t="s">
        <v>734</v>
      </c>
      <c r="G117" s="235">
        <v>12.902150000000001</v>
      </c>
      <c r="H117" s="236">
        <v>44.908949999999997</v>
      </c>
      <c r="I117" s="236">
        <v>49.462600000000016</v>
      </c>
      <c r="J117" s="236">
        <v>14.084299999999999</v>
      </c>
      <c r="K117" s="236">
        <v>0</v>
      </c>
      <c r="L117" s="236">
        <v>0</v>
      </c>
      <c r="M117" s="228">
        <v>0</v>
      </c>
      <c r="N117" s="228">
        <v>0</v>
      </c>
      <c r="O117" s="228">
        <v>0</v>
      </c>
      <c r="P117" s="228">
        <v>0</v>
      </c>
      <c r="Q117" s="272">
        <f t="shared" si="32"/>
        <v>121.35800000000002</v>
      </c>
      <c r="R117" s="272">
        <f t="shared" si="33"/>
        <v>0</v>
      </c>
      <c r="S117" s="30"/>
      <c r="T117" s="199">
        <f t="shared" si="34"/>
        <v>121.35800000000002</v>
      </c>
      <c r="U117" s="154">
        <v>121.35899999999999</v>
      </c>
      <c r="V117" s="210">
        <v>7</v>
      </c>
      <c r="W117" s="211"/>
      <c r="X117" s="237"/>
      <c r="Y117" s="234" t="s">
        <v>7</v>
      </c>
      <c r="Z117" s="234" t="s">
        <v>502</v>
      </c>
    </row>
    <row r="118" spans="1:26" s="227" customFormat="1" ht="15.75" outlineLevel="1">
      <c r="A118" s="232">
        <v>25</v>
      </c>
      <c r="B118" s="234" t="s">
        <v>118</v>
      </c>
      <c r="C118" s="233" t="s">
        <v>617</v>
      </c>
      <c r="D118" s="234" t="s">
        <v>7</v>
      </c>
      <c r="E118" s="234" t="s">
        <v>500</v>
      </c>
      <c r="F118" s="233" t="s">
        <v>499</v>
      </c>
      <c r="G118" s="235">
        <v>0</v>
      </c>
      <c r="H118" s="161">
        <v>0.26</v>
      </c>
      <c r="I118" s="236">
        <v>2</v>
      </c>
      <c r="J118" s="236">
        <v>2.4750000000000001</v>
      </c>
      <c r="K118" s="236">
        <v>0</v>
      </c>
      <c r="L118" s="236">
        <v>0</v>
      </c>
      <c r="M118" s="228">
        <v>2.21</v>
      </c>
      <c r="N118" s="228">
        <v>1.155</v>
      </c>
      <c r="O118" s="228">
        <v>11.049999999999999</v>
      </c>
      <c r="P118" s="228">
        <v>0</v>
      </c>
      <c r="Q118" s="272">
        <f t="shared" si="32"/>
        <v>4.7349999999999994</v>
      </c>
      <c r="R118" s="272">
        <f t="shared" si="33"/>
        <v>14.414999999999999</v>
      </c>
      <c r="S118" s="30"/>
      <c r="T118" s="199">
        <f t="shared" si="34"/>
        <v>19.149999999999999</v>
      </c>
      <c r="U118" s="154">
        <v>19.149999999999999</v>
      </c>
      <c r="V118" s="210">
        <v>6</v>
      </c>
      <c r="W118" s="211"/>
      <c r="X118" s="237"/>
      <c r="Y118" s="234" t="s">
        <v>7</v>
      </c>
      <c r="Z118" s="234" t="s">
        <v>500</v>
      </c>
    </row>
    <row r="119" spans="1:26" s="227" customFormat="1" ht="15.75" outlineLevel="1">
      <c r="A119" s="232">
        <v>25</v>
      </c>
      <c r="B119" s="234" t="s">
        <v>119</v>
      </c>
      <c r="C119" s="233" t="s">
        <v>663</v>
      </c>
      <c r="D119" s="234" t="s">
        <v>7</v>
      </c>
      <c r="E119" s="234" t="s">
        <v>501</v>
      </c>
      <c r="F119" s="233" t="s">
        <v>663</v>
      </c>
      <c r="G119" s="235">
        <v>0</v>
      </c>
      <c r="H119" s="236">
        <v>1.5</v>
      </c>
      <c r="I119" s="236">
        <v>0</v>
      </c>
      <c r="J119" s="236">
        <v>0.13</v>
      </c>
      <c r="K119" s="236">
        <v>0</v>
      </c>
      <c r="L119" s="236">
        <v>0</v>
      </c>
      <c r="M119" s="228">
        <v>5</v>
      </c>
      <c r="N119" s="228">
        <v>13.37</v>
      </c>
      <c r="O119" s="228">
        <v>8</v>
      </c>
      <c r="P119" s="228">
        <v>0</v>
      </c>
      <c r="Q119" s="272">
        <f t="shared" si="32"/>
        <v>1.63</v>
      </c>
      <c r="R119" s="272">
        <f t="shared" si="33"/>
        <v>26.369999999999997</v>
      </c>
      <c r="S119" s="30"/>
      <c r="T119" s="199">
        <f t="shared" si="34"/>
        <v>27.999999999999996</v>
      </c>
      <c r="U119" s="154">
        <v>28</v>
      </c>
      <c r="V119" s="210">
        <v>6</v>
      </c>
      <c r="W119" s="211"/>
      <c r="X119" s="237"/>
      <c r="Y119" s="234" t="s">
        <v>7</v>
      </c>
      <c r="Z119" s="234" t="s">
        <v>501</v>
      </c>
    </row>
    <row r="120" spans="1:26" s="227" customFormat="1" ht="15.75" outlineLevel="1">
      <c r="A120" s="232">
        <v>25</v>
      </c>
      <c r="B120" s="339" t="s">
        <v>121</v>
      </c>
      <c r="C120" s="318" t="s">
        <v>664</v>
      </c>
      <c r="D120" s="234" t="s">
        <v>7</v>
      </c>
      <c r="E120" s="234" t="s">
        <v>449</v>
      </c>
      <c r="F120" s="318" t="s">
        <v>664</v>
      </c>
      <c r="G120" s="235">
        <v>1.2370000000000001</v>
      </c>
      <c r="H120" s="236">
        <v>35.545999999999992</v>
      </c>
      <c r="I120" s="236">
        <v>7.5139999999999993</v>
      </c>
      <c r="J120" s="236">
        <v>1.444</v>
      </c>
      <c r="K120" s="236">
        <v>0</v>
      </c>
      <c r="L120" s="236">
        <v>0</v>
      </c>
      <c r="M120" s="228">
        <v>12.301999999999998</v>
      </c>
      <c r="N120" s="228">
        <v>37.733000000000025</v>
      </c>
      <c r="O120" s="228">
        <v>23.974</v>
      </c>
      <c r="P120" s="228">
        <v>0</v>
      </c>
      <c r="Q120" s="272">
        <f t="shared" si="32"/>
        <v>45.741</v>
      </c>
      <c r="R120" s="272">
        <f t="shared" si="33"/>
        <v>74.009000000000029</v>
      </c>
      <c r="S120" s="30"/>
      <c r="T120" s="199">
        <f t="shared" si="34"/>
        <v>119.75000000000003</v>
      </c>
      <c r="U120" s="154">
        <v>119.75</v>
      </c>
      <c r="V120" s="210">
        <v>6</v>
      </c>
      <c r="W120" s="211"/>
      <c r="X120" s="237"/>
      <c r="Y120" s="234" t="s">
        <v>7</v>
      </c>
      <c r="Z120" s="234" t="s">
        <v>449</v>
      </c>
    </row>
    <row r="121" spans="1:26" s="227" customFormat="1" ht="15.75" outlineLevel="1">
      <c r="A121" s="232">
        <v>25</v>
      </c>
      <c r="B121" s="234" t="s">
        <v>123</v>
      </c>
      <c r="C121" s="318" t="s">
        <v>450</v>
      </c>
      <c r="D121" s="234" t="s">
        <v>449</v>
      </c>
      <c r="E121" s="234" t="s">
        <v>485</v>
      </c>
      <c r="F121" s="233" t="s">
        <v>450</v>
      </c>
      <c r="G121" s="235">
        <v>0</v>
      </c>
      <c r="H121" s="236">
        <v>0.86040000000000005</v>
      </c>
      <c r="I121" s="236">
        <v>0</v>
      </c>
      <c r="J121" s="236">
        <v>0</v>
      </c>
      <c r="K121" s="236">
        <v>0</v>
      </c>
      <c r="L121" s="236">
        <v>0</v>
      </c>
      <c r="M121" s="228">
        <v>0</v>
      </c>
      <c r="N121" s="228">
        <v>0</v>
      </c>
      <c r="O121" s="228">
        <v>46.770599999999995</v>
      </c>
      <c r="P121" s="228">
        <v>1.119</v>
      </c>
      <c r="Q121" s="272">
        <f t="shared" si="32"/>
        <v>0.86040000000000005</v>
      </c>
      <c r="R121" s="272">
        <f t="shared" si="33"/>
        <v>47.889599999999994</v>
      </c>
      <c r="S121" s="30"/>
      <c r="T121" s="199">
        <f t="shared" si="34"/>
        <v>48.749999999999993</v>
      </c>
      <c r="U121" s="154">
        <v>48.807000000000002</v>
      </c>
      <c r="V121" s="210">
        <v>1</v>
      </c>
      <c r="W121" s="211"/>
      <c r="X121" s="237"/>
      <c r="Y121" s="234" t="s">
        <v>449</v>
      </c>
      <c r="Z121" s="234" t="s">
        <v>485</v>
      </c>
    </row>
    <row r="122" spans="1:26" s="227" customFormat="1" ht="15.75" outlineLevel="1">
      <c r="A122" s="232">
        <v>26</v>
      </c>
      <c r="B122" s="234">
        <v>2601</v>
      </c>
      <c r="C122" s="318" t="s">
        <v>491</v>
      </c>
      <c r="D122" s="234" t="s">
        <v>7</v>
      </c>
      <c r="E122" s="234" t="s">
        <v>105</v>
      </c>
      <c r="F122" s="233" t="s">
        <v>491</v>
      </c>
      <c r="G122" s="235">
        <v>0</v>
      </c>
      <c r="H122" s="236">
        <v>5.8129999999999997</v>
      </c>
      <c r="I122" s="236">
        <v>10.7905</v>
      </c>
      <c r="J122" s="236">
        <v>0</v>
      </c>
      <c r="K122" s="236">
        <v>0</v>
      </c>
      <c r="L122" s="236">
        <v>0</v>
      </c>
      <c r="M122" s="228">
        <v>0</v>
      </c>
      <c r="N122" s="228">
        <v>0</v>
      </c>
      <c r="O122" s="228">
        <v>0</v>
      </c>
      <c r="P122" s="228">
        <v>0</v>
      </c>
      <c r="Q122" s="272">
        <f t="shared" si="32"/>
        <v>16.6035</v>
      </c>
      <c r="R122" s="272">
        <f t="shared" si="33"/>
        <v>0</v>
      </c>
      <c r="S122" s="30"/>
      <c r="T122" s="199">
        <f t="shared" si="34"/>
        <v>16.6035</v>
      </c>
      <c r="U122" s="154">
        <v>16.603999999999999</v>
      </c>
      <c r="V122" s="210">
        <v>4</v>
      </c>
      <c r="W122" s="211"/>
      <c r="X122" s="237"/>
      <c r="Y122" s="234" t="s">
        <v>7</v>
      </c>
      <c r="Z122" s="234" t="s">
        <v>105</v>
      </c>
    </row>
    <row r="123" spans="1:26" s="227" customFormat="1" ht="15.75" outlineLevel="1">
      <c r="A123" s="232">
        <v>26</v>
      </c>
      <c r="B123" s="339" t="s">
        <v>106</v>
      </c>
      <c r="C123" s="233" t="s">
        <v>107</v>
      </c>
      <c r="D123" s="234" t="s">
        <v>7</v>
      </c>
      <c r="E123" s="317" t="s">
        <v>108</v>
      </c>
      <c r="F123" s="233" t="s">
        <v>107</v>
      </c>
      <c r="G123" s="235">
        <v>25.698</v>
      </c>
      <c r="H123" s="236">
        <v>0.7</v>
      </c>
      <c r="I123" s="236">
        <v>0.88</v>
      </c>
      <c r="J123" s="236">
        <v>27.320999999999998</v>
      </c>
      <c r="K123" s="236">
        <v>7.758</v>
      </c>
      <c r="L123" s="236">
        <v>0</v>
      </c>
      <c r="M123" s="236">
        <v>0</v>
      </c>
      <c r="N123" s="228">
        <v>10.64</v>
      </c>
      <c r="O123" s="228">
        <v>21.729999999999997</v>
      </c>
      <c r="P123" s="228">
        <v>11.488999999999999</v>
      </c>
      <c r="Q123" s="272">
        <f t="shared" si="32"/>
        <v>62.356999999999999</v>
      </c>
      <c r="R123" s="272">
        <f t="shared" si="33"/>
        <v>43.858999999999995</v>
      </c>
      <c r="S123" s="30"/>
      <c r="T123" s="199">
        <f t="shared" si="34"/>
        <v>106.21599999999999</v>
      </c>
      <c r="U123" s="154">
        <v>107.73</v>
      </c>
      <c r="V123" s="210">
        <v>3</v>
      </c>
      <c r="W123" s="211"/>
      <c r="X123" s="237"/>
      <c r="Y123" s="234" t="s">
        <v>7</v>
      </c>
      <c r="Z123" s="234" t="s">
        <v>108</v>
      </c>
    </row>
    <row r="124" spans="1:26" s="227" customFormat="1" ht="15.75" outlineLevel="1">
      <c r="A124" s="232">
        <v>26</v>
      </c>
      <c r="B124" s="234" t="s">
        <v>124</v>
      </c>
      <c r="C124" s="233" t="s">
        <v>618</v>
      </c>
      <c r="D124" s="234" t="s">
        <v>7</v>
      </c>
      <c r="E124" s="234" t="s">
        <v>125</v>
      </c>
      <c r="F124" s="233" t="s">
        <v>492</v>
      </c>
      <c r="G124" s="235">
        <v>20.061999999999998</v>
      </c>
      <c r="H124" s="236">
        <v>1</v>
      </c>
      <c r="I124" s="236">
        <v>1.76</v>
      </c>
      <c r="J124" s="236">
        <v>2.335</v>
      </c>
      <c r="K124" s="236">
        <v>0</v>
      </c>
      <c r="L124" s="236">
        <v>0</v>
      </c>
      <c r="M124" s="228">
        <v>0</v>
      </c>
      <c r="N124" s="228">
        <v>0</v>
      </c>
      <c r="O124" s="228">
        <v>16.564999999999998</v>
      </c>
      <c r="P124" s="228">
        <v>0</v>
      </c>
      <c r="Q124" s="272">
        <f t="shared" si="32"/>
        <v>25.157</v>
      </c>
      <c r="R124" s="272">
        <f t="shared" si="33"/>
        <v>16.564999999999998</v>
      </c>
      <c r="S124" s="30"/>
      <c r="T124" s="199">
        <f t="shared" si="34"/>
        <v>41.721999999999994</v>
      </c>
      <c r="U124" s="154">
        <v>41.721999999999994</v>
      </c>
      <c r="V124" s="210">
        <v>4</v>
      </c>
      <c r="W124" s="211"/>
      <c r="X124" s="237"/>
      <c r="Y124" s="234" t="s">
        <v>7</v>
      </c>
      <c r="Z124" s="234" t="s">
        <v>125</v>
      </c>
    </row>
    <row r="125" spans="1:26" s="227" customFormat="1" ht="15.75" outlineLevel="1">
      <c r="A125" s="232">
        <v>26</v>
      </c>
      <c r="B125" s="234" t="s">
        <v>126</v>
      </c>
      <c r="C125" s="233" t="s">
        <v>627</v>
      </c>
      <c r="D125" s="234" t="s">
        <v>7</v>
      </c>
      <c r="E125" s="234" t="s">
        <v>665</v>
      </c>
      <c r="F125" s="233" t="s">
        <v>490</v>
      </c>
      <c r="G125" s="235">
        <v>0</v>
      </c>
      <c r="H125" s="236">
        <v>0</v>
      </c>
      <c r="I125" s="236">
        <v>0</v>
      </c>
      <c r="J125" s="236">
        <v>0</v>
      </c>
      <c r="K125" s="236">
        <v>0</v>
      </c>
      <c r="L125" s="236">
        <v>0</v>
      </c>
      <c r="M125" s="228">
        <v>2</v>
      </c>
      <c r="N125" s="228">
        <v>12.6</v>
      </c>
      <c r="O125" s="228">
        <v>13.4</v>
      </c>
      <c r="P125" s="228">
        <v>0</v>
      </c>
      <c r="Q125" s="272">
        <f t="shared" si="32"/>
        <v>0</v>
      </c>
      <c r="R125" s="272">
        <f t="shared" si="33"/>
        <v>28</v>
      </c>
      <c r="S125" s="30"/>
      <c r="T125" s="199">
        <f t="shared" si="34"/>
        <v>28</v>
      </c>
      <c r="U125" s="154">
        <v>28</v>
      </c>
      <c r="V125" s="210">
        <v>5</v>
      </c>
      <c r="W125" s="211"/>
      <c r="X125" s="237"/>
      <c r="Y125" s="234" t="s">
        <v>7</v>
      </c>
      <c r="Z125" s="234" t="s">
        <v>665</v>
      </c>
    </row>
    <row r="126" spans="1:26" s="227" customFormat="1" ht="15.75" outlineLevel="1">
      <c r="A126" s="232">
        <v>26</v>
      </c>
      <c r="B126" s="234" t="s">
        <v>128</v>
      </c>
      <c r="C126" s="233" t="s">
        <v>626</v>
      </c>
      <c r="D126" s="234" t="s">
        <v>7</v>
      </c>
      <c r="E126" s="234" t="s">
        <v>264</v>
      </c>
      <c r="F126" s="233" t="s">
        <v>493</v>
      </c>
      <c r="G126" s="235">
        <v>0</v>
      </c>
      <c r="H126" s="236">
        <v>0</v>
      </c>
      <c r="I126" s="236">
        <v>0</v>
      </c>
      <c r="J126" s="236">
        <v>0</v>
      </c>
      <c r="K126" s="236">
        <v>0</v>
      </c>
      <c r="L126" s="236">
        <v>0</v>
      </c>
      <c r="M126" s="228">
        <v>0</v>
      </c>
      <c r="N126" s="161">
        <v>41.468999999999987</v>
      </c>
      <c r="O126" s="236">
        <v>30.300999999999995</v>
      </c>
      <c r="P126" s="236">
        <v>1</v>
      </c>
      <c r="Q126" s="272">
        <f t="shared" si="32"/>
        <v>0</v>
      </c>
      <c r="R126" s="272">
        <f t="shared" si="33"/>
        <v>72.769999999999982</v>
      </c>
      <c r="S126" s="30"/>
      <c r="T126" s="199">
        <f t="shared" si="34"/>
        <v>72.769999999999982</v>
      </c>
      <c r="U126" s="154">
        <v>72.77</v>
      </c>
      <c r="V126" s="210">
        <v>4</v>
      </c>
      <c r="W126" s="211"/>
      <c r="X126" s="237"/>
      <c r="Y126" s="234" t="s">
        <v>7</v>
      </c>
      <c r="Z126" s="234" t="s">
        <v>264</v>
      </c>
    </row>
    <row r="127" spans="1:26" s="227" customFormat="1" ht="30" outlineLevel="1">
      <c r="A127" s="232">
        <v>26</v>
      </c>
      <c r="B127" s="329" t="s">
        <v>129</v>
      </c>
      <c r="C127" s="233" t="s">
        <v>871</v>
      </c>
      <c r="D127" s="234" t="s">
        <v>7</v>
      </c>
      <c r="E127" s="234" t="s">
        <v>14</v>
      </c>
      <c r="F127" s="233" t="s">
        <v>489</v>
      </c>
      <c r="G127" s="235">
        <v>0</v>
      </c>
      <c r="H127" s="236">
        <v>0</v>
      </c>
      <c r="I127" s="236">
        <v>0</v>
      </c>
      <c r="J127" s="236">
        <v>0</v>
      </c>
      <c r="K127" s="236">
        <v>0</v>
      </c>
      <c r="L127" s="236">
        <v>0</v>
      </c>
      <c r="M127" s="228">
        <v>0</v>
      </c>
      <c r="N127" s="236">
        <v>0</v>
      </c>
      <c r="O127" s="236">
        <v>4</v>
      </c>
      <c r="P127" s="236">
        <v>0</v>
      </c>
      <c r="Q127" s="272">
        <f t="shared" si="32"/>
        <v>0</v>
      </c>
      <c r="R127" s="272">
        <f t="shared" si="33"/>
        <v>4</v>
      </c>
      <c r="S127" s="30"/>
      <c r="T127" s="199">
        <f t="shared" si="34"/>
        <v>4</v>
      </c>
      <c r="U127" s="154">
        <v>4</v>
      </c>
      <c r="V127" s="210">
        <v>3</v>
      </c>
      <c r="W127" s="211"/>
      <c r="X127" s="237"/>
      <c r="Y127" s="234" t="s">
        <v>7</v>
      </c>
      <c r="Z127" s="234" t="s">
        <v>14</v>
      </c>
    </row>
    <row r="128" spans="1:26" s="227" customFormat="1" ht="30" outlineLevel="1">
      <c r="A128" s="232">
        <v>26</v>
      </c>
      <c r="B128" s="329" t="s">
        <v>129</v>
      </c>
      <c r="C128" s="233" t="s">
        <v>871</v>
      </c>
      <c r="D128" s="234" t="s">
        <v>582</v>
      </c>
      <c r="E128" s="234" t="s">
        <v>27</v>
      </c>
      <c r="F128" s="233" t="s">
        <v>666</v>
      </c>
      <c r="G128" s="235">
        <v>0</v>
      </c>
      <c r="H128" s="236">
        <v>0</v>
      </c>
      <c r="I128" s="236">
        <v>0</v>
      </c>
      <c r="J128" s="236">
        <v>0</v>
      </c>
      <c r="K128" s="236">
        <v>0</v>
      </c>
      <c r="L128" s="236">
        <v>0</v>
      </c>
      <c r="M128" s="228">
        <v>0</v>
      </c>
      <c r="N128" s="228">
        <v>0</v>
      </c>
      <c r="O128" s="228">
        <v>7.3</v>
      </c>
      <c r="P128" s="228">
        <v>0</v>
      </c>
      <c r="Q128" s="272">
        <f t="shared" si="32"/>
        <v>0</v>
      </c>
      <c r="R128" s="272">
        <f t="shared" si="33"/>
        <v>7.3</v>
      </c>
      <c r="S128" s="30"/>
      <c r="T128" s="199">
        <f t="shared" si="34"/>
        <v>7.3</v>
      </c>
      <c r="U128" s="154">
        <v>7</v>
      </c>
      <c r="V128" s="210">
        <v>3</v>
      </c>
      <c r="W128" s="211"/>
      <c r="X128" s="237"/>
      <c r="Y128" s="234" t="s">
        <v>582</v>
      </c>
      <c r="Z128" s="234" t="s">
        <v>27</v>
      </c>
    </row>
    <row r="129" spans="1:26" s="227" customFormat="1" ht="15.75" outlineLevel="1">
      <c r="A129" s="232">
        <v>26</v>
      </c>
      <c r="B129" s="339" t="s">
        <v>131</v>
      </c>
      <c r="C129" s="233" t="s">
        <v>667</v>
      </c>
      <c r="D129" s="234" t="s">
        <v>7</v>
      </c>
      <c r="E129" s="234" t="s">
        <v>132</v>
      </c>
      <c r="F129" s="233" t="s">
        <v>667</v>
      </c>
      <c r="G129" s="235">
        <v>0</v>
      </c>
      <c r="H129" s="236">
        <v>0</v>
      </c>
      <c r="I129" s="236">
        <v>0</v>
      </c>
      <c r="J129" s="236">
        <v>0.67100000000000004</v>
      </c>
      <c r="K129" s="236">
        <v>0</v>
      </c>
      <c r="L129" s="236">
        <v>0</v>
      </c>
      <c r="M129" s="228">
        <v>0</v>
      </c>
      <c r="N129" s="228">
        <v>0</v>
      </c>
      <c r="O129" s="228">
        <v>42.414999999999999</v>
      </c>
      <c r="P129" s="228">
        <v>0</v>
      </c>
      <c r="Q129" s="272">
        <f>SUM(G129:K129)</f>
        <v>0.67100000000000004</v>
      </c>
      <c r="R129" s="272">
        <f t="shared" si="33"/>
        <v>42.414999999999999</v>
      </c>
      <c r="S129" s="30"/>
      <c r="T129" s="199">
        <f t="shared" si="34"/>
        <v>43.085999999999999</v>
      </c>
      <c r="U129" s="154">
        <v>43.410000000000004</v>
      </c>
      <c r="V129" s="210">
        <v>3</v>
      </c>
      <c r="W129" s="211"/>
      <c r="X129" s="237"/>
      <c r="Y129" s="234" t="s">
        <v>7</v>
      </c>
      <c r="Z129" s="234" t="s">
        <v>132</v>
      </c>
    </row>
    <row r="130" spans="1:26" s="227" customFormat="1" ht="15.75" outlineLevel="1">
      <c r="A130" s="232">
        <v>31</v>
      </c>
      <c r="B130" s="234">
        <v>3105</v>
      </c>
      <c r="C130" s="233" t="s">
        <v>109</v>
      </c>
      <c r="D130" s="234" t="s">
        <v>7</v>
      </c>
      <c r="E130" s="234" t="s">
        <v>110</v>
      </c>
      <c r="F130" s="233" t="s">
        <v>619</v>
      </c>
      <c r="G130" s="235">
        <v>0</v>
      </c>
      <c r="H130" s="236">
        <v>43.349999999999987</v>
      </c>
      <c r="I130" s="236">
        <v>3.9000000000000004</v>
      </c>
      <c r="J130" s="236">
        <v>0</v>
      </c>
      <c r="K130" s="236">
        <v>0</v>
      </c>
      <c r="L130" s="236">
        <v>0</v>
      </c>
      <c r="M130" s="228">
        <v>0</v>
      </c>
      <c r="N130" s="228">
        <v>0</v>
      </c>
      <c r="O130" s="228">
        <v>0</v>
      </c>
      <c r="P130" s="228">
        <v>0</v>
      </c>
      <c r="Q130" s="272">
        <f t="shared" si="32"/>
        <v>47.249999999999986</v>
      </c>
      <c r="R130" s="272">
        <f t="shared" si="33"/>
        <v>0</v>
      </c>
      <c r="S130" s="30"/>
      <c r="T130" s="199">
        <f t="shared" si="34"/>
        <v>47.249999999999986</v>
      </c>
      <c r="U130" s="154">
        <v>47.25</v>
      </c>
      <c r="V130" s="210">
        <v>5</v>
      </c>
      <c r="W130" s="211"/>
      <c r="X130" s="237"/>
      <c r="Y130" s="234" t="s">
        <v>7</v>
      </c>
      <c r="Z130" s="234" t="s">
        <v>110</v>
      </c>
    </row>
    <row r="131" spans="1:26" s="227" customFormat="1" ht="15.75" outlineLevel="1">
      <c r="A131" s="232">
        <v>37</v>
      </c>
      <c r="B131" s="339">
        <v>3701</v>
      </c>
      <c r="C131" s="233" t="s">
        <v>112</v>
      </c>
      <c r="D131" s="234" t="s">
        <v>113</v>
      </c>
      <c r="E131" s="234" t="s">
        <v>114</v>
      </c>
      <c r="F131" s="233" t="s">
        <v>115</v>
      </c>
      <c r="G131" s="235">
        <v>0</v>
      </c>
      <c r="H131" s="236">
        <v>1.67</v>
      </c>
      <c r="I131" s="236">
        <v>0</v>
      </c>
      <c r="J131" s="236">
        <v>0</v>
      </c>
      <c r="K131" s="236">
        <v>0</v>
      </c>
      <c r="L131" s="236">
        <v>0</v>
      </c>
      <c r="M131" s="228">
        <v>0</v>
      </c>
      <c r="N131" s="228">
        <v>0</v>
      </c>
      <c r="O131" s="228">
        <v>8.6349999999999998</v>
      </c>
      <c r="P131" s="228">
        <v>0</v>
      </c>
      <c r="Q131" s="272">
        <f t="shared" si="32"/>
        <v>1.67</v>
      </c>
      <c r="R131" s="272">
        <f t="shared" si="33"/>
        <v>8.6349999999999998</v>
      </c>
      <c r="S131" s="30"/>
      <c r="T131" s="199">
        <f t="shared" si="34"/>
        <v>10.305</v>
      </c>
      <c r="U131" s="154">
        <v>10.35</v>
      </c>
      <c r="V131" s="210">
        <v>3</v>
      </c>
      <c r="W131" s="211"/>
      <c r="X131" s="237"/>
      <c r="Y131" s="234" t="s">
        <v>113</v>
      </c>
      <c r="Z131" s="234" t="s">
        <v>114</v>
      </c>
    </row>
    <row r="132" spans="1:26" s="227" customFormat="1" ht="15.75" outlineLevel="1">
      <c r="A132" s="232">
        <v>37</v>
      </c>
      <c r="B132" s="234">
        <v>3702</v>
      </c>
      <c r="C132" s="233" t="s">
        <v>116</v>
      </c>
      <c r="D132" s="234" t="s">
        <v>7</v>
      </c>
      <c r="E132" s="234" t="s">
        <v>125</v>
      </c>
      <c r="F132" s="233" t="s">
        <v>494</v>
      </c>
      <c r="G132" s="235">
        <v>0</v>
      </c>
      <c r="H132" s="236">
        <v>0.25800000000000001</v>
      </c>
      <c r="I132" s="236">
        <v>0</v>
      </c>
      <c r="J132" s="236">
        <v>1.1500000000000001</v>
      </c>
      <c r="K132" s="236">
        <v>0</v>
      </c>
      <c r="L132" s="236">
        <v>0</v>
      </c>
      <c r="M132" s="228">
        <v>0</v>
      </c>
      <c r="N132" s="228">
        <v>29.084000000000003</v>
      </c>
      <c r="O132" s="228">
        <v>9.6980000000000004</v>
      </c>
      <c r="P132" s="228">
        <v>2</v>
      </c>
      <c r="Q132" s="272">
        <f t="shared" si="32"/>
        <v>1.4080000000000001</v>
      </c>
      <c r="R132" s="272">
        <f t="shared" si="33"/>
        <v>40.782000000000004</v>
      </c>
      <c r="S132" s="30"/>
      <c r="T132" s="199">
        <f t="shared" si="34"/>
        <v>42.190000000000005</v>
      </c>
      <c r="U132" s="154">
        <v>42.190000000000005</v>
      </c>
      <c r="V132" s="210">
        <v>4</v>
      </c>
      <c r="W132" s="211"/>
      <c r="X132" s="237"/>
      <c r="Y132" s="234" t="s">
        <v>7</v>
      </c>
      <c r="Z132" s="234" t="s">
        <v>125</v>
      </c>
    </row>
    <row r="133" spans="1:26" s="227" customFormat="1" ht="15.75" outlineLevel="1">
      <c r="A133" s="232">
        <v>37</v>
      </c>
      <c r="B133" s="329">
        <v>3702</v>
      </c>
      <c r="C133" s="233" t="s">
        <v>116</v>
      </c>
      <c r="D133" s="234" t="s">
        <v>495</v>
      </c>
      <c r="E133" s="234" t="s">
        <v>668</v>
      </c>
      <c r="F133" s="233" t="s">
        <v>496</v>
      </c>
      <c r="G133" s="235">
        <v>0</v>
      </c>
      <c r="H133" s="236">
        <v>2.4000000000000004</v>
      </c>
      <c r="I133" s="236">
        <v>8</v>
      </c>
      <c r="J133" s="236">
        <v>13</v>
      </c>
      <c r="K133" s="58">
        <v>1</v>
      </c>
      <c r="L133" s="236">
        <v>0</v>
      </c>
      <c r="M133" s="228">
        <v>0</v>
      </c>
      <c r="N133" s="228">
        <v>32.4</v>
      </c>
      <c r="O133" s="236">
        <v>19.8</v>
      </c>
      <c r="P133" s="236">
        <v>5</v>
      </c>
      <c r="Q133" s="272">
        <f>SUM(G133:K133)</f>
        <v>24.4</v>
      </c>
      <c r="R133" s="272">
        <f>SUM(L133:P133)</f>
        <v>57.2</v>
      </c>
      <c r="S133" s="30"/>
      <c r="T133" s="199">
        <f t="shared" si="34"/>
        <v>81.599999999999994</v>
      </c>
      <c r="U133" s="154">
        <v>81.599999999999994</v>
      </c>
      <c r="V133" s="210">
        <v>5</v>
      </c>
      <c r="W133" s="211"/>
      <c r="X133" s="237"/>
      <c r="Y133" s="234" t="s">
        <v>495</v>
      </c>
      <c r="Z133" s="234" t="s">
        <v>668</v>
      </c>
    </row>
    <row r="134" spans="1:26" s="227" customFormat="1" ht="15.75" outlineLevel="1">
      <c r="A134" s="232">
        <v>37</v>
      </c>
      <c r="B134" s="236" t="s">
        <v>133</v>
      </c>
      <c r="C134" s="171" t="s">
        <v>497</v>
      </c>
      <c r="D134" s="236" t="s">
        <v>7</v>
      </c>
      <c r="E134" s="236" t="s">
        <v>134</v>
      </c>
      <c r="F134" s="233" t="s">
        <v>669</v>
      </c>
      <c r="G134" s="235">
        <v>0</v>
      </c>
      <c r="H134" s="236">
        <v>0.25</v>
      </c>
      <c r="I134" s="236">
        <v>0</v>
      </c>
      <c r="J134" s="236">
        <v>0</v>
      </c>
      <c r="K134" s="236">
        <v>0</v>
      </c>
      <c r="L134" s="236">
        <v>0</v>
      </c>
      <c r="M134" s="228">
        <v>0</v>
      </c>
      <c r="N134" s="228">
        <v>4.1500000000000004</v>
      </c>
      <c r="O134" s="228">
        <v>3.35</v>
      </c>
      <c r="P134" s="228">
        <v>0</v>
      </c>
      <c r="Q134" s="272">
        <f t="shared" si="32"/>
        <v>0.25</v>
      </c>
      <c r="R134" s="272">
        <f t="shared" si="33"/>
        <v>7.5</v>
      </c>
      <c r="S134" s="30"/>
      <c r="T134" s="199">
        <f t="shared" si="34"/>
        <v>7.75</v>
      </c>
      <c r="U134" s="154">
        <v>7.7</v>
      </c>
      <c r="V134" s="210">
        <v>5</v>
      </c>
      <c r="W134" s="211"/>
      <c r="X134" s="237"/>
      <c r="Y134" s="236" t="s">
        <v>7</v>
      </c>
      <c r="Z134" s="236" t="s">
        <v>134</v>
      </c>
    </row>
    <row r="135" spans="1:26" s="227" customFormat="1" ht="15.75" outlineLevel="1">
      <c r="A135" s="232">
        <v>37</v>
      </c>
      <c r="B135" s="236" t="s">
        <v>753</v>
      </c>
      <c r="C135" s="171" t="s">
        <v>498</v>
      </c>
      <c r="D135" s="236" t="s">
        <v>7</v>
      </c>
      <c r="E135" s="236" t="s">
        <v>169</v>
      </c>
      <c r="F135" s="171" t="s">
        <v>498</v>
      </c>
      <c r="G135" s="236">
        <v>0</v>
      </c>
      <c r="H135" s="236">
        <v>1</v>
      </c>
      <c r="I135" s="236">
        <v>0</v>
      </c>
      <c r="J135" s="236">
        <v>0</v>
      </c>
      <c r="K135" s="236">
        <v>0</v>
      </c>
      <c r="L135" s="236">
        <v>0</v>
      </c>
      <c r="M135" s="236">
        <v>0</v>
      </c>
      <c r="N135" s="236">
        <v>0</v>
      </c>
      <c r="O135" s="236">
        <v>0</v>
      </c>
      <c r="P135" s="236">
        <v>0</v>
      </c>
      <c r="Q135" s="272">
        <f t="shared" si="32"/>
        <v>1</v>
      </c>
      <c r="R135" s="272">
        <f t="shared" si="33"/>
        <v>0</v>
      </c>
      <c r="S135" s="30"/>
      <c r="T135" s="199">
        <f t="shared" si="34"/>
        <v>1</v>
      </c>
      <c r="U135" s="154">
        <v>0.9</v>
      </c>
      <c r="V135" s="210">
        <v>5</v>
      </c>
      <c r="W135" s="211"/>
      <c r="X135" s="237"/>
      <c r="Y135" s="236" t="s">
        <v>7</v>
      </c>
      <c r="Z135" s="236" t="s">
        <v>169</v>
      </c>
    </row>
    <row r="136" spans="1:26" s="148" customFormat="1" ht="15.75" outlineLevel="1">
      <c r="A136" s="848" t="s">
        <v>376</v>
      </c>
      <c r="B136" s="849"/>
      <c r="C136" s="849"/>
      <c r="D136" s="849"/>
      <c r="E136" s="849"/>
      <c r="F136" s="242" t="s">
        <v>379</v>
      </c>
      <c r="G136" s="230">
        <f>SUM(G111:G135)</f>
        <v>98.804050000000004</v>
      </c>
      <c r="H136" s="230">
        <f t="shared" ref="H136:P136" si="35">SUM(H111:H135)</f>
        <v>179.06804999999997</v>
      </c>
      <c r="I136" s="230">
        <f t="shared" si="35"/>
        <v>146.3203</v>
      </c>
      <c r="J136" s="230">
        <f t="shared" si="35"/>
        <v>111.3878</v>
      </c>
      <c r="K136" s="230">
        <f t="shared" si="35"/>
        <v>8.7579999999999991</v>
      </c>
      <c r="L136" s="230">
        <f t="shared" si="35"/>
        <v>0</v>
      </c>
      <c r="M136" s="230">
        <f t="shared" si="35"/>
        <v>21.511999999999997</v>
      </c>
      <c r="N136" s="230">
        <f t="shared" si="35"/>
        <v>187.06000000000003</v>
      </c>
      <c r="O136" s="230">
        <f t="shared" si="35"/>
        <v>420.16560000000004</v>
      </c>
      <c r="P136" s="230">
        <f t="shared" si="35"/>
        <v>33.31</v>
      </c>
      <c r="Q136" s="272">
        <f>SUM(G136:K136)</f>
        <v>544.33820000000003</v>
      </c>
      <c r="R136" s="272">
        <f t="shared" si="33"/>
        <v>662.0476000000001</v>
      </c>
      <c r="S136" s="30">
        <f>SUM(S111:S135)</f>
        <v>0</v>
      </c>
      <c r="T136" s="199">
        <f t="shared" si="34"/>
        <v>1206.3858</v>
      </c>
      <c r="U136" s="231">
        <f>SUM(U111:U135)</f>
        <v>1207.8779999999999</v>
      </c>
      <c r="V136" s="866"/>
      <c r="W136" s="5"/>
      <c r="X136" s="237"/>
    </row>
    <row r="137" spans="1:26" s="148" customFormat="1" ht="16.5" outlineLevel="1" thickBot="1">
      <c r="A137" s="850"/>
      <c r="B137" s="851"/>
      <c r="C137" s="851"/>
      <c r="D137" s="851"/>
      <c r="E137" s="851"/>
      <c r="F137" s="243" t="s">
        <v>380</v>
      </c>
      <c r="G137" s="57">
        <f>+G136/$T$136</f>
        <v>8.1900872838523139E-2</v>
      </c>
      <c r="H137" s="57">
        <f t="shared" ref="H137:S137" si="36">+H136/$T$136</f>
        <v>0.14843348620316982</v>
      </c>
      <c r="I137" s="57">
        <f t="shared" si="36"/>
        <v>0.12128814845134948</v>
      </c>
      <c r="J137" s="57">
        <f t="shared" si="36"/>
        <v>9.2331822871257269E-2</v>
      </c>
      <c r="K137" s="57">
        <f t="shared" si="36"/>
        <v>7.2597008353380808E-3</v>
      </c>
      <c r="L137" s="57">
        <f t="shared" si="36"/>
        <v>0</v>
      </c>
      <c r="M137" s="57">
        <f t="shared" si="36"/>
        <v>1.7831774876660513E-2</v>
      </c>
      <c r="N137" s="57">
        <f t="shared" si="36"/>
        <v>0.15505819116902739</v>
      </c>
      <c r="O137" s="57">
        <f t="shared" si="36"/>
        <v>0.34828460348256757</v>
      </c>
      <c r="P137" s="57">
        <f t="shared" si="36"/>
        <v>2.7611399272106818E-2</v>
      </c>
      <c r="Q137" s="270">
        <f t="shared" si="36"/>
        <v>0.45121403119963782</v>
      </c>
      <c r="R137" s="270">
        <f t="shared" si="36"/>
        <v>0.54878596880036223</v>
      </c>
      <c r="S137" s="57">
        <f t="shared" si="36"/>
        <v>0</v>
      </c>
      <c r="T137" s="197">
        <f xml:space="preserve"> T136/U136</f>
        <v>0.99876461033316288</v>
      </c>
      <c r="U137" s="147"/>
      <c r="V137" s="867"/>
      <c r="W137" s="5"/>
      <c r="X137" s="288"/>
    </row>
    <row r="138" spans="1:26" s="227" customFormat="1" ht="15.75" outlineLevel="1" collapsed="1">
      <c r="A138" s="13"/>
      <c r="B138" s="6"/>
      <c r="C138" s="6"/>
      <c r="D138" s="6"/>
      <c r="E138" s="6"/>
      <c r="F138" s="5"/>
      <c r="G138" s="36"/>
      <c r="H138" s="12"/>
      <c r="I138" s="12"/>
      <c r="J138" s="12"/>
      <c r="K138" s="12"/>
      <c r="L138" s="12"/>
      <c r="M138" s="35"/>
      <c r="N138" s="35"/>
      <c r="O138" s="35"/>
      <c r="P138" s="35"/>
      <c r="Q138" s="239"/>
      <c r="R138" s="239"/>
      <c r="S138" s="8"/>
      <c r="T138" s="196"/>
      <c r="U138" s="47"/>
      <c r="V138" s="49"/>
      <c r="W138" s="211"/>
      <c r="X138" s="6"/>
      <c r="Y138" s="6"/>
      <c r="Z138" s="6"/>
    </row>
    <row r="139" spans="1:26" s="227" customFormat="1" ht="16.5" outlineLevel="1" thickBot="1">
      <c r="A139" s="854" t="s">
        <v>135</v>
      </c>
      <c r="B139" s="854"/>
      <c r="C139" s="6"/>
      <c r="D139" s="6"/>
      <c r="E139" s="6"/>
      <c r="F139" s="5"/>
      <c r="G139" s="36"/>
      <c r="H139" s="12"/>
      <c r="I139" s="12"/>
      <c r="J139" s="12"/>
      <c r="K139" s="12"/>
      <c r="L139" s="12"/>
      <c r="M139" s="35"/>
      <c r="N139" s="35"/>
      <c r="O139" s="35"/>
      <c r="P139" s="35"/>
      <c r="Q139" s="239"/>
      <c r="R139" s="239"/>
      <c r="S139" s="8"/>
      <c r="T139" s="196"/>
      <c r="U139" s="47"/>
      <c r="V139" s="49"/>
      <c r="W139" s="211"/>
      <c r="X139" s="6"/>
      <c r="Y139" s="6"/>
      <c r="Z139" s="6"/>
    </row>
    <row r="140" spans="1:26" s="227" customFormat="1" ht="15.75" outlineLevel="1">
      <c r="A140" s="217">
        <v>43</v>
      </c>
      <c r="B140" s="219">
        <v>4313</v>
      </c>
      <c r="C140" s="338" t="s">
        <v>670</v>
      </c>
      <c r="D140" s="219" t="s">
        <v>104</v>
      </c>
      <c r="E140" s="219" t="s">
        <v>880</v>
      </c>
      <c r="F140" s="218" t="s">
        <v>503</v>
      </c>
      <c r="G140" s="220">
        <v>35.456549999999986</v>
      </c>
      <c r="H140" s="221">
        <v>8.02529</v>
      </c>
      <c r="I140" s="221">
        <v>4.02759</v>
      </c>
      <c r="J140" s="221">
        <v>0</v>
      </c>
      <c r="K140" s="221">
        <v>0</v>
      </c>
      <c r="L140" s="221">
        <v>0</v>
      </c>
      <c r="M140" s="222">
        <v>0.99870000000000003</v>
      </c>
      <c r="N140" s="222">
        <v>5.03085</v>
      </c>
      <c r="O140" s="222">
        <v>0</v>
      </c>
      <c r="P140" s="222">
        <v>0</v>
      </c>
      <c r="Q140" s="278">
        <f>SUM(G140:K140)</f>
        <v>47.509429999999981</v>
      </c>
      <c r="R140" s="278">
        <f>SUM(L140:P140)</f>
        <v>6.0295500000000004</v>
      </c>
      <c r="S140" s="279"/>
      <c r="T140" s="200">
        <f>SUM(Q140:S140)</f>
        <v>53.538979999999981</v>
      </c>
      <c r="U140" s="194">
        <v>53.539129999999993</v>
      </c>
      <c r="V140" s="173">
        <v>3</v>
      </c>
      <c r="W140" s="211"/>
      <c r="X140" s="223"/>
      <c r="Y140" s="219" t="s">
        <v>104</v>
      </c>
      <c r="Z140" s="219" t="s">
        <v>880</v>
      </c>
    </row>
    <row r="141" spans="1:26" s="227" customFormat="1" ht="15.75" outlineLevel="1">
      <c r="A141" s="232">
        <v>43</v>
      </c>
      <c r="B141" s="329" t="s">
        <v>136</v>
      </c>
      <c r="C141" s="233" t="s">
        <v>671</v>
      </c>
      <c r="D141" s="234" t="s">
        <v>7</v>
      </c>
      <c r="E141" s="234" t="s">
        <v>137</v>
      </c>
      <c r="F141" s="233" t="s">
        <v>505</v>
      </c>
      <c r="G141" s="235">
        <v>15.047699999999999</v>
      </c>
      <c r="H141" s="236">
        <v>16.678829999999998</v>
      </c>
      <c r="I141" s="236">
        <v>0</v>
      </c>
      <c r="J141" s="236">
        <v>0</v>
      </c>
      <c r="K141" s="236">
        <v>0</v>
      </c>
      <c r="L141" s="236">
        <v>0</v>
      </c>
      <c r="M141" s="228">
        <v>0</v>
      </c>
      <c r="N141" s="228">
        <v>0</v>
      </c>
      <c r="O141" s="228">
        <v>0</v>
      </c>
      <c r="P141" s="228">
        <v>0</v>
      </c>
      <c r="Q141" s="272">
        <f t="shared" ref="Q141:Q148" si="37">SUM(G141:K141)</f>
        <v>31.726529999999997</v>
      </c>
      <c r="R141" s="272">
        <f>SUM(L141:P141)</f>
        <v>0</v>
      </c>
      <c r="S141" s="30"/>
      <c r="T141" s="229">
        <f t="shared" ref="T141:T148" si="38">SUM(Q141:S141)</f>
        <v>31.726529999999997</v>
      </c>
      <c r="U141" s="154">
        <v>31.726530000000004</v>
      </c>
      <c r="V141" s="244">
        <v>3</v>
      </c>
      <c r="W141" s="211"/>
      <c r="X141" s="237"/>
      <c r="Y141" s="234" t="s">
        <v>7</v>
      </c>
      <c r="Z141" s="234" t="s">
        <v>137</v>
      </c>
    </row>
    <row r="142" spans="1:26" s="227" customFormat="1" ht="15.75" outlineLevel="1">
      <c r="A142" s="232">
        <v>45</v>
      </c>
      <c r="B142" s="329" t="s">
        <v>138</v>
      </c>
      <c r="C142" s="233" t="s">
        <v>139</v>
      </c>
      <c r="D142" s="234" t="s">
        <v>7</v>
      </c>
      <c r="E142" s="234" t="s">
        <v>506</v>
      </c>
      <c r="F142" s="233" t="s">
        <v>139</v>
      </c>
      <c r="G142" s="235">
        <v>0</v>
      </c>
      <c r="H142" s="236">
        <v>9.1</v>
      </c>
      <c r="I142" s="236">
        <v>10.010999999999999</v>
      </c>
      <c r="J142" s="236">
        <v>12.1</v>
      </c>
      <c r="K142" s="236">
        <v>0</v>
      </c>
      <c r="L142" s="236">
        <v>3</v>
      </c>
      <c r="M142" s="228">
        <v>0</v>
      </c>
      <c r="N142" s="228">
        <v>14.1</v>
      </c>
      <c r="O142" s="228">
        <v>16.100000000000001</v>
      </c>
      <c r="P142" s="228">
        <v>0</v>
      </c>
      <c r="Q142" s="272">
        <f t="shared" si="37"/>
        <v>31.210999999999999</v>
      </c>
      <c r="R142" s="272">
        <f>SUM(L142:P142)</f>
        <v>33.200000000000003</v>
      </c>
      <c r="S142" s="30"/>
      <c r="T142" s="229">
        <f t="shared" si="38"/>
        <v>64.411000000000001</v>
      </c>
      <c r="U142" s="154">
        <v>64.411000000000001</v>
      </c>
      <c r="V142" s="244">
        <v>1</v>
      </c>
      <c r="W142" s="211"/>
      <c r="X142" s="237"/>
      <c r="Y142" s="234" t="s">
        <v>7</v>
      </c>
      <c r="Z142" s="234" t="s">
        <v>506</v>
      </c>
    </row>
    <row r="143" spans="1:26" s="227" customFormat="1" ht="15.75" outlineLevel="1">
      <c r="A143" s="232">
        <v>49</v>
      </c>
      <c r="B143" s="329">
        <v>4901</v>
      </c>
      <c r="C143" s="233" t="s">
        <v>999</v>
      </c>
      <c r="D143" s="234" t="s">
        <v>7</v>
      </c>
      <c r="E143" s="234" t="s">
        <v>1000</v>
      </c>
      <c r="F143" s="233" t="s">
        <v>999</v>
      </c>
      <c r="G143" s="235">
        <v>121.919</v>
      </c>
      <c r="H143" s="236">
        <v>11.5</v>
      </c>
      <c r="I143" s="236">
        <v>6.5</v>
      </c>
      <c r="J143" s="236">
        <v>0</v>
      </c>
      <c r="K143" s="236">
        <v>0</v>
      </c>
      <c r="L143" s="236">
        <v>0</v>
      </c>
      <c r="M143" s="228">
        <v>0</v>
      </c>
      <c r="N143" s="228">
        <v>0</v>
      </c>
      <c r="O143" s="228">
        <v>0</v>
      </c>
      <c r="P143" s="228">
        <v>0</v>
      </c>
      <c r="Q143" s="272">
        <f t="shared" si="37"/>
        <v>139.91899999999998</v>
      </c>
      <c r="R143" s="272">
        <f>SUM(L143:P143)</f>
        <v>0</v>
      </c>
      <c r="S143" s="30"/>
      <c r="T143" s="229">
        <f t="shared" si="38"/>
        <v>139.91899999999998</v>
      </c>
      <c r="U143" s="154">
        <v>139.91899999999998</v>
      </c>
      <c r="V143" s="244">
        <v>2</v>
      </c>
      <c r="W143" s="193"/>
      <c r="X143" s="237"/>
      <c r="Y143" s="234" t="s">
        <v>7</v>
      </c>
      <c r="Z143" s="234" t="s">
        <v>1000</v>
      </c>
    </row>
    <row r="144" spans="1:26" s="227" customFormat="1" ht="15.75" outlineLevel="1">
      <c r="A144" s="232">
        <v>49</v>
      </c>
      <c r="B144" s="234">
        <v>4902</v>
      </c>
      <c r="C144" s="318" t="s">
        <v>1001</v>
      </c>
      <c r="D144" s="234" t="s">
        <v>7</v>
      </c>
      <c r="E144" s="317" t="s">
        <v>1002</v>
      </c>
      <c r="F144" s="233" t="s">
        <v>1003</v>
      </c>
      <c r="G144" s="235">
        <v>0</v>
      </c>
      <c r="H144" s="236">
        <v>0</v>
      </c>
      <c r="I144" s="236">
        <v>2.214</v>
      </c>
      <c r="J144" s="236">
        <v>3.9870000000000001</v>
      </c>
      <c r="K144" s="236">
        <v>0</v>
      </c>
      <c r="L144" s="236">
        <v>0</v>
      </c>
      <c r="M144" s="228">
        <v>0</v>
      </c>
      <c r="N144" s="228">
        <v>0</v>
      </c>
      <c r="O144" s="228">
        <v>0</v>
      </c>
      <c r="P144" s="228">
        <v>0</v>
      </c>
      <c r="Q144" s="272">
        <f t="shared" si="37"/>
        <v>6.2010000000000005</v>
      </c>
      <c r="R144" s="272">
        <v>0</v>
      </c>
      <c r="S144" s="30"/>
      <c r="T144" s="229">
        <f t="shared" si="38"/>
        <v>6.2010000000000005</v>
      </c>
      <c r="U144" s="154">
        <v>6.194</v>
      </c>
      <c r="V144" s="244">
        <v>1</v>
      </c>
      <c r="W144" s="193"/>
      <c r="X144" s="237"/>
      <c r="Y144" s="234" t="s">
        <v>7</v>
      </c>
      <c r="Z144" s="234" t="s">
        <v>1002</v>
      </c>
    </row>
    <row r="145" spans="1:26" s="227" customFormat="1" ht="15.75" outlineLevel="1">
      <c r="A145" s="232">
        <v>78</v>
      </c>
      <c r="B145" s="234">
        <v>7806</v>
      </c>
      <c r="C145" s="318" t="s">
        <v>625</v>
      </c>
      <c r="D145" s="234" t="s">
        <v>120</v>
      </c>
      <c r="E145" s="234" t="s">
        <v>342</v>
      </c>
      <c r="F145" s="233" t="s">
        <v>855</v>
      </c>
      <c r="G145" s="235">
        <v>11.521510000000001</v>
      </c>
      <c r="H145" s="236">
        <v>0</v>
      </c>
      <c r="I145" s="236">
        <v>0</v>
      </c>
      <c r="J145" s="236">
        <v>0</v>
      </c>
      <c r="K145" s="236">
        <v>0</v>
      </c>
      <c r="L145" s="236">
        <v>0</v>
      </c>
      <c r="M145" s="228">
        <v>0</v>
      </c>
      <c r="N145" s="236">
        <v>3.5570399999999998</v>
      </c>
      <c r="O145" s="228">
        <v>0</v>
      </c>
      <c r="P145" s="228">
        <v>0</v>
      </c>
      <c r="Q145" s="272">
        <f t="shared" si="37"/>
        <v>11.521510000000001</v>
      </c>
      <c r="R145" s="272">
        <f>SUM(L145:P145)</f>
        <v>3.5570399999999998</v>
      </c>
      <c r="S145" s="30"/>
      <c r="T145" s="229">
        <f t="shared" si="38"/>
        <v>15.07855</v>
      </c>
      <c r="U145" s="154">
        <v>15.07851</v>
      </c>
      <c r="V145" s="244">
        <v>3</v>
      </c>
      <c r="W145" s="211"/>
      <c r="X145" s="237"/>
      <c r="Y145" s="234" t="s">
        <v>120</v>
      </c>
      <c r="Z145" s="234" t="s">
        <v>342</v>
      </c>
    </row>
    <row r="146" spans="1:26" s="227" customFormat="1" ht="15.75" outlineLevel="1">
      <c r="A146" s="232">
        <v>80</v>
      </c>
      <c r="B146" s="234">
        <v>8004</v>
      </c>
      <c r="C146" s="318" t="s">
        <v>1007</v>
      </c>
      <c r="D146" s="234" t="s">
        <v>7</v>
      </c>
      <c r="E146" s="234" t="s">
        <v>1008</v>
      </c>
      <c r="F146" s="233" t="s">
        <v>1009</v>
      </c>
      <c r="G146" s="235">
        <v>0</v>
      </c>
      <c r="H146" s="236">
        <v>8</v>
      </c>
      <c r="I146" s="236">
        <v>5.4859999999999998</v>
      </c>
      <c r="J146" s="236">
        <v>0</v>
      </c>
      <c r="K146" s="236">
        <v>0</v>
      </c>
      <c r="L146" s="236">
        <v>0</v>
      </c>
      <c r="M146" s="228">
        <v>0</v>
      </c>
      <c r="N146" s="228">
        <v>0</v>
      </c>
      <c r="O146" s="228">
        <v>0</v>
      </c>
      <c r="P146" s="228">
        <v>0</v>
      </c>
      <c r="Q146" s="272">
        <f>SUM(G146:K146)</f>
        <v>13.486000000000001</v>
      </c>
      <c r="R146" s="272">
        <f>SUM(L146:P146)</f>
        <v>0</v>
      </c>
      <c r="S146" s="30"/>
      <c r="T146" s="229">
        <f t="shared" si="38"/>
        <v>13.486000000000001</v>
      </c>
      <c r="U146" s="154">
        <v>13.486000000000001</v>
      </c>
      <c r="V146" s="244">
        <v>1</v>
      </c>
      <c r="W146" s="193"/>
      <c r="X146" s="237"/>
      <c r="Y146" s="234" t="s">
        <v>7</v>
      </c>
      <c r="Z146" s="234" t="s">
        <v>1008</v>
      </c>
    </row>
    <row r="147" spans="1:26" s="227" customFormat="1" ht="15.75" outlineLevel="1">
      <c r="A147" s="232">
        <v>80</v>
      </c>
      <c r="B147" s="234" t="s">
        <v>1010</v>
      </c>
      <c r="C147" s="233" t="s">
        <v>1011</v>
      </c>
      <c r="D147" s="234" t="s">
        <v>7</v>
      </c>
      <c r="E147" s="238" t="s">
        <v>1012</v>
      </c>
      <c r="F147" s="233" t="s">
        <v>1013</v>
      </c>
      <c r="G147" s="235">
        <v>0</v>
      </c>
      <c r="H147" s="236">
        <v>20.004999999999999</v>
      </c>
      <c r="I147" s="236">
        <v>12.556000000000001</v>
      </c>
      <c r="J147" s="236">
        <v>6</v>
      </c>
      <c r="K147" s="236">
        <v>0</v>
      </c>
      <c r="L147" s="236">
        <v>0</v>
      </c>
      <c r="M147" s="228">
        <v>0</v>
      </c>
      <c r="N147" s="228">
        <v>0</v>
      </c>
      <c r="O147" s="228">
        <v>0</v>
      </c>
      <c r="P147" s="228">
        <v>0</v>
      </c>
      <c r="Q147" s="272">
        <f>SUM(G147:K147)</f>
        <v>38.561</v>
      </c>
      <c r="R147" s="272">
        <f>SUM(L147:P147)</f>
        <v>0</v>
      </c>
      <c r="S147" s="30"/>
      <c r="T147" s="229">
        <f t="shared" si="38"/>
        <v>38.561</v>
      </c>
      <c r="U147" s="154">
        <v>38.561</v>
      </c>
      <c r="V147" s="244">
        <v>1</v>
      </c>
      <c r="W147" s="193"/>
      <c r="X147" s="237"/>
      <c r="Y147" s="234" t="s">
        <v>7</v>
      </c>
      <c r="Z147" s="238" t="s">
        <v>1012</v>
      </c>
    </row>
    <row r="148" spans="1:26" s="148" customFormat="1" ht="15.75" outlineLevel="1">
      <c r="A148" s="848" t="s">
        <v>375</v>
      </c>
      <c r="B148" s="849"/>
      <c r="C148" s="849"/>
      <c r="D148" s="849"/>
      <c r="E148" s="849"/>
      <c r="F148" s="242" t="s">
        <v>379</v>
      </c>
      <c r="G148" s="230">
        <f>SUM(G140:G147)</f>
        <v>183.94476</v>
      </c>
      <c r="H148" s="230">
        <f t="shared" ref="H148:P148" si="39">SUM(H140:H147)</f>
        <v>73.309119999999993</v>
      </c>
      <c r="I148" s="230">
        <f t="shared" si="39"/>
        <v>40.794589999999999</v>
      </c>
      <c r="J148" s="230">
        <f t="shared" si="39"/>
        <v>22.087</v>
      </c>
      <c r="K148" s="230">
        <f t="shared" si="39"/>
        <v>0</v>
      </c>
      <c r="L148" s="230">
        <f t="shared" si="39"/>
        <v>3</v>
      </c>
      <c r="M148" s="230">
        <f t="shared" si="39"/>
        <v>0.99870000000000003</v>
      </c>
      <c r="N148" s="230">
        <f t="shared" si="39"/>
        <v>22.687889999999999</v>
      </c>
      <c r="O148" s="230">
        <f t="shared" si="39"/>
        <v>16.100000000000001</v>
      </c>
      <c r="P148" s="230">
        <f t="shared" si="39"/>
        <v>0</v>
      </c>
      <c r="Q148" s="272">
        <f t="shared" si="37"/>
        <v>320.13546999999994</v>
      </c>
      <c r="R148" s="272">
        <f>SUM(L148:P148)</f>
        <v>42.786590000000004</v>
      </c>
      <c r="S148" s="30">
        <f>SUM(S140:S145)</f>
        <v>0</v>
      </c>
      <c r="T148" s="229">
        <f t="shared" si="38"/>
        <v>362.92205999999993</v>
      </c>
      <c r="U148" s="231">
        <f>SUM(U140:U147)</f>
        <v>362.91516999999993</v>
      </c>
      <c r="V148" s="868"/>
      <c r="W148" s="5"/>
      <c r="X148" s="237"/>
    </row>
    <row r="149" spans="1:26" s="148" customFormat="1" ht="16.5" outlineLevel="1" thickBot="1">
      <c r="A149" s="850"/>
      <c r="B149" s="851"/>
      <c r="C149" s="851"/>
      <c r="D149" s="851"/>
      <c r="E149" s="851"/>
      <c r="F149" s="243" t="s">
        <v>380</v>
      </c>
      <c r="G149" s="57">
        <f>+G148/$T$148</f>
        <v>0.50684370082105246</v>
      </c>
      <c r="H149" s="57">
        <f t="shared" ref="H149:S149" si="40">+H148/$T$148</f>
        <v>0.20199686952068993</v>
      </c>
      <c r="I149" s="57">
        <f t="shared" si="40"/>
        <v>0.11240592539345778</v>
      </c>
      <c r="J149" s="57">
        <f t="shared" si="40"/>
        <v>6.0858797065132947E-2</v>
      </c>
      <c r="K149" s="57">
        <f t="shared" si="40"/>
        <v>0</v>
      </c>
      <c r="L149" s="57">
        <f t="shared" si="40"/>
        <v>8.2662376599537662E-3</v>
      </c>
      <c r="M149" s="57">
        <f t="shared" si="40"/>
        <v>2.7518305169986091E-3</v>
      </c>
      <c r="N149" s="57">
        <f t="shared" si="40"/>
        <v>6.2514496914296155E-2</v>
      </c>
      <c r="O149" s="57">
        <f t="shared" si="40"/>
        <v>4.4362142108418552E-2</v>
      </c>
      <c r="P149" s="57">
        <f t="shared" si="40"/>
        <v>0</v>
      </c>
      <c r="Q149" s="270">
        <f t="shared" si="40"/>
        <v>0.8821052928003329</v>
      </c>
      <c r="R149" s="270">
        <f t="shared" si="40"/>
        <v>0.11789470719966709</v>
      </c>
      <c r="S149" s="57">
        <f t="shared" si="40"/>
        <v>0</v>
      </c>
      <c r="T149" s="197">
        <f xml:space="preserve"> T148/U148</f>
        <v>1.0000189851529215</v>
      </c>
      <c r="U149" s="147"/>
      <c r="V149" s="869"/>
      <c r="W149" s="5"/>
      <c r="X149" s="288"/>
    </row>
    <row r="150" spans="1:26" s="227" customFormat="1" ht="15.75" outlineLevel="1" collapsed="1">
      <c r="A150" s="13"/>
      <c r="B150" s="5"/>
      <c r="C150" s="5"/>
      <c r="D150" s="5"/>
      <c r="E150" s="5"/>
      <c r="F150" s="5"/>
      <c r="G150" s="36"/>
      <c r="H150" s="12"/>
      <c r="I150" s="12"/>
      <c r="J150" s="12"/>
      <c r="K150" s="12"/>
      <c r="L150" s="12"/>
      <c r="M150" s="35"/>
      <c r="N150" s="35"/>
      <c r="O150" s="35"/>
      <c r="P150" s="35"/>
      <c r="Q150" s="239"/>
      <c r="R150" s="239"/>
      <c r="S150" s="8"/>
      <c r="T150" s="196"/>
      <c r="U150" s="47"/>
      <c r="V150" s="49"/>
      <c r="W150" s="211"/>
      <c r="X150" s="6"/>
      <c r="Y150" s="5"/>
      <c r="Z150" s="5"/>
    </row>
    <row r="151" spans="1:26" s="227" customFormat="1" ht="16.5" outlineLevel="1" thickBot="1">
      <c r="A151" s="854" t="s">
        <v>507</v>
      </c>
      <c r="B151" s="854"/>
      <c r="C151" s="5"/>
      <c r="D151" s="5"/>
      <c r="E151" s="5"/>
      <c r="F151" s="5"/>
      <c r="G151" s="36"/>
      <c r="H151" s="12"/>
      <c r="I151" s="12"/>
      <c r="J151" s="12"/>
      <c r="K151" s="12"/>
      <c r="L151" s="12"/>
      <c r="M151" s="35"/>
      <c r="N151" s="35"/>
      <c r="O151" s="35"/>
      <c r="P151" s="35"/>
      <c r="Q151" s="239"/>
      <c r="R151" s="239"/>
      <c r="S151" s="8"/>
      <c r="T151" s="196"/>
      <c r="U151" s="47"/>
      <c r="V151" s="151"/>
      <c r="W151" s="211"/>
      <c r="X151" s="6"/>
      <c r="Y151" s="5"/>
      <c r="Z151" s="5"/>
    </row>
    <row r="152" spans="1:26" s="227" customFormat="1" ht="15.75" outlineLevel="1">
      <c r="A152" s="217">
        <v>13</v>
      </c>
      <c r="B152" s="212" t="s">
        <v>140</v>
      </c>
      <c r="C152" s="218" t="s">
        <v>395</v>
      </c>
      <c r="D152" s="219" t="s">
        <v>132</v>
      </c>
      <c r="E152" s="219" t="s">
        <v>158</v>
      </c>
      <c r="F152" s="163" t="s">
        <v>827</v>
      </c>
      <c r="G152" s="220">
        <v>0.85699999999999998</v>
      </c>
      <c r="H152" s="221">
        <v>9.9749999999999996</v>
      </c>
      <c r="I152" s="221">
        <v>0.5</v>
      </c>
      <c r="J152" s="221">
        <v>0</v>
      </c>
      <c r="K152" s="221">
        <v>0</v>
      </c>
      <c r="L152" s="221">
        <v>0</v>
      </c>
      <c r="M152" s="222">
        <v>0</v>
      </c>
      <c r="N152" s="222">
        <v>0</v>
      </c>
      <c r="O152" s="222">
        <v>0</v>
      </c>
      <c r="P152" s="222">
        <v>0</v>
      </c>
      <c r="Q152" s="278">
        <f t="shared" ref="Q152:Q157" si="41">SUM(G152:K152)</f>
        <v>11.331999999999999</v>
      </c>
      <c r="R152" s="278">
        <f t="shared" ref="R152:R157" si="42">SUM(L152:P152)</f>
        <v>0</v>
      </c>
      <c r="S152" s="279"/>
      <c r="T152" s="169">
        <f t="shared" ref="T152:T157" si="43">SUM(Q152:S152)</f>
        <v>11.331999999999999</v>
      </c>
      <c r="U152" s="194">
        <v>11.331999999999999</v>
      </c>
      <c r="V152" s="225">
        <v>2</v>
      </c>
      <c r="W152" s="211"/>
      <c r="X152" s="290" t="s">
        <v>1035</v>
      </c>
      <c r="Y152" s="219" t="s">
        <v>132</v>
      </c>
      <c r="Z152" s="219" t="s">
        <v>158</v>
      </c>
    </row>
    <row r="153" spans="1:26" s="227" customFormat="1" ht="15.75" outlineLevel="1">
      <c r="A153" s="232">
        <v>13</v>
      </c>
      <c r="B153" s="216" t="s">
        <v>140</v>
      </c>
      <c r="C153" s="233" t="s">
        <v>395</v>
      </c>
      <c r="D153" s="234" t="s">
        <v>158</v>
      </c>
      <c r="E153" s="234" t="s">
        <v>141</v>
      </c>
      <c r="F153" s="213" t="s">
        <v>828</v>
      </c>
      <c r="G153" s="235">
        <v>0</v>
      </c>
      <c r="H153" s="236">
        <v>37.637999999999998</v>
      </c>
      <c r="I153" s="236">
        <v>4.0510000000000002</v>
      </c>
      <c r="J153" s="236">
        <v>1.1639999999999999</v>
      </c>
      <c r="K153" s="236">
        <v>0</v>
      </c>
      <c r="L153" s="236">
        <v>0</v>
      </c>
      <c r="M153" s="228">
        <v>0</v>
      </c>
      <c r="N153" s="228">
        <v>0.32800000000000001</v>
      </c>
      <c r="O153" s="228">
        <v>0</v>
      </c>
      <c r="P153" s="228">
        <v>0</v>
      </c>
      <c r="Q153" s="272">
        <f t="shared" si="41"/>
        <v>42.853000000000002</v>
      </c>
      <c r="R153" s="272">
        <f t="shared" si="42"/>
        <v>0.32800000000000001</v>
      </c>
      <c r="S153" s="30"/>
      <c r="T153" s="226">
        <f t="shared" si="43"/>
        <v>43.181000000000004</v>
      </c>
      <c r="U153" s="154">
        <v>43.033000000000001</v>
      </c>
      <c r="V153" s="240">
        <v>1</v>
      </c>
      <c r="W153" s="211"/>
      <c r="X153" s="290" t="s">
        <v>1035</v>
      </c>
      <c r="Y153" s="234" t="s">
        <v>158</v>
      </c>
      <c r="Z153" s="234" t="s">
        <v>141</v>
      </c>
    </row>
    <row r="154" spans="1:26" s="227" customFormat="1" ht="15.75" outlineLevel="1">
      <c r="A154" s="232">
        <v>50</v>
      </c>
      <c r="B154" s="216" t="s">
        <v>142</v>
      </c>
      <c r="C154" s="233" t="s">
        <v>143</v>
      </c>
      <c r="D154" s="234" t="s">
        <v>144</v>
      </c>
      <c r="E154" s="234" t="s">
        <v>145</v>
      </c>
      <c r="F154" s="342" t="s">
        <v>672</v>
      </c>
      <c r="G154" s="235">
        <v>0</v>
      </c>
      <c r="H154" s="236">
        <v>0</v>
      </c>
      <c r="I154" s="236">
        <v>0</v>
      </c>
      <c r="J154" s="236">
        <v>0</v>
      </c>
      <c r="K154" s="236">
        <v>0</v>
      </c>
      <c r="L154" s="236">
        <v>0</v>
      </c>
      <c r="M154" s="236">
        <v>0</v>
      </c>
      <c r="N154" s="236">
        <v>30.609999999999996</v>
      </c>
      <c r="O154" s="236">
        <v>8.0649999999999995</v>
      </c>
      <c r="P154" s="236">
        <v>30.259</v>
      </c>
      <c r="Q154" s="272">
        <f t="shared" si="41"/>
        <v>0</v>
      </c>
      <c r="R154" s="272">
        <f t="shared" si="42"/>
        <v>68.933999999999997</v>
      </c>
      <c r="S154" s="30"/>
      <c r="T154" s="226">
        <f t="shared" si="43"/>
        <v>68.933999999999997</v>
      </c>
      <c r="U154" s="154">
        <v>68.933999999999997</v>
      </c>
      <c r="V154" s="240">
        <v>2</v>
      </c>
      <c r="W154" s="211"/>
      <c r="X154" s="290" t="s">
        <v>1035</v>
      </c>
      <c r="Y154" s="234" t="s">
        <v>144</v>
      </c>
      <c r="Z154" s="234" t="s">
        <v>145</v>
      </c>
    </row>
    <row r="155" spans="1:26" s="227" customFormat="1" ht="15.75" outlineLevel="1">
      <c r="A155" s="232">
        <v>50</v>
      </c>
      <c r="B155" s="216" t="s">
        <v>146</v>
      </c>
      <c r="C155" s="233" t="s">
        <v>297</v>
      </c>
      <c r="D155" s="234" t="s">
        <v>7</v>
      </c>
      <c r="E155" s="234" t="s">
        <v>110</v>
      </c>
      <c r="F155" s="213" t="s">
        <v>147</v>
      </c>
      <c r="G155" s="235">
        <v>20.867999999999999</v>
      </c>
      <c r="H155" s="236">
        <v>0.98499999999999999</v>
      </c>
      <c r="I155" s="236">
        <v>16.025999999999993</v>
      </c>
      <c r="J155" s="236">
        <v>0</v>
      </c>
      <c r="K155" s="236">
        <v>0</v>
      </c>
      <c r="L155" s="236">
        <v>0</v>
      </c>
      <c r="M155" s="228">
        <v>0</v>
      </c>
      <c r="N155" s="213">
        <v>8.0589999999999993</v>
      </c>
      <c r="O155" s="213">
        <v>0</v>
      </c>
      <c r="P155" s="228">
        <v>1.7680000000000002</v>
      </c>
      <c r="Q155" s="272">
        <f t="shared" si="41"/>
        <v>37.878999999999991</v>
      </c>
      <c r="R155" s="272">
        <f t="shared" si="42"/>
        <v>9.827</v>
      </c>
      <c r="S155" s="30"/>
      <c r="T155" s="226">
        <f t="shared" si="43"/>
        <v>47.705999999999989</v>
      </c>
      <c r="U155" s="154">
        <v>47.707999999999998</v>
      </c>
      <c r="V155" s="240">
        <v>2</v>
      </c>
      <c r="W155" s="211"/>
      <c r="X155" s="290" t="s">
        <v>1035</v>
      </c>
      <c r="Y155" s="234" t="s">
        <v>7</v>
      </c>
      <c r="Z155" s="234" t="s">
        <v>110</v>
      </c>
    </row>
    <row r="156" spans="1:26" s="227" customFormat="1" ht="15.75" outlineLevel="1">
      <c r="A156" s="232">
        <v>60</v>
      </c>
      <c r="B156" s="339" t="s">
        <v>148</v>
      </c>
      <c r="C156" s="233" t="s">
        <v>149</v>
      </c>
      <c r="D156" s="234" t="s">
        <v>7</v>
      </c>
      <c r="E156" s="234" t="s">
        <v>150</v>
      </c>
      <c r="F156" s="213" t="s">
        <v>149</v>
      </c>
      <c r="G156" s="235">
        <v>24.211000000000006</v>
      </c>
      <c r="H156" s="236">
        <v>7.1910000000000007</v>
      </c>
      <c r="I156" s="236">
        <v>9.9530000000000012</v>
      </c>
      <c r="J156" s="236">
        <v>0.129</v>
      </c>
      <c r="K156" s="236">
        <v>2.0739999999999998</v>
      </c>
      <c r="L156" s="236">
        <v>0</v>
      </c>
      <c r="M156" s="228">
        <v>6.2519999999999998</v>
      </c>
      <c r="N156" s="228">
        <v>45.637799999999999</v>
      </c>
      <c r="O156" s="228">
        <v>3.7320000000000002</v>
      </c>
      <c r="P156" s="228">
        <v>1.758</v>
      </c>
      <c r="Q156" s="272">
        <f t="shared" si="41"/>
        <v>43.558000000000007</v>
      </c>
      <c r="R156" s="272">
        <f t="shared" si="42"/>
        <v>57.379800000000003</v>
      </c>
      <c r="S156" s="30"/>
      <c r="T156" s="226">
        <f t="shared" si="43"/>
        <v>100.93780000000001</v>
      </c>
      <c r="U156" s="154">
        <v>105.34700000000001</v>
      </c>
      <c r="V156" s="240">
        <v>1</v>
      </c>
      <c r="W156" s="211"/>
      <c r="X156" s="290" t="s">
        <v>1035</v>
      </c>
      <c r="Y156" s="234" t="s">
        <v>7</v>
      </c>
      <c r="Z156" s="234" t="s">
        <v>150</v>
      </c>
    </row>
    <row r="157" spans="1:26" s="148" customFormat="1" ht="15.75" outlineLevel="1">
      <c r="A157" s="848" t="s">
        <v>520</v>
      </c>
      <c r="B157" s="849"/>
      <c r="C157" s="849"/>
      <c r="D157" s="849"/>
      <c r="E157" s="849"/>
      <c r="F157" s="242" t="s">
        <v>379</v>
      </c>
      <c r="G157" s="230">
        <f t="shared" ref="G157:P157" si="44">SUM(G152:G156)</f>
        <v>45.936000000000007</v>
      </c>
      <c r="H157" s="230">
        <f t="shared" si="44"/>
        <v>55.789000000000001</v>
      </c>
      <c r="I157" s="230">
        <f t="shared" si="44"/>
        <v>30.529999999999994</v>
      </c>
      <c r="J157" s="230">
        <f t="shared" si="44"/>
        <v>1.2929999999999999</v>
      </c>
      <c r="K157" s="230">
        <f t="shared" si="44"/>
        <v>2.0739999999999998</v>
      </c>
      <c r="L157" s="230">
        <f t="shared" si="44"/>
        <v>0</v>
      </c>
      <c r="M157" s="230">
        <f t="shared" si="44"/>
        <v>6.2519999999999998</v>
      </c>
      <c r="N157" s="230">
        <f t="shared" si="44"/>
        <v>84.634799999999984</v>
      </c>
      <c r="O157" s="230">
        <f t="shared" si="44"/>
        <v>11.797000000000001</v>
      </c>
      <c r="P157" s="230">
        <f t="shared" si="44"/>
        <v>33.785000000000004</v>
      </c>
      <c r="Q157" s="272">
        <f t="shared" si="41"/>
        <v>135.62200000000001</v>
      </c>
      <c r="R157" s="272">
        <f t="shared" si="42"/>
        <v>136.46879999999999</v>
      </c>
      <c r="S157" s="30">
        <f>SUM(S152:S156)</f>
        <v>0</v>
      </c>
      <c r="T157" s="226">
        <f t="shared" si="43"/>
        <v>272.0908</v>
      </c>
      <c r="U157" s="231">
        <f>SUM(U152:U156)</f>
        <v>276.35400000000004</v>
      </c>
      <c r="V157" s="871"/>
      <c r="W157" s="5"/>
      <c r="X157" s="237"/>
    </row>
    <row r="158" spans="1:26" s="148" customFormat="1" ht="16.5" outlineLevel="1" thickBot="1">
      <c r="A158" s="850"/>
      <c r="B158" s="851"/>
      <c r="C158" s="851"/>
      <c r="D158" s="851"/>
      <c r="E158" s="851"/>
      <c r="F158" s="243" t="s">
        <v>380</v>
      </c>
      <c r="G158" s="57">
        <f>+G157/$T$157</f>
        <v>0.16882599485171865</v>
      </c>
      <c r="H158" s="57">
        <f t="shared" ref="H158:S158" si="45">+H157/$T$157</f>
        <v>0.2050381710811244</v>
      </c>
      <c r="I158" s="57">
        <f t="shared" si="45"/>
        <v>0.1122051903261705</v>
      </c>
      <c r="J158" s="57">
        <f t="shared" si="45"/>
        <v>4.7520901110952663E-3</v>
      </c>
      <c r="K158" s="57">
        <f t="shared" si="45"/>
        <v>7.6224554450205588E-3</v>
      </c>
      <c r="L158" s="57">
        <f t="shared" si="45"/>
        <v>0</v>
      </c>
      <c r="M158" s="57">
        <f t="shared" si="45"/>
        <v>2.297762364622398E-2</v>
      </c>
      <c r="N158" s="57">
        <f t="shared" si="45"/>
        <v>0.31105351595864317</v>
      </c>
      <c r="O158" s="57">
        <f t="shared" si="45"/>
        <v>4.3356849992723018E-2</v>
      </c>
      <c r="P158" s="57">
        <f t="shared" si="45"/>
        <v>0.12416810858728043</v>
      </c>
      <c r="Q158" s="270">
        <f t="shared" si="45"/>
        <v>0.49844390181512943</v>
      </c>
      <c r="R158" s="270">
        <f t="shared" si="45"/>
        <v>0.50155609818487057</v>
      </c>
      <c r="S158" s="57">
        <f t="shared" si="45"/>
        <v>0</v>
      </c>
      <c r="T158" s="197">
        <f xml:space="preserve"> T157/U157</f>
        <v>0.98457340946756677</v>
      </c>
      <c r="U158" s="147"/>
      <c r="V158" s="872"/>
      <c r="W158" s="5"/>
      <c r="X158" s="288"/>
    </row>
    <row r="159" spans="1:26" s="227" customFormat="1" ht="15.75" outlineLevel="1" collapsed="1">
      <c r="A159" s="13"/>
      <c r="B159" s="9"/>
      <c r="C159" s="5"/>
      <c r="D159" s="5"/>
      <c r="E159" s="5"/>
      <c r="F159" s="5"/>
      <c r="G159" s="36"/>
      <c r="H159" s="12"/>
      <c r="I159" s="12"/>
      <c r="J159" s="12"/>
      <c r="K159" s="12"/>
      <c r="L159" s="12"/>
      <c r="M159" s="35"/>
      <c r="N159" s="35"/>
      <c r="O159" s="35"/>
      <c r="P159" s="35"/>
      <c r="Q159" s="239"/>
      <c r="R159" s="239"/>
      <c r="S159" s="8"/>
      <c r="T159" s="196"/>
      <c r="U159" s="47"/>
      <c r="V159" s="49"/>
      <c r="W159" s="211"/>
      <c r="X159" s="6"/>
      <c r="Y159" s="5"/>
      <c r="Z159" s="5"/>
    </row>
    <row r="160" spans="1:26" s="227" customFormat="1" ht="16.5" outlineLevel="1" thickBot="1">
      <c r="A160" s="854" t="s">
        <v>509</v>
      </c>
      <c r="B160" s="854"/>
      <c r="C160" s="5"/>
      <c r="D160" s="5"/>
      <c r="E160" s="5"/>
      <c r="F160" s="5"/>
      <c r="G160" s="36"/>
      <c r="H160" s="12"/>
      <c r="I160" s="12"/>
      <c r="J160" s="12"/>
      <c r="K160" s="12"/>
      <c r="L160" s="12"/>
      <c r="M160" s="35"/>
      <c r="N160" s="35"/>
      <c r="O160" s="35"/>
      <c r="P160" s="35"/>
      <c r="Q160" s="239"/>
      <c r="R160" s="239"/>
      <c r="S160" s="8"/>
      <c r="T160" s="196"/>
      <c r="U160" s="47"/>
      <c r="V160" s="151"/>
      <c r="W160" s="211"/>
      <c r="X160" s="6"/>
      <c r="Y160" s="5"/>
      <c r="Z160" s="5"/>
    </row>
    <row r="161" spans="1:26" s="227" customFormat="1" ht="15.75" outlineLevel="1">
      <c r="A161" s="217">
        <v>21</v>
      </c>
      <c r="B161" s="212" t="s">
        <v>151</v>
      </c>
      <c r="C161" s="218" t="s">
        <v>152</v>
      </c>
      <c r="D161" s="219" t="s">
        <v>513</v>
      </c>
      <c r="E161" s="219" t="s">
        <v>770</v>
      </c>
      <c r="F161" s="218" t="s">
        <v>836</v>
      </c>
      <c r="G161" s="220">
        <v>20.735859999999999</v>
      </c>
      <c r="H161" s="221">
        <v>16.701700000000002</v>
      </c>
      <c r="I161" s="221">
        <v>2.1463299999999998</v>
      </c>
      <c r="J161" s="221">
        <v>2.9500999999999999</v>
      </c>
      <c r="K161" s="221">
        <v>0</v>
      </c>
      <c r="L161" s="221">
        <v>0</v>
      </c>
      <c r="M161" s="222">
        <v>0</v>
      </c>
      <c r="N161" s="222">
        <v>0</v>
      </c>
      <c r="O161" s="222">
        <v>0</v>
      </c>
      <c r="P161" s="222">
        <v>0</v>
      </c>
      <c r="Q161" s="278">
        <f>SUM(G161:K161)</f>
        <v>42.533990000000003</v>
      </c>
      <c r="R161" s="278">
        <f>SUM(L161:P161)</f>
        <v>0</v>
      </c>
      <c r="S161" s="279"/>
      <c r="T161" s="169">
        <f t="shared" ref="T161:T169" si="46">SUM(Q161:S161)</f>
        <v>42.533990000000003</v>
      </c>
      <c r="U161" s="194">
        <v>42.534000000000006</v>
      </c>
      <c r="V161" s="225">
        <v>2</v>
      </c>
      <c r="W161" s="211"/>
      <c r="X161" s="237"/>
      <c r="Y161" s="234" t="s">
        <v>513</v>
      </c>
      <c r="Z161" s="234" t="s">
        <v>770</v>
      </c>
    </row>
    <row r="162" spans="1:26" s="227" customFormat="1" ht="15.75" outlineLevel="1">
      <c r="A162" s="232">
        <v>25</v>
      </c>
      <c r="B162" s="216" t="s">
        <v>154</v>
      </c>
      <c r="C162" s="233" t="s">
        <v>155</v>
      </c>
      <c r="D162" s="234" t="s">
        <v>7</v>
      </c>
      <c r="E162" s="317" t="s">
        <v>515</v>
      </c>
      <c r="F162" s="233" t="s">
        <v>155</v>
      </c>
      <c r="G162" s="235">
        <v>10.78457</v>
      </c>
      <c r="H162" s="236">
        <v>13.99694</v>
      </c>
      <c r="I162" s="236">
        <v>26.268960000000003</v>
      </c>
      <c r="J162" s="236">
        <v>15.925469999999999</v>
      </c>
      <c r="K162" s="236">
        <v>0</v>
      </c>
      <c r="L162" s="236">
        <v>0</v>
      </c>
      <c r="M162" s="228">
        <v>0</v>
      </c>
      <c r="N162" s="228">
        <v>0</v>
      </c>
      <c r="O162" s="228">
        <v>0</v>
      </c>
      <c r="P162" s="228">
        <v>0</v>
      </c>
      <c r="Q162" s="272">
        <f t="shared" ref="Q162:Q169" si="47">SUM(G162:K162)</f>
        <v>66.975940000000008</v>
      </c>
      <c r="R162" s="272">
        <f t="shared" ref="R162:R169" si="48">SUM(L162:P162)</f>
        <v>0</v>
      </c>
      <c r="S162" s="30"/>
      <c r="T162" s="226">
        <f t="shared" si="46"/>
        <v>66.975940000000008</v>
      </c>
      <c r="U162" s="154">
        <v>66.975000000000009</v>
      </c>
      <c r="V162" s="295">
        <v>3</v>
      </c>
      <c r="W162" s="211"/>
      <c r="X162" s="237"/>
      <c r="Y162" s="234" t="s">
        <v>7</v>
      </c>
      <c r="Z162" s="234" t="s">
        <v>515</v>
      </c>
    </row>
    <row r="163" spans="1:26" s="227" customFormat="1" ht="15.75" outlineLevel="1">
      <c r="A163" s="232">
        <v>25</v>
      </c>
      <c r="B163" s="216" t="s">
        <v>156</v>
      </c>
      <c r="C163" s="233" t="s">
        <v>615</v>
      </c>
      <c r="D163" s="234" t="s">
        <v>7</v>
      </c>
      <c r="E163" s="234" t="s">
        <v>510</v>
      </c>
      <c r="F163" s="233" t="s">
        <v>735</v>
      </c>
      <c r="G163" s="235">
        <v>3.9342000000000001</v>
      </c>
      <c r="H163" s="236">
        <v>9.0411099999999998</v>
      </c>
      <c r="I163" s="236">
        <v>14.929630000000001</v>
      </c>
      <c r="J163" s="236">
        <v>23.946629999999995</v>
      </c>
      <c r="K163" s="236">
        <v>0</v>
      </c>
      <c r="L163" s="236">
        <v>0</v>
      </c>
      <c r="M163" s="228">
        <v>0</v>
      </c>
      <c r="N163" s="228">
        <v>0</v>
      </c>
      <c r="O163" s="228">
        <v>0</v>
      </c>
      <c r="P163" s="228">
        <v>0</v>
      </c>
      <c r="Q163" s="272">
        <f t="shared" si="47"/>
        <v>51.851569999999995</v>
      </c>
      <c r="R163" s="272">
        <f t="shared" si="48"/>
        <v>0</v>
      </c>
      <c r="S163" s="30"/>
      <c r="T163" s="226">
        <f t="shared" si="46"/>
        <v>51.851569999999995</v>
      </c>
      <c r="U163" s="154">
        <v>51.850999999999999</v>
      </c>
      <c r="V163" s="295">
        <v>3</v>
      </c>
      <c r="W163" s="211"/>
      <c r="X163" s="237"/>
      <c r="Y163" s="234" t="s">
        <v>7</v>
      </c>
      <c r="Z163" s="234" t="s">
        <v>510</v>
      </c>
    </row>
    <row r="164" spans="1:26" s="227" customFormat="1" ht="15.75" outlineLevel="1">
      <c r="A164" s="232">
        <v>74</v>
      </c>
      <c r="B164" s="216" t="s">
        <v>159</v>
      </c>
      <c r="C164" s="233" t="s">
        <v>641</v>
      </c>
      <c r="D164" s="234" t="s">
        <v>7</v>
      </c>
      <c r="E164" s="234" t="s">
        <v>132</v>
      </c>
      <c r="F164" s="233" t="s">
        <v>514</v>
      </c>
      <c r="G164" s="235">
        <v>0</v>
      </c>
      <c r="H164" s="236">
        <v>11.953049999999999</v>
      </c>
      <c r="I164" s="236">
        <v>6.9351599999999998</v>
      </c>
      <c r="J164" s="236">
        <v>24.30048</v>
      </c>
      <c r="K164" s="236">
        <v>0</v>
      </c>
      <c r="L164" s="236">
        <v>0</v>
      </c>
      <c r="M164" s="228">
        <v>0</v>
      </c>
      <c r="N164" s="228">
        <v>0</v>
      </c>
      <c r="O164" s="228">
        <v>0</v>
      </c>
      <c r="P164" s="228">
        <v>0</v>
      </c>
      <c r="Q164" s="272">
        <f t="shared" si="47"/>
        <v>43.188690000000001</v>
      </c>
      <c r="R164" s="272">
        <f t="shared" si="48"/>
        <v>0</v>
      </c>
      <c r="S164" s="30"/>
      <c r="T164" s="226">
        <f t="shared" si="46"/>
        <v>43.188690000000001</v>
      </c>
      <c r="U164" s="154">
        <v>43.188000000000002</v>
      </c>
      <c r="V164" s="295">
        <v>1</v>
      </c>
      <c r="W164" s="211"/>
      <c r="X164" s="237"/>
      <c r="Y164" s="234" t="s">
        <v>7</v>
      </c>
      <c r="Z164" s="234" t="s">
        <v>132</v>
      </c>
    </row>
    <row r="165" spans="1:26" s="227" customFormat="1" ht="15.75" outlineLevel="1">
      <c r="A165" s="232">
        <v>74</v>
      </c>
      <c r="B165" s="216" t="s">
        <v>157</v>
      </c>
      <c r="C165" s="233" t="s">
        <v>511</v>
      </c>
      <c r="D165" s="234" t="s">
        <v>7</v>
      </c>
      <c r="E165" s="234" t="s">
        <v>158</v>
      </c>
      <c r="F165" s="233" t="s">
        <v>512</v>
      </c>
      <c r="G165" s="235">
        <v>2.14358</v>
      </c>
      <c r="H165" s="236">
        <v>1.41568</v>
      </c>
      <c r="I165" s="236">
        <v>0</v>
      </c>
      <c r="J165" s="236">
        <v>0</v>
      </c>
      <c r="K165" s="236">
        <v>0</v>
      </c>
      <c r="L165" s="236">
        <v>0.66512000000000004</v>
      </c>
      <c r="M165" s="228">
        <v>2.9206500000000002</v>
      </c>
      <c r="N165" s="228">
        <v>15.68215</v>
      </c>
      <c r="O165" s="228">
        <v>31.077440000000003</v>
      </c>
      <c r="P165" s="228">
        <v>1.0245899999999999</v>
      </c>
      <c r="Q165" s="272">
        <f t="shared" si="47"/>
        <v>3.5592600000000001</v>
      </c>
      <c r="R165" s="272">
        <f t="shared" si="48"/>
        <v>51.369950000000003</v>
      </c>
      <c r="S165" s="30"/>
      <c r="T165" s="226">
        <f t="shared" si="46"/>
        <v>54.929210000000005</v>
      </c>
      <c r="U165" s="154">
        <v>54.928999999999995</v>
      </c>
      <c r="V165" s="295">
        <v>2</v>
      </c>
      <c r="W165" s="211"/>
      <c r="X165" s="237"/>
      <c r="Y165" s="234" t="s">
        <v>7</v>
      </c>
      <c r="Z165" s="234" t="s">
        <v>158</v>
      </c>
    </row>
    <row r="166" spans="1:26" s="227" customFormat="1" ht="15.75" outlineLevel="1">
      <c r="A166" s="232">
        <v>78</v>
      </c>
      <c r="B166" s="216" t="s">
        <v>160</v>
      </c>
      <c r="C166" s="233" t="s">
        <v>161</v>
      </c>
      <c r="D166" s="234" t="s">
        <v>7</v>
      </c>
      <c r="E166" s="234" t="s">
        <v>510</v>
      </c>
      <c r="F166" s="233" t="s">
        <v>161</v>
      </c>
      <c r="G166" s="235">
        <v>0.98938999999999999</v>
      </c>
      <c r="H166" s="236">
        <v>12.808120000000001</v>
      </c>
      <c r="I166" s="236">
        <v>15.388879999999999</v>
      </c>
      <c r="J166" s="236">
        <v>21.950009999999995</v>
      </c>
      <c r="K166" s="236">
        <v>0</v>
      </c>
      <c r="L166" s="236">
        <v>0</v>
      </c>
      <c r="M166" s="228">
        <v>0</v>
      </c>
      <c r="N166" s="228">
        <v>0</v>
      </c>
      <c r="O166" s="228">
        <v>0</v>
      </c>
      <c r="P166" s="228">
        <v>0</v>
      </c>
      <c r="Q166" s="272">
        <f t="shared" si="47"/>
        <v>51.136399999999995</v>
      </c>
      <c r="R166" s="272">
        <f t="shared" si="48"/>
        <v>0</v>
      </c>
      <c r="S166" s="30"/>
      <c r="T166" s="226">
        <f t="shared" si="46"/>
        <v>51.136399999999995</v>
      </c>
      <c r="U166" s="154">
        <v>51.137</v>
      </c>
      <c r="V166" s="295">
        <v>1</v>
      </c>
      <c r="W166" s="211"/>
      <c r="X166" s="237"/>
      <c r="Y166" s="234" t="s">
        <v>7</v>
      </c>
      <c r="Z166" s="234" t="s">
        <v>510</v>
      </c>
    </row>
    <row r="167" spans="1:26" s="227" customFormat="1" ht="15.75" outlineLevel="1">
      <c r="A167" s="232">
        <v>90</v>
      </c>
      <c r="B167" s="216" t="s">
        <v>162</v>
      </c>
      <c r="C167" s="233" t="s">
        <v>673</v>
      </c>
      <c r="D167" s="234" t="s">
        <v>7</v>
      </c>
      <c r="E167" s="234" t="s">
        <v>153</v>
      </c>
      <c r="F167" s="233" t="s">
        <v>736</v>
      </c>
      <c r="G167" s="235">
        <v>0</v>
      </c>
      <c r="H167" s="236">
        <v>20.509070000000001</v>
      </c>
      <c r="I167" s="236">
        <v>20.719929999999998</v>
      </c>
      <c r="J167" s="236">
        <v>5.7689599999999999</v>
      </c>
      <c r="K167" s="236">
        <v>0</v>
      </c>
      <c r="L167" s="236">
        <v>0</v>
      </c>
      <c r="M167" s="228">
        <v>0</v>
      </c>
      <c r="N167" s="228">
        <v>1.2074099999999999</v>
      </c>
      <c r="O167" s="228">
        <v>0</v>
      </c>
      <c r="P167" s="228">
        <v>0</v>
      </c>
      <c r="Q167" s="272">
        <f t="shared" si="47"/>
        <v>46.997959999999999</v>
      </c>
      <c r="R167" s="272">
        <f t="shared" si="48"/>
        <v>1.2074099999999999</v>
      </c>
      <c r="S167" s="30"/>
      <c r="T167" s="226">
        <f t="shared" si="46"/>
        <v>48.205370000000002</v>
      </c>
      <c r="U167" s="154">
        <v>48.206000000000003</v>
      </c>
      <c r="V167" s="295">
        <v>2</v>
      </c>
      <c r="W167" s="211"/>
      <c r="X167" s="237"/>
      <c r="Y167" s="234" t="s">
        <v>7</v>
      </c>
      <c r="Z167" s="234" t="s">
        <v>153</v>
      </c>
    </row>
    <row r="168" spans="1:26" s="227" customFormat="1" ht="15.75" outlineLevel="1">
      <c r="A168" s="232">
        <v>90</v>
      </c>
      <c r="B168" s="236" t="s">
        <v>163</v>
      </c>
      <c r="C168" s="171" t="s">
        <v>164</v>
      </c>
      <c r="D168" s="228" t="s">
        <v>7</v>
      </c>
      <c r="E168" s="228" t="s">
        <v>120</v>
      </c>
      <c r="F168" s="174" t="s">
        <v>737</v>
      </c>
      <c r="G168" s="228">
        <v>6.605970000000001</v>
      </c>
      <c r="H168" s="236">
        <v>12.733890000000001</v>
      </c>
      <c r="I168" s="236">
        <v>5.8950500000000003</v>
      </c>
      <c r="J168" s="236">
        <v>3.8915500000000001</v>
      </c>
      <c r="K168" s="236">
        <v>0</v>
      </c>
      <c r="L168" s="236">
        <v>0</v>
      </c>
      <c r="M168" s="175">
        <v>0</v>
      </c>
      <c r="N168" s="175">
        <v>0</v>
      </c>
      <c r="O168" s="175">
        <v>0</v>
      </c>
      <c r="P168" s="175">
        <v>0</v>
      </c>
      <c r="Q168" s="272">
        <f t="shared" si="47"/>
        <v>29.126460000000002</v>
      </c>
      <c r="R168" s="272">
        <f t="shared" si="48"/>
        <v>0</v>
      </c>
      <c r="S168" s="30"/>
      <c r="T168" s="226">
        <f t="shared" si="46"/>
        <v>29.126460000000002</v>
      </c>
      <c r="U168" s="154">
        <v>29.127000000000002</v>
      </c>
      <c r="V168" s="295">
        <v>1</v>
      </c>
      <c r="W168" s="211"/>
      <c r="X168" s="237"/>
      <c r="Y168" s="228" t="s">
        <v>7</v>
      </c>
      <c r="Z168" s="228" t="s">
        <v>120</v>
      </c>
    </row>
    <row r="169" spans="1:26" s="148" customFormat="1" ht="15.75" outlineLevel="1">
      <c r="A169" s="848" t="s">
        <v>519</v>
      </c>
      <c r="B169" s="849"/>
      <c r="C169" s="849"/>
      <c r="D169" s="849"/>
      <c r="E169" s="849"/>
      <c r="F169" s="293" t="s">
        <v>379</v>
      </c>
      <c r="G169" s="230">
        <f t="shared" ref="G169:P169" si="49">SUM(G161:G168)</f>
        <v>45.193569999999994</v>
      </c>
      <c r="H169" s="230">
        <f t="shared" si="49"/>
        <v>99.159559999999999</v>
      </c>
      <c r="I169" s="230">
        <f t="shared" si="49"/>
        <v>92.283940000000001</v>
      </c>
      <c r="J169" s="230">
        <f t="shared" si="49"/>
        <v>98.733199999999982</v>
      </c>
      <c r="K169" s="230">
        <f t="shared" si="49"/>
        <v>0</v>
      </c>
      <c r="L169" s="230">
        <f t="shared" si="49"/>
        <v>0.66512000000000004</v>
      </c>
      <c r="M169" s="230">
        <f t="shared" si="49"/>
        <v>2.9206500000000002</v>
      </c>
      <c r="N169" s="230">
        <f t="shared" si="49"/>
        <v>16.889559999999999</v>
      </c>
      <c r="O169" s="230">
        <f t="shared" si="49"/>
        <v>31.077440000000003</v>
      </c>
      <c r="P169" s="230">
        <f t="shared" si="49"/>
        <v>1.0245899999999999</v>
      </c>
      <c r="Q169" s="272">
        <f t="shared" si="47"/>
        <v>335.37027</v>
      </c>
      <c r="R169" s="272">
        <f t="shared" si="48"/>
        <v>52.577359999999999</v>
      </c>
      <c r="S169" s="30">
        <f>SUM(S161:S168)</f>
        <v>0</v>
      </c>
      <c r="T169" s="226">
        <f t="shared" si="46"/>
        <v>387.94763</v>
      </c>
      <c r="U169" s="231">
        <f>SUM(U161:U168)</f>
        <v>387.947</v>
      </c>
      <c r="V169" s="871"/>
      <c r="W169" s="5"/>
      <c r="X169" s="237"/>
    </row>
    <row r="170" spans="1:26" s="148" customFormat="1" ht="16.5" outlineLevel="1" thickBot="1">
      <c r="A170" s="850"/>
      <c r="B170" s="851"/>
      <c r="C170" s="851"/>
      <c r="D170" s="851"/>
      <c r="E170" s="851"/>
      <c r="F170" s="294" t="s">
        <v>380</v>
      </c>
      <c r="G170" s="57">
        <f>+G169/$T$169</f>
        <v>0.11649399688303289</v>
      </c>
      <c r="H170" s="57">
        <f t="shared" ref="H170:S170" si="50">+H169/$T$169</f>
        <v>0.25560037575174771</v>
      </c>
      <c r="I170" s="57">
        <f t="shared" si="50"/>
        <v>0.23787731349202984</v>
      </c>
      <c r="J170" s="57">
        <f t="shared" si="50"/>
        <v>0.2545013614337584</v>
      </c>
      <c r="K170" s="57">
        <f t="shared" si="50"/>
        <v>0</v>
      </c>
      <c r="L170" s="57">
        <f t="shared" si="50"/>
        <v>1.7144582117952364E-3</v>
      </c>
      <c r="M170" s="57">
        <f t="shared" si="50"/>
        <v>7.5284646022969652E-3</v>
      </c>
      <c r="N170" s="57">
        <f t="shared" si="50"/>
        <v>4.3535670007830693E-2</v>
      </c>
      <c r="O170" s="57">
        <f t="shared" si="50"/>
        <v>8.0107307267220582E-2</v>
      </c>
      <c r="P170" s="57">
        <f t="shared" si="50"/>
        <v>2.6410523502875889E-3</v>
      </c>
      <c r="Q170" s="270">
        <f t="shared" si="50"/>
        <v>0.86447304756056897</v>
      </c>
      <c r="R170" s="270">
        <f t="shared" si="50"/>
        <v>0.13552695243943105</v>
      </c>
      <c r="S170" s="57">
        <f t="shared" si="50"/>
        <v>0</v>
      </c>
      <c r="T170" s="197">
        <f xml:space="preserve"> T169/U169</f>
        <v>1.0000016239331662</v>
      </c>
      <c r="U170" s="147"/>
      <c r="V170" s="872"/>
      <c r="W170" s="5"/>
      <c r="X170" s="288"/>
    </row>
    <row r="171" spans="1:26" s="227" customFormat="1" ht="15.75" outlineLevel="1" collapsed="1">
      <c r="A171" s="51"/>
      <c r="B171" s="6"/>
      <c r="C171" s="6"/>
      <c r="D171" s="7"/>
      <c r="E171" s="7"/>
      <c r="F171" s="7"/>
      <c r="G171" s="35"/>
      <c r="H171" s="12"/>
      <c r="I171" s="12"/>
      <c r="J171" s="12"/>
      <c r="K171" s="12"/>
      <c r="L171" s="12"/>
      <c r="M171" s="37"/>
      <c r="N171" s="37"/>
      <c r="O171" s="37"/>
      <c r="P171" s="38"/>
      <c r="Q171" s="239"/>
      <c r="R171" s="239"/>
      <c r="S171" s="8"/>
      <c r="T171" s="196"/>
      <c r="U171" s="202"/>
      <c r="V171" s="49"/>
      <c r="W171" s="211"/>
      <c r="X171" s="6"/>
      <c r="Y171" s="7"/>
      <c r="Z171" s="7"/>
    </row>
    <row r="172" spans="1:26" s="227" customFormat="1" ht="16.5" outlineLevel="1" thickBot="1">
      <c r="A172" s="854" t="s">
        <v>165</v>
      </c>
      <c r="B172" s="854"/>
      <c r="C172" s="854"/>
      <c r="D172" s="7"/>
      <c r="E172" s="7"/>
      <c r="F172" s="7"/>
      <c r="G172" s="35"/>
      <c r="H172" s="12"/>
      <c r="I172" s="12"/>
      <c r="J172" s="12"/>
      <c r="K172" s="12"/>
      <c r="L172" s="12"/>
      <c r="M172" s="37"/>
      <c r="N172" s="37"/>
      <c r="O172" s="37"/>
      <c r="P172" s="38"/>
      <c r="Q172" s="239"/>
      <c r="R172" s="239"/>
      <c r="S172" s="8"/>
      <c r="T172" s="196"/>
      <c r="U172" s="202"/>
      <c r="V172" s="151"/>
      <c r="W172" s="211"/>
      <c r="X172" s="6"/>
      <c r="Y172" s="7"/>
      <c r="Z172" s="7"/>
    </row>
    <row r="173" spans="1:26" s="227" customFormat="1" ht="15.75" outlineLevel="1">
      <c r="A173" s="217">
        <v>40</v>
      </c>
      <c r="B173" s="219" t="s">
        <v>166</v>
      </c>
      <c r="C173" s="218" t="s">
        <v>387</v>
      </c>
      <c r="D173" s="219" t="s">
        <v>7</v>
      </c>
      <c r="E173" s="219" t="s">
        <v>524</v>
      </c>
      <c r="F173" s="163" t="s">
        <v>387</v>
      </c>
      <c r="G173" s="220">
        <v>0</v>
      </c>
      <c r="H173" s="221">
        <v>7.8449999999999998</v>
      </c>
      <c r="I173" s="221">
        <v>2.9589999999999996</v>
      </c>
      <c r="J173" s="221">
        <v>0.14799999999999999</v>
      </c>
      <c r="K173" s="221">
        <v>0</v>
      </c>
      <c r="L173" s="221">
        <v>0</v>
      </c>
      <c r="M173" s="222">
        <v>0</v>
      </c>
      <c r="N173" s="222">
        <v>0</v>
      </c>
      <c r="O173" s="222">
        <v>0</v>
      </c>
      <c r="P173" s="222">
        <v>0</v>
      </c>
      <c r="Q173" s="278">
        <f t="shared" ref="Q173:Q191" si="51">SUM(G173:K173)</f>
        <v>10.951999999999998</v>
      </c>
      <c r="R173" s="278">
        <f t="shared" ref="R173:R191" si="52">SUM(L173:P173)</f>
        <v>0</v>
      </c>
      <c r="S173" s="279"/>
      <c r="T173" s="169">
        <f t="shared" ref="T173:T191" si="53">SUM(Q173:S173)</f>
        <v>10.951999999999998</v>
      </c>
      <c r="U173" s="194">
        <v>10.952</v>
      </c>
      <c r="V173" s="225">
        <v>1</v>
      </c>
      <c r="W173" s="211"/>
      <c r="X173" s="290" t="s">
        <v>1035</v>
      </c>
      <c r="Y173" s="219" t="s">
        <v>7</v>
      </c>
      <c r="Z173" s="219" t="s">
        <v>524</v>
      </c>
    </row>
    <row r="174" spans="1:26" s="227" customFormat="1" ht="15.75" outlineLevel="1">
      <c r="A174" s="232">
        <v>40</v>
      </c>
      <c r="B174" s="234" t="s">
        <v>167</v>
      </c>
      <c r="C174" s="233" t="s">
        <v>168</v>
      </c>
      <c r="D174" s="234" t="s">
        <v>7</v>
      </c>
      <c r="E174" s="234" t="s">
        <v>674</v>
      </c>
      <c r="F174" s="233" t="s">
        <v>168</v>
      </c>
      <c r="G174" s="235">
        <v>0</v>
      </c>
      <c r="H174" s="236">
        <v>0.75</v>
      </c>
      <c r="I174" s="236">
        <v>0</v>
      </c>
      <c r="J174" s="236">
        <v>0</v>
      </c>
      <c r="K174" s="236">
        <v>0</v>
      </c>
      <c r="L174" s="236">
        <v>0</v>
      </c>
      <c r="M174" s="228">
        <v>0</v>
      </c>
      <c r="N174" s="228">
        <v>0</v>
      </c>
      <c r="O174" s="228">
        <v>0</v>
      </c>
      <c r="P174" s="228">
        <v>0</v>
      </c>
      <c r="Q174" s="272">
        <f t="shared" si="51"/>
        <v>0.75</v>
      </c>
      <c r="R174" s="272">
        <f t="shared" si="52"/>
        <v>0</v>
      </c>
      <c r="S174" s="30"/>
      <c r="T174" s="226">
        <f t="shared" si="53"/>
        <v>0.75</v>
      </c>
      <c r="U174" s="154">
        <v>0.75</v>
      </c>
      <c r="V174" s="240">
        <v>1</v>
      </c>
      <c r="W174" s="211"/>
      <c r="X174" s="290" t="s">
        <v>1035</v>
      </c>
      <c r="Y174" s="234" t="s">
        <v>7</v>
      </c>
      <c r="Z174" s="234" t="s">
        <v>674</v>
      </c>
    </row>
    <row r="175" spans="1:26" s="227" customFormat="1" ht="15.75" outlineLevel="1">
      <c r="A175" s="232">
        <v>40</v>
      </c>
      <c r="B175" s="234" t="s">
        <v>170</v>
      </c>
      <c r="C175" s="233" t="s">
        <v>675</v>
      </c>
      <c r="D175" s="234" t="s">
        <v>171</v>
      </c>
      <c r="E175" s="234" t="s">
        <v>525</v>
      </c>
      <c r="F175" s="233" t="s">
        <v>758</v>
      </c>
      <c r="G175" s="235">
        <v>0</v>
      </c>
      <c r="H175" s="236">
        <v>0</v>
      </c>
      <c r="I175" s="236">
        <v>5.1829999999999998</v>
      </c>
      <c r="J175" s="236">
        <v>6.3640000000000008</v>
      </c>
      <c r="K175" s="236">
        <v>0</v>
      </c>
      <c r="L175" s="236">
        <v>0</v>
      </c>
      <c r="M175" s="228">
        <v>0</v>
      </c>
      <c r="N175" s="228">
        <v>0</v>
      </c>
      <c r="O175" s="228">
        <v>0</v>
      </c>
      <c r="P175" s="228">
        <v>0</v>
      </c>
      <c r="Q175" s="272">
        <f t="shared" si="51"/>
        <v>11.547000000000001</v>
      </c>
      <c r="R175" s="272">
        <f t="shared" si="52"/>
        <v>0</v>
      </c>
      <c r="S175" s="30"/>
      <c r="T175" s="226">
        <f t="shared" si="53"/>
        <v>11.547000000000001</v>
      </c>
      <c r="U175" s="154">
        <v>11.547000000000001</v>
      </c>
      <c r="V175" s="240">
        <v>1</v>
      </c>
      <c r="W175" s="211"/>
      <c r="X175" s="290" t="s">
        <v>1035</v>
      </c>
      <c r="Y175" s="234" t="s">
        <v>171</v>
      </c>
      <c r="Z175" s="234" t="s">
        <v>525</v>
      </c>
    </row>
    <row r="176" spans="1:26" s="227" customFormat="1" ht="16.5" customHeight="1" outlineLevel="1">
      <c r="A176" s="232" t="s">
        <v>795</v>
      </c>
      <c r="B176" s="329" t="s">
        <v>172</v>
      </c>
      <c r="C176" s="318" t="s">
        <v>388</v>
      </c>
      <c r="D176" s="234" t="s">
        <v>446</v>
      </c>
      <c r="E176" s="234" t="s">
        <v>447</v>
      </c>
      <c r="F176" s="233" t="s">
        <v>445</v>
      </c>
      <c r="G176" s="236">
        <v>0</v>
      </c>
      <c r="H176" s="236">
        <v>2.4</v>
      </c>
      <c r="I176" s="236">
        <v>2</v>
      </c>
      <c r="J176" s="236">
        <v>0</v>
      </c>
      <c r="K176" s="236">
        <v>0</v>
      </c>
      <c r="L176" s="236">
        <v>0</v>
      </c>
      <c r="M176" s="228">
        <v>0</v>
      </c>
      <c r="N176" s="228">
        <v>0</v>
      </c>
      <c r="O176" s="228">
        <v>0</v>
      </c>
      <c r="P176" s="228">
        <v>0</v>
      </c>
      <c r="Q176" s="272">
        <f t="shared" si="51"/>
        <v>4.4000000000000004</v>
      </c>
      <c r="R176" s="272">
        <f t="shared" si="52"/>
        <v>0</v>
      </c>
      <c r="S176" s="30"/>
      <c r="T176" s="226">
        <f t="shared" si="53"/>
        <v>4.4000000000000004</v>
      </c>
      <c r="U176" s="154">
        <v>4.4000000000000004</v>
      </c>
      <c r="V176" s="240">
        <v>1</v>
      </c>
      <c r="W176" s="211"/>
      <c r="X176" s="290" t="s">
        <v>1035</v>
      </c>
      <c r="Y176" s="234" t="s">
        <v>446</v>
      </c>
      <c r="Z176" s="234" t="s">
        <v>447</v>
      </c>
    </row>
    <row r="177" spans="1:26" s="227" customFormat="1" ht="15.75" outlineLevel="1">
      <c r="A177" s="232" t="s">
        <v>795</v>
      </c>
      <c r="B177" s="329" t="s">
        <v>172</v>
      </c>
      <c r="C177" s="318" t="s">
        <v>388</v>
      </c>
      <c r="D177" s="234" t="s">
        <v>444</v>
      </c>
      <c r="E177" s="234" t="s">
        <v>173</v>
      </c>
      <c r="F177" s="233" t="s">
        <v>443</v>
      </c>
      <c r="G177" s="235">
        <v>0</v>
      </c>
      <c r="H177" s="236">
        <v>0</v>
      </c>
      <c r="I177" s="236">
        <v>2.7800000000000002</v>
      </c>
      <c r="J177" s="236">
        <v>0</v>
      </c>
      <c r="K177" s="236">
        <v>0</v>
      </c>
      <c r="L177" s="236">
        <v>0</v>
      </c>
      <c r="M177" s="228">
        <v>0</v>
      </c>
      <c r="N177" s="228">
        <v>0</v>
      </c>
      <c r="O177" s="228">
        <v>0</v>
      </c>
      <c r="P177" s="228">
        <v>0</v>
      </c>
      <c r="Q177" s="272">
        <f t="shared" si="51"/>
        <v>2.7800000000000002</v>
      </c>
      <c r="R177" s="272">
        <f t="shared" si="52"/>
        <v>0</v>
      </c>
      <c r="S177" s="30"/>
      <c r="T177" s="226">
        <f t="shared" si="53"/>
        <v>2.7800000000000002</v>
      </c>
      <c r="U177" s="154">
        <v>3</v>
      </c>
      <c r="V177" s="240">
        <v>1</v>
      </c>
      <c r="W177" s="211"/>
      <c r="X177" s="290" t="s">
        <v>1035</v>
      </c>
      <c r="Y177" s="234" t="s">
        <v>444</v>
      </c>
      <c r="Z177" s="234" t="s">
        <v>173</v>
      </c>
    </row>
    <row r="178" spans="1:26" s="227" customFormat="1" ht="15.75" outlineLevel="1">
      <c r="A178" s="232">
        <v>50</v>
      </c>
      <c r="B178" s="329">
        <v>5008</v>
      </c>
      <c r="C178" s="233" t="s">
        <v>389</v>
      </c>
      <c r="D178" s="317" t="s">
        <v>895</v>
      </c>
      <c r="E178" s="234" t="s">
        <v>34</v>
      </c>
      <c r="F178" s="318" t="s">
        <v>896</v>
      </c>
      <c r="G178" s="235">
        <v>16.190439999999999</v>
      </c>
      <c r="H178" s="236">
        <v>20.152460000000001</v>
      </c>
      <c r="I178" s="236">
        <v>11.80505</v>
      </c>
      <c r="J178" s="236">
        <v>11.0276</v>
      </c>
      <c r="K178" s="236">
        <v>0</v>
      </c>
      <c r="L178" s="236">
        <v>0</v>
      </c>
      <c r="M178" s="228">
        <v>0</v>
      </c>
      <c r="N178" s="228">
        <v>0</v>
      </c>
      <c r="O178" s="228">
        <v>0</v>
      </c>
      <c r="P178" s="228">
        <v>0</v>
      </c>
      <c r="Q178" s="272">
        <f t="shared" si="51"/>
        <v>59.175550000000001</v>
      </c>
      <c r="R178" s="272">
        <f t="shared" si="52"/>
        <v>0</v>
      </c>
      <c r="S178" s="30"/>
      <c r="T178" s="226">
        <f t="shared" si="53"/>
        <v>59.175550000000001</v>
      </c>
      <c r="U178" s="154">
        <v>59.124000000000009</v>
      </c>
      <c r="V178" s="240">
        <v>2</v>
      </c>
      <c r="W178" s="211"/>
      <c r="X178" s="290" t="s">
        <v>1035</v>
      </c>
      <c r="Y178" s="234" t="s">
        <v>895</v>
      </c>
      <c r="Z178" s="234" t="s">
        <v>34</v>
      </c>
    </row>
    <row r="179" spans="1:26" s="227" customFormat="1" ht="15.75" outlineLevel="1">
      <c r="A179" s="332" t="s">
        <v>803</v>
      </c>
      <c r="B179" s="321">
        <v>5009</v>
      </c>
      <c r="C179" s="328" t="s">
        <v>913</v>
      </c>
      <c r="D179" s="321" t="s">
        <v>914</v>
      </c>
      <c r="E179" s="321" t="s">
        <v>915</v>
      </c>
      <c r="F179" s="328" t="s">
        <v>916</v>
      </c>
      <c r="G179" s="333"/>
      <c r="H179" s="334"/>
      <c r="I179" s="334"/>
      <c r="J179" s="334"/>
      <c r="K179" s="334"/>
      <c r="L179" s="334"/>
      <c r="M179" s="335"/>
      <c r="N179" s="335"/>
      <c r="O179" s="335"/>
      <c r="P179" s="335"/>
      <c r="Q179" s="272">
        <f t="shared" si="51"/>
        <v>0</v>
      </c>
      <c r="R179" s="272">
        <f t="shared" si="52"/>
        <v>0</v>
      </c>
      <c r="S179" s="511"/>
      <c r="T179" s="512">
        <f t="shared" si="53"/>
        <v>0</v>
      </c>
      <c r="U179" s="154">
        <v>0.5</v>
      </c>
      <c r="V179" s="473"/>
      <c r="W179" s="211"/>
      <c r="X179" s="237"/>
      <c r="Y179" s="234" t="s">
        <v>914</v>
      </c>
      <c r="Z179" s="234" t="s">
        <v>915</v>
      </c>
    </row>
    <row r="180" spans="1:26" s="227" customFormat="1" ht="15.75" outlineLevel="1">
      <c r="A180" s="232">
        <v>50</v>
      </c>
      <c r="B180" s="234" t="s">
        <v>791</v>
      </c>
      <c r="C180" s="318" t="s">
        <v>676</v>
      </c>
      <c r="D180" s="234" t="s">
        <v>526</v>
      </c>
      <c r="E180" s="234" t="s">
        <v>527</v>
      </c>
      <c r="F180" s="233" t="s">
        <v>738</v>
      </c>
      <c r="G180" s="235">
        <v>0</v>
      </c>
      <c r="H180" s="236">
        <v>1</v>
      </c>
      <c r="I180" s="236">
        <v>4.03</v>
      </c>
      <c r="J180" s="236">
        <v>0</v>
      </c>
      <c r="K180" s="236">
        <v>0</v>
      </c>
      <c r="L180" s="236">
        <v>0</v>
      </c>
      <c r="M180" s="228">
        <v>0</v>
      </c>
      <c r="N180" s="228">
        <v>0</v>
      </c>
      <c r="O180" s="228">
        <v>0</v>
      </c>
      <c r="P180" s="228">
        <v>0</v>
      </c>
      <c r="Q180" s="272">
        <f t="shared" si="51"/>
        <v>5.03</v>
      </c>
      <c r="R180" s="272">
        <f t="shared" si="52"/>
        <v>0</v>
      </c>
      <c r="S180" s="30"/>
      <c r="T180" s="226">
        <f t="shared" si="53"/>
        <v>5.03</v>
      </c>
      <c r="U180" s="154">
        <v>5.03</v>
      </c>
      <c r="V180" s="240">
        <v>2</v>
      </c>
      <c r="W180" s="211"/>
      <c r="X180" s="237"/>
      <c r="Y180" s="234" t="s">
        <v>526</v>
      </c>
      <c r="Z180" s="234" t="s">
        <v>527</v>
      </c>
    </row>
    <row r="181" spans="1:26" s="227" customFormat="1" ht="15.75" outlineLevel="1">
      <c r="A181" s="232">
        <v>50</v>
      </c>
      <c r="B181" s="329" t="s">
        <v>532</v>
      </c>
      <c r="C181" s="233" t="s">
        <v>677</v>
      </c>
      <c r="D181" s="234" t="s">
        <v>7</v>
      </c>
      <c r="E181" s="234" t="s">
        <v>534</v>
      </c>
      <c r="F181" s="233" t="s">
        <v>739</v>
      </c>
      <c r="G181" s="235">
        <v>0</v>
      </c>
      <c r="H181" s="236">
        <v>0</v>
      </c>
      <c r="I181" s="236">
        <v>0</v>
      </c>
      <c r="J181" s="236">
        <v>0</v>
      </c>
      <c r="K181" s="236">
        <v>0</v>
      </c>
      <c r="L181" s="236">
        <v>0</v>
      </c>
      <c r="M181" s="228">
        <v>0</v>
      </c>
      <c r="N181" s="228">
        <v>0</v>
      </c>
      <c r="O181" s="228">
        <v>1.3</v>
      </c>
      <c r="P181" s="228">
        <v>0.9</v>
      </c>
      <c r="Q181" s="272">
        <f t="shared" si="51"/>
        <v>0</v>
      </c>
      <c r="R181" s="272">
        <f t="shared" si="52"/>
        <v>2.2000000000000002</v>
      </c>
      <c r="S181" s="30"/>
      <c r="T181" s="226">
        <f t="shared" si="53"/>
        <v>2.2000000000000002</v>
      </c>
      <c r="U181" s="154">
        <v>2.2000000000000002</v>
      </c>
      <c r="V181" s="240">
        <v>2</v>
      </c>
      <c r="W181" s="211"/>
      <c r="X181" s="237"/>
      <c r="Y181" s="234" t="s">
        <v>7</v>
      </c>
      <c r="Z181" s="234" t="s">
        <v>534</v>
      </c>
    </row>
    <row r="182" spans="1:26" s="227" customFormat="1" ht="15.75" outlineLevel="1">
      <c r="A182" s="232">
        <v>50</v>
      </c>
      <c r="B182" s="329" t="s">
        <v>532</v>
      </c>
      <c r="C182" s="233" t="s">
        <v>677</v>
      </c>
      <c r="D182" s="234" t="s">
        <v>7</v>
      </c>
      <c r="E182" s="234" t="s">
        <v>533</v>
      </c>
      <c r="F182" s="233" t="s">
        <v>740</v>
      </c>
      <c r="G182" s="235">
        <v>0</v>
      </c>
      <c r="H182" s="236">
        <v>0</v>
      </c>
      <c r="I182" s="236">
        <v>0</v>
      </c>
      <c r="J182" s="236">
        <v>0</v>
      </c>
      <c r="K182" s="236">
        <v>0</v>
      </c>
      <c r="L182" s="236">
        <v>1.3</v>
      </c>
      <c r="M182" s="228">
        <v>1</v>
      </c>
      <c r="N182" s="228">
        <v>0</v>
      </c>
      <c r="O182" s="228">
        <v>0</v>
      </c>
      <c r="P182" s="228">
        <v>0</v>
      </c>
      <c r="Q182" s="272">
        <f t="shared" si="51"/>
        <v>0</v>
      </c>
      <c r="R182" s="272">
        <f t="shared" si="52"/>
        <v>2.2999999999999998</v>
      </c>
      <c r="S182" s="30"/>
      <c r="T182" s="226">
        <f t="shared" si="53"/>
        <v>2.2999999999999998</v>
      </c>
      <c r="U182" s="154">
        <v>2.2999999999999998</v>
      </c>
      <c r="V182" s="240">
        <v>2</v>
      </c>
      <c r="W182" s="211"/>
      <c r="X182" s="237"/>
      <c r="Y182" s="234" t="s">
        <v>7</v>
      </c>
      <c r="Z182" s="234" t="s">
        <v>533</v>
      </c>
    </row>
    <row r="183" spans="1:26" s="227" customFormat="1" ht="15.75" outlineLevel="1">
      <c r="A183" s="232">
        <v>50</v>
      </c>
      <c r="B183" s="234" t="s">
        <v>174</v>
      </c>
      <c r="C183" s="233" t="s">
        <v>678</v>
      </c>
      <c r="D183" s="234" t="s">
        <v>7</v>
      </c>
      <c r="E183" s="234" t="s">
        <v>853</v>
      </c>
      <c r="F183" s="233" t="s">
        <v>904</v>
      </c>
      <c r="G183" s="235">
        <v>3</v>
      </c>
      <c r="H183" s="236">
        <v>9</v>
      </c>
      <c r="I183" s="236">
        <v>2</v>
      </c>
      <c r="J183" s="236">
        <v>0</v>
      </c>
      <c r="K183" s="236">
        <v>0</v>
      </c>
      <c r="L183" s="236">
        <v>0</v>
      </c>
      <c r="M183" s="236">
        <v>0</v>
      </c>
      <c r="N183" s="236">
        <v>0</v>
      </c>
      <c r="O183" s="236">
        <v>0</v>
      </c>
      <c r="P183" s="236">
        <v>0</v>
      </c>
      <c r="Q183" s="272">
        <f t="shared" si="51"/>
        <v>14</v>
      </c>
      <c r="R183" s="272">
        <f t="shared" si="52"/>
        <v>0</v>
      </c>
      <c r="S183" s="30"/>
      <c r="T183" s="226">
        <f t="shared" si="53"/>
        <v>14</v>
      </c>
      <c r="U183" s="154">
        <v>14</v>
      </c>
      <c r="V183" s="240">
        <v>2</v>
      </c>
      <c r="W183" s="211"/>
      <c r="X183" s="237"/>
      <c r="Y183" s="234" t="s">
        <v>7</v>
      </c>
      <c r="Z183" s="234" t="s">
        <v>853</v>
      </c>
    </row>
    <row r="184" spans="1:26" s="227" customFormat="1" ht="15.75" outlineLevel="1">
      <c r="A184" s="232">
        <v>50</v>
      </c>
      <c r="B184" s="234" t="s">
        <v>174</v>
      </c>
      <c r="C184" s="233" t="s">
        <v>678</v>
      </c>
      <c r="D184" s="234" t="s">
        <v>271</v>
      </c>
      <c r="E184" s="234" t="s">
        <v>528</v>
      </c>
      <c r="F184" s="233" t="s">
        <v>741</v>
      </c>
      <c r="G184" s="236">
        <v>0</v>
      </c>
      <c r="H184" s="236">
        <v>0</v>
      </c>
      <c r="I184" s="236">
        <v>0</v>
      </c>
      <c r="J184" s="236">
        <v>0</v>
      </c>
      <c r="K184" s="236">
        <v>0</v>
      </c>
      <c r="L184" s="236">
        <v>0</v>
      </c>
      <c r="M184" s="236">
        <v>1.5309999999999999</v>
      </c>
      <c r="N184" s="236">
        <v>14.498999999999999</v>
      </c>
      <c r="O184" s="228">
        <v>1.0249999999999999</v>
      </c>
      <c r="P184" s="228">
        <v>0</v>
      </c>
      <c r="Q184" s="272">
        <f t="shared" ref="Q184:Q190" si="54">SUM(G184:K184)</f>
        <v>0</v>
      </c>
      <c r="R184" s="272">
        <f t="shared" ref="R184:R190" si="55">SUM(L184:P184)</f>
        <v>17.054999999999996</v>
      </c>
      <c r="S184" s="30"/>
      <c r="T184" s="226">
        <f t="shared" si="53"/>
        <v>17.054999999999996</v>
      </c>
      <c r="U184" s="154">
        <v>17.055</v>
      </c>
      <c r="V184" s="240">
        <v>2</v>
      </c>
      <c r="W184" s="211"/>
      <c r="X184" s="237"/>
      <c r="Y184" s="234" t="s">
        <v>271</v>
      </c>
      <c r="Z184" s="234" t="s">
        <v>528</v>
      </c>
    </row>
    <row r="185" spans="1:26" s="227" customFormat="1" ht="15.75" outlineLevel="1">
      <c r="A185" s="232">
        <v>50</v>
      </c>
      <c r="B185" s="329" t="s">
        <v>175</v>
      </c>
      <c r="C185" s="233" t="s">
        <v>390</v>
      </c>
      <c r="D185" s="234" t="s">
        <v>883</v>
      </c>
      <c r="E185" s="234" t="s">
        <v>427</v>
      </c>
      <c r="F185" s="318" t="s">
        <v>884</v>
      </c>
      <c r="G185" s="235">
        <v>0</v>
      </c>
      <c r="H185" s="236">
        <v>3.5</v>
      </c>
      <c r="I185" s="236">
        <v>0.5</v>
      </c>
      <c r="J185" s="236">
        <v>0</v>
      </c>
      <c r="K185" s="236">
        <v>0</v>
      </c>
      <c r="L185" s="236">
        <v>0</v>
      </c>
      <c r="M185" s="228">
        <v>0</v>
      </c>
      <c r="N185" s="228">
        <v>0</v>
      </c>
      <c r="O185" s="228">
        <v>0</v>
      </c>
      <c r="P185" s="228">
        <v>0</v>
      </c>
      <c r="Q185" s="272">
        <f t="shared" si="54"/>
        <v>4</v>
      </c>
      <c r="R185" s="272">
        <f t="shared" si="55"/>
        <v>0</v>
      </c>
      <c r="S185" s="30"/>
      <c r="T185" s="226">
        <f t="shared" si="53"/>
        <v>4</v>
      </c>
      <c r="U185" s="154">
        <v>4.0449999999999999</v>
      </c>
      <c r="V185" s="240">
        <v>1</v>
      </c>
      <c r="W185" s="211"/>
      <c r="X185" s="290" t="s">
        <v>1035</v>
      </c>
      <c r="Y185" s="234" t="s">
        <v>883</v>
      </c>
      <c r="Z185" s="234" t="s">
        <v>427</v>
      </c>
    </row>
    <row r="186" spans="1:26" s="227" customFormat="1" ht="15.75" outlineLevel="1">
      <c r="A186" s="232" t="s">
        <v>987</v>
      </c>
      <c r="B186" s="329" t="s">
        <v>988</v>
      </c>
      <c r="C186" s="233" t="s">
        <v>989</v>
      </c>
      <c r="D186" s="234" t="s">
        <v>7</v>
      </c>
      <c r="E186" s="317" t="s">
        <v>990</v>
      </c>
      <c r="F186" s="233" t="s">
        <v>991</v>
      </c>
      <c r="G186" s="235">
        <v>0</v>
      </c>
      <c r="H186" s="236">
        <v>0</v>
      </c>
      <c r="I186" s="236">
        <v>6.2</v>
      </c>
      <c r="J186" s="236">
        <v>0</v>
      </c>
      <c r="K186" s="236">
        <v>0</v>
      </c>
      <c r="L186" s="236">
        <v>0</v>
      </c>
      <c r="M186" s="228">
        <v>0</v>
      </c>
      <c r="N186" s="228">
        <v>0</v>
      </c>
      <c r="O186" s="228">
        <v>0</v>
      </c>
      <c r="P186" s="228">
        <v>0</v>
      </c>
      <c r="Q186" s="272">
        <f t="shared" si="54"/>
        <v>6.2</v>
      </c>
      <c r="R186" s="272">
        <f t="shared" si="55"/>
        <v>0</v>
      </c>
      <c r="S186" s="30"/>
      <c r="T186" s="226">
        <f t="shared" si="53"/>
        <v>6.2</v>
      </c>
      <c r="U186" s="154">
        <v>6.2</v>
      </c>
      <c r="V186" s="312">
        <v>3</v>
      </c>
      <c r="W186" s="193"/>
      <c r="X186" s="290" t="s">
        <v>1035</v>
      </c>
      <c r="Y186" s="234" t="s">
        <v>7</v>
      </c>
      <c r="Z186" s="234" t="s">
        <v>990</v>
      </c>
    </row>
    <row r="187" spans="1:26" s="227" customFormat="1" ht="15.75" outlineLevel="1">
      <c r="A187" s="232">
        <v>56</v>
      </c>
      <c r="B187" s="329">
        <v>5604</v>
      </c>
      <c r="C187" s="233" t="s">
        <v>679</v>
      </c>
      <c r="D187" s="234" t="s">
        <v>7</v>
      </c>
      <c r="E187" s="234" t="s">
        <v>529</v>
      </c>
      <c r="F187" s="233" t="s">
        <v>856</v>
      </c>
      <c r="G187" s="235">
        <v>0</v>
      </c>
      <c r="H187" s="236">
        <v>6.2100000000000009</v>
      </c>
      <c r="I187" s="236">
        <v>9.24</v>
      </c>
      <c r="J187" s="236">
        <v>1.08</v>
      </c>
      <c r="K187" s="236">
        <v>0.08</v>
      </c>
      <c r="L187" s="236">
        <v>0</v>
      </c>
      <c r="M187" s="228">
        <v>0</v>
      </c>
      <c r="N187" s="228">
        <v>2.0699999999999998</v>
      </c>
      <c r="O187" s="228">
        <v>0.82000000000000006</v>
      </c>
      <c r="P187" s="228">
        <v>0</v>
      </c>
      <c r="Q187" s="272">
        <f t="shared" si="54"/>
        <v>16.61</v>
      </c>
      <c r="R187" s="272">
        <f t="shared" si="55"/>
        <v>2.8899999999999997</v>
      </c>
      <c r="S187" s="30"/>
      <c r="T187" s="226">
        <f t="shared" si="53"/>
        <v>19.5</v>
      </c>
      <c r="U187" s="154">
        <v>19.5</v>
      </c>
      <c r="V187" s="240">
        <v>2</v>
      </c>
      <c r="W187" s="211"/>
      <c r="X187" s="237"/>
      <c r="Y187" s="234" t="s">
        <v>7</v>
      </c>
      <c r="Z187" s="234" t="s">
        <v>529</v>
      </c>
    </row>
    <row r="188" spans="1:26" s="227" customFormat="1" ht="15.75" outlineLevel="1">
      <c r="A188" s="232">
        <v>56</v>
      </c>
      <c r="B188" s="329">
        <v>5604</v>
      </c>
      <c r="C188" s="233" t="s">
        <v>679</v>
      </c>
      <c r="D188" s="234" t="s">
        <v>530</v>
      </c>
      <c r="E188" s="234" t="s">
        <v>531</v>
      </c>
      <c r="F188" s="233" t="s">
        <v>742</v>
      </c>
      <c r="G188" s="235">
        <v>0</v>
      </c>
      <c r="H188" s="236">
        <v>3.01</v>
      </c>
      <c r="I188" s="235">
        <v>0</v>
      </c>
      <c r="J188" s="235">
        <v>0</v>
      </c>
      <c r="K188" s="235">
        <v>0</v>
      </c>
      <c r="L188" s="235">
        <v>0</v>
      </c>
      <c r="M188" s="235">
        <v>0</v>
      </c>
      <c r="N188" s="235">
        <v>0</v>
      </c>
      <c r="O188" s="235">
        <v>0</v>
      </c>
      <c r="P188" s="235">
        <v>0</v>
      </c>
      <c r="Q188" s="272">
        <f t="shared" si="54"/>
        <v>3.01</v>
      </c>
      <c r="R188" s="272">
        <f t="shared" si="55"/>
        <v>0</v>
      </c>
      <c r="S188" s="30"/>
      <c r="T188" s="226">
        <f t="shared" si="53"/>
        <v>3.01</v>
      </c>
      <c r="U188" s="154">
        <v>3.01</v>
      </c>
      <c r="V188" s="240">
        <v>2</v>
      </c>
      <c r="W188" s="211"/>
      <c r="X188" s="237"/>
      <c r="Y188" s="234" t="s">
        <v>530</v>
      </c>
      <c r="Z188" s="234" t="s">
        <v>531</v>
      </c>
    </row>
    <row r="189" spans="1:26" s="227" customFormat="1" ht="15.75" outlineLevel="1">
      <c r="A189" s="232">
        <v>56</v>
      </c>
      <c r="B189" s="329">
        <v>5607</v>
      </c>
      <c r="C189" s="233" t="s">
        <v>759</v>
      </c>
      <c r="D189" s="234" t="s">
        <v>7</v>
      </c>
      <c r="E189" s="234" t="s">
        <v>900</v>
      </c>
      <c r="F189" s="213" t="s">
        <v>901</v>
      </c>
      <c r="G189" s="236">
        <v>0</v>
      </c>
      <c r="H189" s="236">
        <v>1.4489999999999998</v>
      </c>
      <c r="I189" s="236">
        <v>0.5</v>
      </c>
      <c r="J189" s="236">
        <v>0</v>
      </c>
      <c r="K189" s="236">
        <v>0</v>
      </c>
      <c r="L189" s="236">
        <v>0</v>
      </c>
      <c r="M189" s="228">
        <v>0</v>
      </c>
      <c r="N189" s="228">
        <v>0</v>
      </c>
      <c r="O189" s="228">
        <v>4.7510000000000003</v>
      </c>
      <c r="P189" s="228">
        <v>0</v>
      </c>
      <c r="Q189" s="272">
        <f t="shared" si="54"/>
        <v>1.9489999999999998</v>
      </c>
      <c r="R189" s="272">
        <f t="shared" si="55"/>
        <v>4.7510000000000003</v>
      </c>
      <c r="S189" s="30"/>
      <c r="T189" s="226">
        <f t="shared" si="53"/>
        <v>6.7</v>
      </c>
      <c r="U189" s="154">
        <v>7.2</v>
      </c>
      <c r="V189" s="240">
        <v>1</v>
      </c>
      <c r="W189" s="211"/>
      <c r="X189" s="290" t="s">
        <v>1035</v>
      </c>
      <c r="Y189" s="234" t="s">
        <v>7</v>
      </c>
      <c r="Z189" s="234" t="s">
        <v>900</v>
      </c>
    </row>
    <row r="190" spans="1:26" s="227" customFormat="1" ht="15.75" outlineLevel="1">
      <c r="A190" s="232">
        <v>56</v>
      </c>
      <c r="B190" s="329">
        <v>5607</v>
      </c>
      <c r="C190" s="233" t="s">
        <v>759</v>
      </c>
      <c r="D190" s="317" t="s">
        <v>900</v>
      </c>
      <c r="E190" s="317" t="s">
        <v>992</v>
      </c>
      <c r="F190" s="213" t="s">
        <v>993</v>
      </c>
      <c r="G190" s="235">
        <v>0</v>
      </c>
      <c r="H190" s="236">
        <v>0</v>
      </c>
      <c r="I190" s="236">
        <v>13.924999999999999</v>
      </c>
      <c r="J190" s="236">
        <v>24.725000000000001</v>
      </c>
      <c r="K190" s="236">
        <v>0</v>
      </c>
      <c r="L190" s="236">
        <v>0</v>
      </c>
      <c r="M190" s="228">
        <v>0</v>
      </c>
      <c r="N190" s="228">
        <v>0</v>
      </c>
      <c r="O190" s="228">
        <v>0</v>
      </c>
      <c r="P190" s="228">
        <v>0</v>
      </c>
      <c r="Q190" s="272">
        <f t="shared" si="54"/>
        <v>38.65</v>
      </c>
      <c r="R190" s="272">
        <f t="shared" si="55"/>
        <v>0</v>
      </c>
      <c r="S190" s="30"/>
      <c r="T190" s="226">
        <f t="shared" si="53"/>
        <v>38.65</v>
      </c>
      <c r="U190" s="154">
        <v>38.64</v>
      </c>
      <c r="V190" s="312">
        <v>3</v>
      </c>
      <c r="W190" s="193"/>
      <c r="X190" s="290" t="s">
        <v>1035</v>
      </c>
      <c r="Y190" s="234" t="s">
        <v>900</v>
      </c>
      <c r="Z190" s="234" t="s">
        <v>992</v>
      </c>
    </row>
    <row r="191" spans="1:26" s="227" customFormat="1" ht="15.75" outlineLevel="1">
      <c r="A191" s="848" t="s">
        <v>374</v>
      </c>
      <c r="B191" s="849"/>
      <c r="C191" s="849"/>
      <c r="D191" s="849"/>
      <c r="E191" s="849"/>
      <c r="F191" s="242" t="s">
        <v>379</v>
      </c>
      <c r="G191" s="230">
        <f t="shared" ref="G191:P191" si="56">SUM(G173:G190)</f>
        <v>19.190439999999999</v>
      </c>
      <c r="H191" s="230">
        <f t="shared" si="56"/>
        <v>55.316459999999999</v>
      </c>
      <c r="I191" s="230">
        <f t="shared" si="56"/>
        <v>61.122050000000002</v>
      </c>
      <c r="J191" s="230">
        <f t="shared" si="56"/>
        <v>43.3446</v>
      </c>
      <c r="K191" s="230">
        <f t="shared" si="56"/>
        <v>0.08</v>
      </c>
      <c r="L191" s="230">
        <f t="shared" si="56"/>
        <v>1.3</v>
      </c>
      <c r="M191" s="230">
        <f t="shared" si="56"/>
        <v>2.5309999999999997</v>
      </c>
      <c r="N191" s="230">
        <f t="shared" si="56"/>
        <v>16.568999999999999</v>
      </c>
      <c r="O191" s="230">
        <f t="shared" si="56"/>
        <v>7.8960000000000008</v>
      </c>
      <c r="P191" s="230">
        <f t="shared" si="56"/>
        <v>0.9</v>
      </c>
      <c r="Q191" s="272">
        <f t="shared" si="51"/>
        <v>179.05355</v>
      </c>
      <c r="R191" s="272">
        <f t="shared" si="52"/>
        <v>29.195999999999998</v>
      </c>
      <c r="S191" s="30">
        <f>SUM(S173:S189)</f>
        <v>0</v>
      </c>
      <c r="T191" s="226">
        <f t="shared" si="53"/>
        <v>208.24955</v>
      </c>
      <c r="U191" s="231">
        <f>SUM(U173:U190)</f>
        <v>209.45299999999997</v>
      </c>
      <c r="V191" s="871"/>
      <c r="W191" s="211"/>
      <c r="X191" s="237"/>
    </row>
    <row r="192" spans="1:26" s="148" customFormat="1" ht="16.5" outlineLevel="1" thickBot="1">
      <c r="A192" s="850"/>
      <c r="B192" s="851"/>
      <c r="C192" s="851"/>
      <c r="D192" s="851"/>
      <c r="E192" s="851"/>
      <c r="F192" s="243" t="s">
        <v>380</v>
      </c>
      <c r="G192" s="57">
        <f>+G191/$T$191</f>
        <v>9.2151171515136521E-2</v>
      </c>
      <c r="H192" s="57">
        <f t="shared" ref="H192:S192" si="57">+H191/$T$191</f>
        <v>0.26562583208463114</v>
      </c>
      <c r="I192" s="57">
        <f t="shared" si="57"/>
        <v>0.29350387551857854</v>
      </c>
      <c r="J192" s="57">
        <f t="shared" si="57"/>
        <v>0.20813778469149152</v>
      </c>
      <c r="K192" s="57">
        <f t="shared" si="57"/>
        <v>3.8415449157032995E-4</v>
      </c>
      <c r="L192" s="57">
        <f t="shared" si="57"/>
        <v>6.2425104880178611E-3</v>
      </c>
      <c r="M192" s="57">
        <f t="shared" si="57"/>
        <v>1.2153687727056311E-2</v>
      </c>
      <c r="N192" s="57">
        <f t="shared" si="57"/>
        <v>7.9563197135359948E-2</v>
      </c>
      <c r="O192" s="57">
        <f t="shared" si="57"/>
        <v>3.7916048317991564E-2</v>
      </c>
      <c r="P192" s="57">
        <f t="shared" si="57"/>
        <v>4.3217380301662119E-3</v>
      </c>
      <c r="Q192" s="270">
        <f t="shared" si="57"/>
        <v>0.85980281830140814</v>
      </c>
      <c r="R192" s="270">
        <f t="shared" si="57"/>
        <v>0.14019718169859188</v>
      </c>
      <c r="S192" s="57">
        <f t="shared" si="57"/>
        <v>0</v>
      </c>
      <c r="T192" s="197">
        <f xml:space="preserve"> T191/U191</f>
        <v>0.99425431958482346</v>
      </c>
      <c r="U192" s="147"/>
      <c r="V192" s="872"/>
      <c r="W192" s="5"/>
      <c r="X192" s="288"/>
    </row>
    <row r="193" spans="1:26" s="227" customFormat="1" ht="15.75" outlineLevel="1" collapsed="1">
      <c r="A193" s="13"/>
      <c r="B193" s="5"/>
      <c r="C193" s="5"/>
      <c r="D193" s="5"/>
      <c r="E193" s="5"/>
      <c r="F193" s="5"/>
      <c r="G193" s="36"/>
      <c r="H193" s="12"/>
      <c r="I193" s="12"/>
      <c r="J193" s="12"/>
      <c r="K193" s="12"/>
      <c r="L193" s="12"/>
      <c r="M193" s="35"/>
      <c r="N193" s="35"/>
      <c r="O193" s="35"/>
      <c r="P193" s="35"/>
      <c r="Q193" s="239"/>
      <c r="R193" s="239"/>
      <c r="S193" s="8"/>
      <c r="T193" s="196"/>
      <c r="U193" s="47"/>
      <c r="V193" s="49"/>
      <c r="W193" s="211"/>
      <c r="X193" s="6"/>
      <c r="Y193" s="5"/>
      <c r="Z193" s="5"/>
    </row>
    <row r="194" spans="1:26" s="227" customFormat="1" ht="16.5" outlineLevel="1" thickBot="1">
      <c r="A194" s="854" t="s">
        <v>176</v>
      </c>
      <c r="B194" s="854"/>
      <c r="C194" s="5"/>
      <c r="D194" s="5"/>
      <c r="E194" s="5"/>
      <c r="F194" s="5"/>
      <c r="G194" s="36"/>
      <c r="H194" s="12"/>
      <c r="I194" s="12"/>
      <c r="J194" s="12"/>
      <c r="K194" s="12"/>
      <c r="L194" s="12"/>
      <c r="M194" s="35"/>
      <c r="N194" s="35"/>
      <c r="O194" s="35"/>
      <c r="P194" s="35"/>
      <c r="Q194" s="239"/>
      <c r="R194" s="239"/>
      <c r="S194" s="8"/>
      <c r="T194" s="196"/>
      <c r="U194" s="47"/>
      <c r="V194" s="151"/>
      <c r="W194" s="211"/>
      <c r="X194" s="6"/>
      <c r="Y194" s="5"/>
      <c r="Z194" s="5"/>
    </row>
    <row r="195" spans="1:26" s="227" customFormat="1" ht="15.75" outlineLevel="1">
      <c r="A195" s="217">
        <v>49</v>
      </c>
      <c r="B195" s="219">
        <v>4902</v>
      </c>
      <c r="C195" s="338" t="s">
        <v>1001</v>
      </c>
      <c r="D195" s="320" t="s">
        <v>1002</v>
      </c>
      <c r="E195" s="320" t="s">
        <v>1004</v>
      </c>
      <c r="F195" s="218" t="s">
        <v>1005</v>
      </c>
      <c r="G195" s="220">
        <v>0</v>
      </c>
      <c r="H195" s="221">
        <v>46.504000000000012</v>
      </c>
      <c r="I195" s="221">
        <v>23.713999999999999</v>
      </c>
      <c r="J195" s="221">
        <v>1.0069999999999999</v>
      </c>
      <c r="K195" s="221">
        <v>0</v>
      </c>
      <c r="L195" s="221">
        <v>0</v>
      </c>
      <c r="M195" s="222">
        <v>0</v>
      </c>
      <c r="N195" s="222">
        <v>0</v>
      </c>
      <c r="O195" s="222">
        <v>0</v>
      </c>
      <c r="P195" s="222">
        <v>0</v>
      </c>
      <c r="Q195" s="278">
        <f>SUM(G195:K195)</f>
        <v>71.225000000000023</v>
      </c>
      <c r="R195" s="278">
        <f>SUM(L195:P195)</f>
        <v>0</v>
      </c>
      <c r="S195" s="279"/>
      <c r="T195" s="224">
        <f>SUM(Q195:S195)</f>
        <v>71.225000000000023</v>
      </c>
      <c r="U195" s="194">
        <v>71.283000000000001</v>
      </c>
      <c r="V195" s="225">
        <v>1</v>
      </c>
      <c r="W195" s="193"/>
      <c r="X195" s="290" t="s">
        <v>1035</v>
      </c>
      <c r="Y195" s="219" t="s">
        <v>1002</v>
      </c>
      <c r="Z195" s="219" t="s">
        <v>1004</v>
      </c>
    </row>
    <row r="196" spans="1:26" s="227" customFormat="1" ht="15.75" outlineLevel="1">
      <c r="A196" s="232">
        <v>49</v>
      </c>
      <c r="B196" s="234" t="s">
        <v>177</v>
      </c>
      <c r="C196" s="233" t="s">
        <v>392</v>
      </c>
      <c r="D196" s="234" t="s">
        <v>7</v>
      </c>
      <c r="E196" s="234" t="s">
        <v>41</v>
      </c>
      <c r="F196" s="233" t="s">
        <v>392</v>
      </c>
      <c r="G196" s="235">
        <v>0</v>
      </c>
      <c r="H196" s="236">
        <v>0</v>
      </c>
      <c r="I196" s="236">
        <v>1.5289999999999999</v>
      </c>
      <c r="J196" s="236">
        <v>1</v>
      </c>
      <c r="K196" s="236">
        <v>0</v>
      </c>
      <c r="L196" s="236">
        <v>0</v>
      </c>
      <c r="M196" s="228">
        <v>0</v>
      </c>
      <c r="N196" s="228">
        <v>0</v>
      </c>
      <c r="O196" s="228">
        <v>0</v>
      </c>
      <c r="P196" s="228">
        <v>0</v>
      </c>
      <c r="Q196" s="272">
        <f>SUM(G196:K196)</f>
        <v>2.5289999999999999</v>
      </c>
      <c r="R196" s="272">
        <f>SUM(L196:P196)</f>
        <v>0</v>
      </c>
      <c r="S196" s="30"/>
      <c r="T196" s="226">
        <f>SUM(Q196:S196)</f>
        <v>2.5289999999999999</v>
      </c>
      <c r="U196" s="154">
        <v>2.5537799999999997</v>
      </c>
      <c r="V196" s="240">
        <v>1</v>
      </c>
      <c r="W196" s="211"/>
      <c r="X196" s="290" t="s">
        <v>1035</v>
      </c>
      <c r="Y196" s="234" t="s">
        <v>7</v>
      </c>
      <c r="Z196" s="234" t="s">
        <v>41</v>
      </c>
    </row>
    <row r="197" spans="1:26" s="148" customFormat="1" ht="15.75" outlineLevel="1">
      <c r="A197" s="232">
        <v>88</v>
      </c>
      <c r="B197" s="234">
        <v>8801</v>
      </c>
      <c r="C197" s="233" t="s">
        <v>178</v>
      </c>
      <c r="D197" s="234" t="s">
        <v>7</v>
      </c>
      <c r="E197" s="234" t="s">
        <v>516</v>
      </c>
      <c r="F197" s="233" t="s">
        <v>1006</v>
      </c>
      <c r="G197" s="235">
        <v>0</v>
      </c>
      <c r="H197" s="236">
        <v>24.466999999999999</v>
      </c>
      <c r="I197" s="236">
        <v>26.648999999999994</v>
      </c>
      <c r="J197" s="236">
        <v>5.0649999999999995</v>
      </c>
      <c r="K197" s="236">
        <v>0</v>
      </c>
      <c r="L197" s="236">
        <v>0</v>
      </c>
      <c r="M197" s="236">
        <v>0</v>
      </c>
      <c r="N197" s="236">
        <v>0</v>
      </c>
      <c r="O197" s="236">
        <v>4.3359999999999994</v>
      </c>
      <c r="P197" s="236">
        <v>7.0439999999999987</v>
      </c>
      <c r="Q197" s="272">
        <f>SUM(G197:K197)</f>
        <v>56.18099999999999</v>
      </c>
      <c r="R197" s="272">
        <f>SUM(L197:P197)</f>
        <v>11.379999999999999</v>
      </c>
      <c r="S197" s="30"/>
      <c r="T197" s="226">
        <f>SUM(Q197:S197)</f>
        <v>67.560999999999993</v>
      </c>
      <c r="U197" s="154">
        <v>66.218000000000004</v>
      </c>
      <c r="V197" s="240">
        <v>1</v>
      </c>
      <c r="W197" s="193"/>
      <c r="X197" s="290" t="s">
        <v>1035</v>
      </c>
      <c r="Y197" s="234" t="s">
        <v>7</v>
      </c>
      <c r="Z197" s="234" t="s">
        <v>516</v>
      </c>
    </row>
    <row r="198" spans="1:26" s="227" customFormat="1" ht="15.75" outlineLevel="1">
      <c r="A198" s="232">
        <v>88</v>
      </c>
      <c r="B198" s="234" t="s">
        <v>179</v>
      </c>
      <c r="C198" s="233" t="s">
        <v>180</v>
      </c>
      <c r="D198" s="234" t="s">
        <v>7</v>
      </c>
      <c r="E198" s="234" t="s">
        <v>41</v>
      </c>
      <c r="F198" s="233" t="s">
        <v>180</v>
      </c>
      <c r="G198" s="235">
        <v>0</v>
      </c>
      <c r="H198" s="236">
        <v>2.0649999999999999</v>
      </c>
      <c r="I198" s="236">
        <v>1.097</v>
      </c>
      <c r="J198" s="236">
        <v>0</v>
      </c>
      <c r="K198" s="236">
        <v>0</v>
      </c>
      <c r="L198" s="236">
        <v>0</v>
      </c>
      <c r="M198" s="228">
        <v>0</v>
      </c>
      <c r="N198" s="228">
        <v>0</v>
      </c>
      <c r="O198" s="228">
        <v>0</v>
      </c>
      <c r="P198" s="228">
        <v>0</v>
      </c>
      <c r="Q198" s="272">
        <f>SUM(G198:K198)</f>
        <v>3.1619999999999999</v>
      </c>
      <c r="R198" s="272">
        <f>SUM(L198:P198)</f>
        <v>0</v>
      </c>
      <c r="S198" s="30"/>
      <c r="T198" s="226">
        <f>SUM(Q198:S198)</f>
        <v>3.1619999999999999</v>
      </c>
      <c r="U198" s="154">
        <v>2.7623899999999999</v>
      </c>
      <c r="V198" s="240">
        <v>1</v>
      </c>
      <c r="W198" s="211"/>
      <c r="X198" s="290" t="s">
        <v>1035</v>
      </c>
      <c r="Y198" s="234" t="s">
        <v>7</v>
      </c>
      <c r="Z198" s="234" t="s">
        <v>41</v>
      </c>
    </row>
    <row r="199" spans="1:26" s="227" customFormat="1" ht="15.75" outlineLevel="1">
      <c r="A199" s="848" t="s">
        <v>373</v>
      </c>
      <c r="B199" s="849"/>
      <c r="C199" s="849"/>
      <c r="D199" s="849"/>
      <c r="E199" s="849"/>
      <c r="F199" s="242" t="s">
        <v>379</v>
      </c>
      <c r="G199" s="230">
        <f>SUM(G195:G198)</f>
        <v>0</v>
      </c>
      <c r="H199" s="230">
        <f t="shared" ref="H199:P199" si="58">SUM(H195:H198)</f>
        <v>73.036000000000001</v>
      </c>
      <c r="I199" s="230">
        <f t="shared" si="58"/>
        <v>52.988999999999997</v>
      </c>
      <c r="J199" s="230">
        <f t="shared" si="58"/>
        <v>7.0719999999999992</v>
      </c>
      <c r="K199" s="230">
        <f t="shared" si="58"/>
        <v>0</v>
      </c>
      <c r="L199" s="230">
        <f t="shared" si="58"/>
        <v>0</v>
      </c>
      <c r="M199" s="230">
        <f t="shared" si="58"/>
        <v>0</v>
      </c>
      <c r="N199" s="230">
        <f t="shared" si="58"/>
        <v>0</v>
      </c>
      <c r="O199" s="230">
        <f t="shared" si="58"/>
        <v>4.3359999999999994</v>
      </c>
      <c r="P199" s="230">
        <f t="shared" si="58"/>
        <v>7.0439999999999987</v>
      </c>
      <c r="Q199" s="272">
        <f>SUM(G199:K199)</f>
        <v>133.09700000000001</v>
      </c>
      <c r="R199" s="272">
        <f>SUM(L199:P199)</f>
        <v>11.379999999999999</v>
      </c>
      <c r="S199" s="30">
        <f>SUM(S196:S198)</f>
        <v>0</v>
      </c>
      <c r="T199" s="226">
        <f>SUM(Q199:S199)</f>
        <v>144.477</v>
      </c>
      <c r="U199" s="231">
        <f>SUM(U195:U198)</f>
        <v>142.81717</v>
      </c>
      <c r="V199" s="871"/>
      <c r="W199" s="211"/>
      <c r="X199" s="237"/>
    </row>
    <row r="200" spans="1:26" s="227" customFormat="1" ht="16.5" outlineLevel="1" thickBot="1">
      <c r="A200" s="850"/>
      <c r="B200" s="851"/>
      <c r="C200" s="851"/>
      <c r="D200" s="851"/>
      <c r="E200" s="851"/>
      <c r="F200" s="243" t="s">
        <v>380</v>
      </c>
      <c r="G200" s="57">
        <f>+G199/$T$199</f>
        <v>0</v>
      </c>
      <c r="H200" s="57">
        <f t="shared" ref="H200:S200" si="59">+H199/$T$199</f>
        <v>0.50551990974341932</v>
      </c>
      <c r="I200" s="57">
        <f t="shared" si="59"/>
        <v>0.36676426005523366</v>
      </c>
      <c r="J200" s="57">
        <f t="shared" si="59"/>
        <v>4.8948967655751428E-2</v>
      </c>
      <c r="K200" s="57">
        <f t="shared" si="59"/>
        <v>0</v>
      </c>
      <c r="L200" s="57">
        <f t="shared" si="59"/>
        <v>0</v>
      </c>
      <c r="M200" s="57">
        <f t="shared" si="59"/>
        <v>0</v>
      </c>
      <c r="N200" s="57">
        <f t="shared" si="59"/>
        <v>0</v>
      </c>
      <c r="O200" s="57">
        <f t="shared" si="59"/>
        <v>3.00116973635942E-2</v>
      </c>
      <c r="P200" s="57">
        <f t="shared" si="59"/>
        <v>4.8755165182001278E-2</v>
      </c>
      <c r="Q200" s="270">
        <f t="shared" si="59"/>
        <v>0.92123313745440449</v>
      </c>
      <c r="R200" s="270">
        <f t="shared" si="59"/>
        <v>7.8766862545595479E-2</v>
      </c>
      <c r="S200" s="57">
        <f t="shared" si="59"/>
        <v>0</v>
      </c>
      <c r="T200" s="197">
        <f xml:space="preserve"> T199/U199</f>
        <v>1.0116220619691596</v>
      </c>
      <c r="U200" s="147"/>
      <c r="V200" s="872"/>
      <c r="W200" s="211"/>
      <c r="X200" s="288"/>
    </row>
    <row r="201" spans="1:26" s="227" customFormat="1" ht="15.75" outlineLevel="1" collapsed="1">
      <c r="A201" s="13"/>
      <c r="B201" s="5"/>
      <c r="C201" s="5"/>
      <c r="D201" s="5"/>
      <c r="E201" s="5"/>
      <c r="F201" s="5"/>
      <c r="G201" s="36"/>
      <c r="H201" s="12"/>
      <c r="I201" s="12"/>
      <c r="J201" s="12"/>
      <c r="K201" s="12"/>
      <c r="L201" s="12"/>
      <c r="M201" s="35"/>
      <c r="N201" s="35"/>
      <c r="O201" s="35"/>
      <c r="P201" s="35"/>
      <c r="Q201" s="239"/>
      <c r="R201" s="239"/>
      <c r="S201" s="8"/>
      <c r="T201" s="196"/>
      <c r="U201" s="47"/>
      <c r="V201" s="151"/>
      <c r="W201" s="211"/>
      <c r="X201" s="6"/>
      <c r="Y201" s="5"/>
      <c r="Z201" s="5"/>
    </row>
    <row r="202" spans="1:26" s="227" customFormat="1" ht="16.5" outlineLevel="1" thickBot="1">
      <c r="A202" s="854" t="s">
        <v>181</v>
      </c>
      <c r="B202" s="854"/>
      <c r="C202" s="5"/>
      <c r="D202" s="5"/>
      <c r="E202" s="5"/>
      <c r="F202" s="5"/>
      <c r="G202" s="36"/>
      <c r="H202" s="12"/>
      <c r="I202" s="12"/>
      <c r="J202" s="12"/>
      <c r="K202" s="12"/>
      <c r="L202" s="12"/>
      <c r="M202" s="35"/>
      <c r="N202" s="35"/>
      <c r="O202" s="35"/>
      <c r="P202" s="35"/>
      <c r="Q202" s="239"/>
      <c r="R202" s="239"/>
      <c r="S202" s="8"/>
      <c r="T202" s="196"/>
      <c r="U202" s="47"/>
      <c r="V202" s="151"/>
      <c r="W202" s="211"/>
      <c r="X202" s="6"/>
      <c r="Y202" s="5"/>
      <c r="Z202" s="5"/>
    </row>
    <row r="203" spans="1:26" s="227" customFormat="1" ht="15.75" outlineLevel="1">
      <c r="A203" s="217">
        <v>20</v>
      </c>
      <c r="B203" s="212" t="s">
        <v>90</v>
      </c>
      <c r="C203" s="218" t="s">
        <v>91</v>
      </c>
      <c r="D203" s="219" t="s">
        <v>92</v>
      </c>
      <c r="E203" s="219" t="s">
        <v>985</v>
      </c>
      <c r="F203" s="218" t="s">
        <v>986</v>
      </c>
      <c r="G203" s="220">
        <v>17.135999999999999</v>
      </c>
      <c r="H203" s="221">
        <v>8.6674000000000007</v>
      </c>
      <c r="I203" s="221">
        <v>9.1532</v>
      </c>
      <c r="J203" s="221">
        <v>22.5764</v>
      </c>
      <c r="K203" s="221">
        <v>0</v>
      </c>
      <c r="L203" s="221">
        <v>0</v>
      </c>
      <c r="M203" s="222">
        <v>0</v>
      </c>
      <c r="N203" s="222">
        <v>0</v>
      </c>
      <c r="O203" s="222">
        <v>20.493999999999996</v>
      </c>
      <c r="P203" s="222">
        <v>0</v>
      </c>
      <c r="Q203" s="278">
        <f>SUM(G203:K203)</f>
        <v>57.533000000000001</v>
      </c>
      <c r="R203" s="278">
        <f>SUM(L203:P203)</f>
        <v>20.493999999999996</v>
      </c>
      <c r="S203" s="279"/>
      <c r="T203" s="224">
        <f>SUM(Q203:S203)</f>
        <v>78.027000000000001</v>
      </c>
      <c r="U203" s="194">
        <v>79.11699999999999</v>
      </c>
      <c r="V203" s="225">
        <v>1</v>
      </c>
      <c r="W203" s="193"/>
      <c r="X203" s="223"/>
      <c r="Y203" s="219" t="s">
        <v>92</v>
      </c>
      <c r="Z203" s="219" t="s">
        <v>985</v>
      </c>
    </row>
    <row r="204" spans="1:26" s="227" customFormat="1" ht="15.75" outlineLevel="1">
      <c r="A204" s="232">
        <v>20</v>
      </c>
      <c r="B204" s="339" t="s">
        <v>42</v>
      </c>
      <c r="C204" s="233" t="s">
        <v>43</v>
      </c>
      <c r="D204" s="234" t="s">
        <v>7</v>
      </c>
      <c r="E204" s="234" t="s">
        <v>30</v>
      </c>
      <c r="F204" s="233" t="s">
        <v>182</v>
      </c>
      <c r="G204" s="235">
        <v>1.0589999999999999</v>
      </c>
      <c r="H204" s="236">
        <v>0</v>
      </c>
      <c r="I204" s="236">
        <v>4.01</v>
      </c>
      <c r="J204" s="236">
        <v>5.0209999999999999</v>
      </c>
      <c r="K204" s="236">
        <v>0</v>
      </c>
      <c r="L204" s="236">
        <v>0</v>
      </c>
      <c r="M204" s="228">
        <v>0.89800000000000002</v>
      </c>
      <c r="N204" s="228">
        <v>6.0200000000000014</v>
      </c>
      <c r="O204" s="228">
        <v>20.53</v>
      </c>
      <c r="P204" s="228">
        <v>0</v>
      </c>
      <c r="Q204" s="272">
        <f t="shared" ref="Q204:Q223" si="60">SUM(G204:K204)</f>
        <v>10.09</v>
      </c>
      <c r="R204" s="272">
        <f>SUM(L204:P204)</f>
        <v>27.448</v>
      </c>
      <c r="S204" s="30"/>
      <c r="T204" s="226">
        <f>SUM(Q204:S204)</f>
        <v>37.537999999999997</v>
      </c>
      <c r="U204" s="154">
        <v>37.537999999999997</v>
      </c>
      <c r="V204" s="240">
        <v>2</v>
      </c>
      <c r="W204" s="211"/>
      <c r="X204" s="237"/>
      <c r="Y204" s="234" t="s">
        <v>7</v>
      </c>
      <c r="Z204" s="234" t="s">
        <v>30</v>
      </c>
    </row>
    <row r="205" spans="1:26" s="227" customFormat="1" ht="15.75" outlineLevel="1">
      <c r="A205" s="232">
        <v>20</v>
      </c>
      <c r="B205" s="339" t="s">
        <v>46</v>
      </c>
      <c r="C205" s="233" t="s">
        <v>47</v>
      </c>
      <c r="D205" s="234" t="s">
        <v>7</v>
      </c>
      <c r="E205" s="234" t="s">
        <v>48</v>
      </c>
      <c r="F205" s="233" t="s">
        <v>183</v>
      </c>
      <c r="G205" s="235">
        <v>19.912100000000002</v>
      </c>
      <c r="H205" s="236">
        <v>1.0238</v>
      </c>
      <c r="I205" s="236">
        <v>8.7939000000000007</v>
      </c>
      <c r="J205" s="236">
        <v>12.053399999999989</v>
      </c>
      <c r="K205" s="236">
        <v>0</v>
      </c>
      <c r="L205" s="236">
        <v>0</v>
      </c>
      <c r="M205" s="228">
        <v>0</v>
      </c>
      <c r="N205" s="228">
        <v>0</v>
      </c>
      <c r="O205" s="228">
        <v>0</v>
      </c>
      <c r="P205" s="228">
        <v>0</v>
      </c>
      <c r="Q205" s="272">
        <f t="shared" si="60"/>
        <v>41.783199999999994</v>
      </c>
      <c r="R205" s="272">
        <f t="shared" ref="R205:R223" si="61">SUM(L205:P205)</f>
        <v>0</v>
      </c>
      <c r="S205" s="30"/>
      <c r="T205" s="226">
        <f t="shared" ref="T205:T223" si="62">SUM(Q205:S205)</f>
        <v>41.783199999999994</v>
      </c>
      <c r="U205" s="154">
        <v>41.784000000000006</v>
      </c>
      <c r="V205" s="312">
        <v>3</v>
      </c>
      <c r="W205" s="176"/>
      <c r="X205" s="237"/>
      <c r="Y205" s="234" t="s">
        <v>7</v>
      </c>
      <c r="Z205" s="234" t="s">
        <v>48</v>
      </c>
    </row>
    <row r="206" spans="1:26" s="227" customFormat="1" ht="15.75" outlineLevel="1">
      <c r="A206" s="232">
        <v>24</v>
      </c>
      <c r="B206" s="339" t="s">
        <v>184</v>
      </c>
      <c r="C206" s="233" t="s">
        <v>185</v>
      </c>
      <c r="D206" s="234" t="s">
        <v>7</v>
      </c>
      <c r="E206" s="234" t="s">
        <v>186</v>
      </c>
      <c r="F206" s="233" t="s">
        <v>185</v>
      </c>
      <c r="G206" s="235">
        <v>5.3570000000000002</v>
      </c>
      <c r="H206" s="236">
        <v>23.21</v>
      </c>
      <c r="I206" s="236">
        <v>24.323</v>
      </c>
      <c r="J206" s="236">
        <v>3.4639999999999995</v>
      </c>
      <c r="K206" s="236">
        <v>0</v>
      </c>
      <c r="L206" s="236">
        <v>0</v>
      </c>
      <c r="M206" s="228">
        <v>6.9229999999999992</v>
      </c>
      <c r="N206" s="228">
        <v>34.472999999999992</v>
      </c>
      <c r="O206" s="228">
        <v>2.96</v>
      </c>
      <c r="P206" s="228">
        <v>0</v>
      </c>
      <c r="Q206" s="272">
        <f t="shared" si="60"/>
        <v>56.353999999999999</v>
      </c>
      <c r="R206" s="272">
        <f t="shared" si="61"/>
        <v>44.355999999999995</v>
      </c>
      <c r="S206" s="30"/>
      <c r="T206" s="226">
        <f t="shared" si="62"/>
        <v>100.71</v>
      </c>
      <c r="U206" s="154">
        <v>100.71000000000001</v>
      </c>
      <c r="V206" s="240">
        <v>3</v>
      </c>
      <c r="W206" s="176"/>
      <c r="X206" s="237"/>
      <c r="Y206" s="234" t="s">
        <v>7</v>
      </c>
      <c r="Z206" s="234" t="s">
        <v>186</v>
      </c>
    </row>
    <row r="207" spans="1:26" s="227" customFormat="1" ht="15.75" outlineLevel="1">
      <c r="A207" s="232">
        <v>20</v>
      </c>
      <c r="B207" s="216" t="s">
        <v>982</v>
      </c>
      <c r="C207" s="233" t="s">
        <v>983</v>
      </c>
      <c r="D207" s="234" t="s">
        <v>7</v>
      </c>
      <c r="E207" s="234" t="s">
        <v>984</v>
      </c>
      <c r="F207" s="233" t="s">
        <v>983</v>
      </c>
      <c r="G207" s="235">
        <v>0</v>
      </c>
      <c r="H207" s="236">
        <v>3.1029999999999998</v>
      </c>
      <c r="I207" s="236">
        <v>1.1520000000000001</v>
      </c>
      <c r="J207" s="236">
        <v>5.1099999999999994</v>
      </c>
      <c r="K207" s="236">
        <v>0</v>
      </c>
      <c r="L207" s="236">
        <v>0</v>
      </c>
      <c r="M207" s="228">
        <v>0</v>
      </c>
      <c r="N207" s="228">
        <v>0</v>
      </c>
      <c r="O207" s="228">
        <v>0</v>
      </c>
      <c r="P207" s="228">
        <v>0</v>
      </c>
      <c r="Q207" s="272">
        <f t="shared" si="60"/>
        <v>9.3649999999999984</v>
      </c>
      <c r="R207" s="272">
        <f t="shared" si="61"/>
        <v>0</v>
      </c>
      <c r="S207" s="30"/>
      <c r="T207" s="226">
        <f t="shared" si="62"/>
        <v>9.3649999999999984</v>
      </c>
      <c r="U207" s="154">
        <v>9.3650000000000002</v>
      </c>
      <c r="V207" s="240">
        <v>1</v>
      </c>
      <c r="W207" s="193"/>
      <c r="X207" s="237"/>
      <c r="Y207" s="234" t="s">
        <v>7</v>
      </c>
      <c r="Z207" s="234" t="s">
        <v>984</v>
      </c>
    </row>
    <row r="208" spans="1:26" s="227" customFormat="1" ht="15.75" outlineLevel="1">
      <c r="A208" s="232">
        <v>24</v>
      </c>
      <c r="B208" s="234" t="s">
        <v>187</v>
      </c>
      <c r="C208" s="233" t="s">
        <v>188</v>
      </c>
      <c r="D208" s="234" t="s">
        <v>7</v>
      </c>
      <c r="E208" s="234" t="s">
        <v>189</v>
      </c>
      <c r="F208" s="233" t="s">
        <v>188</v>
      </c>
      <c r="G208" s="235">
        <v>0</v>
      </c>
      <c r="H208" s="236">
        <v>7.0699999999999994</v>
      </c>
      <c r="I208" s="236">
        <v>3.7</v>
      </c>
      <c r="J208" s="236">
        <v>0.95</v>
      </c>
      <c r="K208" s="236">
        <v>0</v>
      </c>
      <c r="L208" s="236">
        <v>0</v>
      </c>
      <c r="M208" s="228">
        <v>0</v>
      </c>
      <c r="N208" s="228">
        <v>0</v>
      </c>
      <c r="O208" s="228">
        <v>0</v>
      </c>
      <c r="P208" s="228">
        <v>0</v>
      </c>
      <c r="Q208" s="272">
        <f t="shared" si="60"/>
        <v>11.719999999999999</v>
      </c>
      <c r="R208" s="272">
        <f t="shared" si="61"/>
        <v>0</v>
      </c>
      <c r="S208" s="30"/>
      <c r="T208" s="226">
        <f t="shared" si="62"/>
        <v>11.719999999999999</v>
      </c>
      <c r="U208" s="154">
        <v>11.719999999999999</v>
      </c>
      <c r="V208" s="240">
        <v>3</v>
      </c>
      <c r="W208" s="176"/>
      <c r="X208" s="237"/>
      <c r="Y208" s="234" t="s">
        <v>7</v>
      </c>
      <c r="Z208" s="234" t="s">
        <v>189</v>
      </c>
    </row>
    <row r="209" spans="1:26" s="227" customFormat="1" ht="15.75" outlineLevel="1">
      <c r="A209" s="232">
        <v>24</v>
      </c>
      <c r="B209" s="228" t="s">
        <v>190</v>
      </c>
      <c r="C209" s="233" t="s">
        <v>628</v>
      </c>
      <c r="D209" s="234" t="s">
        <v>7</v>
      </c>
      <c r="E209" s="234" t="s">
        <v>191</v>
      </c>
      <c r="F209" s="213" t="s">
        <v>536</v>
      </c>
      <c r="G209" s="235">
        <v>0</v>
      </c>
      <c r="H209" s="236">
        <v>0</v>
      </c>
      <c r="I209" s="236">
        <v>0</v>
      </c>
      <c r="J209" s="236">
        <v>0</v>
      </c>
      <c r="K209" s="236">
        <v>0</v>
      </c>
      <c r="L209" s="236">
        <v>0</v>
      </c>
      <c r="M209" s="228">
        <v>3.23</v>
      </c>
      <c r="N209" s="228">
        <v>1.96</v>
      </c>
      <c r="O209" s="228">
        <v>0</v>
      </c>
      <c r="P209" s="228">
        <v>0</v>
      </c>
      <c r="Q209" s="272">
        <f t="shared" si="60"/>
        <v>0</v>
      </c>
      <c r="R209" s="272">
        <f t="shared" si="61"/>
        <v>5.1899999999999995</v>
      </c>
      <c r="S209" s="30"/>
      <c r="T209" s="226">
        <f t="shared" si="62"/>
        <v>5.1899999999999995</v>
      </c>
      <c r="U209" s="154">
        <v>5.19</v>
      </c>
      <c r="V209" s="240">
        <v>3</v>
      </c>
      <c r="W209" s="176"/>
      <c r="X209" s="237"/>
      <c r="Y209" s="234" t="s">
        <v>7</v>
      </c>
      <c r="Z209" s="234" t="s">
        <v>191</v>
      </c>
    </row>
    <row r="210" spans="1:26" s="227" customFormat="1" ht="15.75" outlineLevel="1">
      <c r="A210" s="232">
        <v>24</v>
      </c>
      <c r="B210" s="228" t="s">
        <v>192</v>
      </c>
      <c r="C210" s="233" t="s">
        <v>193</v>
      </c>
      <c r="D210" s="234" t="s">
        <v>7</v>
      </c>
      <c r="E210" s="234" t="s">
        <v>194</v>
      </c>
      <c r="F210" s="213" t="s">
        <v>193</v>
      </c>
      <c r="G210" s="235">
        <v>0</v>
      </c>
      <c r="H210" s="236">
        <v>2.0699999999999998</v>
      </c>
      <c r="I210" s="236">
        <v>1</v>
      </c>
      <c r="J210" s="236">
        <v>0</v>
      </c>
      <c r="K210" s="236">
        <v>0</v>
      </c>
      <c r="L210" s="236">
        <v>0</v>
      </c>
      <c r="M210" s="228">
        <v>0</v>
      </c>
      <c r="N210" s="228">
        <v>0</v>
      </c>
      <c r="O210" s="228">
        <v>0</v>
      </c>
      <c r="P210" s="228">
        <v>0</v>
      </c>
      <c r="Q210" s="272">
        <f t="shared" si="60"/>
        <v>3.07</v>
      </c>
      <c r="R210" s="272">
        <f t="shared" si="61"/>
        <v>0</v>
      </c>
      <c r="S210" s="30"/>
      <c r="T210" s="226">
        <f t="shared" si="62"/>
        <v>3.07</v>
      </c>
      <c r="U210" s="154">
        <v>3.07</v>
      </c>
      <c r="V210" s="240">
        <v>3</v>
      </c>
      <c r="W210" s="211"/>
      <c r="X210" s="237"/>
      <c r="Y210" s="234" t="s">
        <v>7</v>
      </c>
      <c r="Z210" s="234" t="s">
        <v>194</v>
      </c>
    </row>
    <row r="211" spans="1:26" s="227" customFormat="1" ht="15.75" outlineLevel="1">
      <c r="A211" s="232">
        <v>30</v>
      </c>
      <c r="B211" s="216" t="s">
        <v>195</v>
      </c>
      <c r="C211" s="233" t="s">
        <v>196</v>
      </c>
      <c r="D211" s="234" t="s">
        <v>7</v>
      </c>
      <c r="E211" s="234" t="s">
        <v>197</v>
      </c>
      <c r="F211" s="213" t="s">
        <v>196</v>
      </c>
      <c r="G211" s="235">
        <v>0</v>
      </c>
      <c r="H211" s="236">
        <v>6.7</v>
      </c>
      <c r="I211" s="236">
        <v>3</v>
      </c>
      <c r="J211" s="236">
        <v>0</v>
      </c>
      <c r="K211" s="236">
        <v>0</v>
      </c>
      <c r="L211" s="236">
        <v>0.3</v>
      </c>
      <c r="M211" s="228">
        <v>2.9619999999999997</v>
      </c>
      <c r="N211" s="228">
        <v>9.08</v>
      </c>
      <c r="O211" s="228">
        <v>31.952999999999999</v>
      </c>
      <c r="P211" s="228">
        <v>0</v>
      </c>
      <c r="Q211" s="272">
        <f t="shared" si="60"/>
        <v>9.6999999999999993</v>
      </c>
      <c r="R211" s="272">
        <f t="shared" si="61"/>
        <v>44.295000000000002</v>
      </c>
      <c r="S211" s="30"/>
      <c r="T211" s="226">
        <f t="shared" si="62"/>
        <v>53.995000000000005</v>
      </c>
      <c r="U211" s="154">
        <v>53.995000000000005</v>
      </c>
      <c r="V211" s="240">
        <v>4</v>
      </c>
      <c r="W211" s="211"/>
      <c r="X211" s="237"/>
      <c r="Y211" s="234" t="s">
        <v>7</v>
      </c>
      <c r="Z211" s="234" t="s">
        <v>197</v>
      </c>
    </row>
    <row r="212" spans="1:26" s="227" customFormat="1" ht="15.75" outlineLevel="1">
      <c r="A212" s="232" t="s">
        <v>814</v>
      </c>
      <c r="B212" s="216" t="s">
        <v>51</v>
      </c>
      <c r="C212" s="233" t="s">
        <v>52</v>
      </c>
      <c r="D212" s="234" t="s">
        <v>7</v>
      </c>
      <c r="E212" s="234" t="s">
        <v>53</v>
      </c>
      <c r="F212" s="213" t="s">
        <v>198</v>
      </c>
      <c r="G212" s="235">
        <v>0</v>
      </c>
      <c r="H212" s="236">
        <v>0</v>
      </c>
      <c r="I212" s="228">
        <v>0.75</v>
      </c>
      <c r="J212" s="228">
        <v>1.02</v>
      </c>
      <c r="K212" s="236">
        <v>0</v>
      </c>
      <c r="L212" s="236">
        <v>0</v>
      </c>
      <c r="M212" s="228">
        <v>0</v>
      </c>
      <c r="N212" s="228">
        <v>17.11</v>
      </c>
      <c r="O212" s="228">
        <v>39.348000000000006</v>
      </c>
      <c r="P212" s="228">
        <v>0</v>
      </c>
      <c r="Q212" s="272">
        <f t="shared" si="60"/>
        <v>1.77</v>
      </c>
      <c r="R212" s="272">
        <f t="shared" si="61"/>
        <v>56.458000000000006</v>
      </c>
      <c r="S212" s="30"/>
      <c r="T212" s="226">
        <f t="shared" si="62"/>
        <v>58.228000000000009</v>
      </c>
      <c r="U212" s="154">
        <v>58.228000000000002</v>
      </c>
      <c r="V212" s="240">
        <v>4</v>
      </c>
      <c r="W212" s="176"/>
      <c r="X212" s="237"/>
      <c r="Y212" s="234" t="s">
        <v>7</v>
      </c>
      <c r="Z212" s="234" t="s">
        <v>53</v>
      </c>
    </row>
    <row r="213" spans="1:26" s="227" customFormat="1" ht="15.75" outlineLevel="1">
      <c r="A213" s="232">
        <v>37</v>
      </c>
      <c r="B213" s="216" t="s">
        <v>111</v>
      </c>
      <c r="C213" s="233" t="s">
        <v>112</v>
      </c>
      <c r="D213" s="234" t="s">
        <v>682</v>
      </c>
      <c r="E213" s="234" t="s">
        <v>113</v>
      </c>
      <c r="F213" s="213" t="s">
        <v>537</v>
      </c>
      <c r="G213" s="235">
        <v>13.062999999999999</v>
      </c>
      <c r="H213" s="236">
        <v>4.6589999999999998</v>
      </c>
      <c r="I213" s="236">
        <v>1.988</v>
      </c>
      <c r="J213" s="236">
        <v>1.0109999999999999</v>
      </c>
      <c r="K213" s="236">
        <v>0</v>
      </c>
      <c r="L213" s="236">
        <v>0</v>
      </c>
      <c r="M213" s="228">
        <v>0</v>
      </c>
      <c r="N213" s="228">
        <v>0</v>
      </c>
      <c r="O213" s="228">
        <v>0.73499999999999999</v>
      </c>
      <c r="P213" s="228">
        <v>0</v>
      </c>
      <c r="Q213" s="272">
        <f t="shared" si="60"/>
        <v>20.720999999999997</v>
      </c>
      <c r="R213" s="272">
        <f t="shared" si="61"/>
        <v>0.73499999999999999</v>
      </c>
      <c r="S213" s="30"/>
      <c r="T213" s="226">
        <f t="shared" si="62"/>
        <v>21.455999999999996</v>
      </c>
      <c r="U213" s="154">
        <v>21.455999999999996</v>
      </c>
      <c r="V213" s="240">
        <v>3</v>
      </c>
      <c r="W213" s="211"/>
      <c r="X213" s="237"/>
      <c r="Y213" s="234" t="s">
        <v>682</v>
      </c>
      <c r="Z213" s="234" t="s">
        <v>113</v>
      </c>
    </row>
    <row r="214" spans="1:26" s="227" customFormat="1" ht="15.75" outlineLevel="1">
      <c r="A214" s="232">
        <v>43</v>
      </c>
      <c r="B214" s="234">
        <v>4301</v>
      </c>
      <c r="C214" s="318" t="s">
        <v>629</v>
      </c>
      <c r="D214" s="234" t="s">
        <v>320</v>
      </c>
      <c r="E214" s="234" t="s">
        <v>199</v>
      </c>
      <c r="F214" s="213" t="s">
        <v>538</v>
      </c>
      <c r="G214" s="235">
        <v>0</v>
      </c>
      <c r="H214" s="236">
        <v>12.240000000000002</v>
      </c>
      <c r="I214" s="236">
        <v>12.054</v>
      </c>
      <c r="J214" s="236">
        <v>2.2650000000000001</v>
      </c>
      <c r="K214" s="236">
        <v>0</v>
      </c>
      <c r="L214" s="236">
        <v>1.03</v>
      </c>
      <c r="M214" s="228">
        <v>8.31</v>
      </c>
      <c r="N214" s="228">
        <v>14.225</v>
      </c>
      <c r="O214" s="228">
        <v>1.07</v>
      </c>
      <c r="P214" s="228">
        <v>0</v>
      </c>
      <c r="Q214" s="272">
        <f t="shared" si="60"/>
        <v>26.559000000000005</v>
      </c>
      <c r="R214" s="272">
        <f t="shared" si="61"/>
        <v>24.634999999999998</v>
      </c>
      <c r="S214" s="30"/>
      <c r="T214" s="226">
        <f t="shared" si="62"/>
        <v>51.194000000000003</v>
      </c>
      <c r="U214" s="154">
        <v>50.494</v>
      </c>
      <c r="V214" s="240">
        <v>3</v>
      </c>
      <c r="W214" s="211"/>
      <c r="X214" s="237"/>
      <c r="Y214" s="234" t="s">
        <v>320</v>
      </c>
      <c r="Z214" s="234" t="s">
        <v>199</v>
      </c>
    </row>
    <row r="215" spans="1:26" s="227" customFormat="1" ht="15.75" outlineLevel="1">
      <c r="A215" s="232">
        <v>45</v>
      </c>
      <c r="B215" s="339" t="s">
        <v>200</v>
      </c>
      <c r="C215" s="233" t="s">
        <v>201</v>
      </c>
      <c r="D215" s="234" t="s">
        <v>969</v>
      </c>
      <c r="E215" s="317" t="s">
        <v>683</v>
      </c>
      <c r="F215" s="213" t="s">
        <v>976</v>
      </c>
      <c r="G215" s="235">
        <v>1</v>
      </c>
      <c r="H215" s="209">
        <v>2.9290000000000003</v>
      </c>
      <c r="I215" s="209">
        <v>23.734000000000002</v>
      </c>
      <c r="J215" s="209">
        <v>40.059000000000005</v>
      </c>
      <c r="K215" s="209">
        <v>0</v>
      </c>
      <c r="L215" s="209">
        <v>0</v>
      </c>
      <c r="M215" s="235">
        <v>0</v>
      </c>
      <c r="N215" s="235">
        <v>0</v>
      </c>
      <c r="O215" s="235">
        <v>0</v>
      </c>
      <c r="P215" s="235">
        <v>0</v>
      </c>
      <c r="Q215" s="272">
        <f t="shared" si="60"/>
        <v>67.722000000000008</v>
      </c>
      <c r="R215" s="272">
        <f t="shared" si="61"/>
        <v>0</v>
      </c>
      <c r="S215" s="30"/>
      <c r="T215" s="226">
        <f t="shared" si="62"/>
        <v>67.722000000000008</v>
      </c>
      <c r="U215" s="154">
        <v>67.721999999999994</v>
      </c>
      <c r="V215" s="240">
        <v>1</v>
      </c>
      <c r="W215" s="193"/>
      <c r="X215" s="237"/>
      <c r="Y215" s="234" t="s">
        <v>969</v>
      </c>
      <c r="Z215" s="234" t="s">
        <v>683</v>
      </c>
    </row>
    <row r="216" spans="1:26" s="227" customFormat="1" ht="15.75" outlineLevel="1">
      <c r="A216" s="232">
        <v>45</v>
      </c>
      <c r="B216" s="216" t="s">
        <v>202</v>
      </c>
      <c r="C216" s="233" t="s">
        <v>203</v>
      </c>
      <c r="D216" s="234" t="s">
        <v>7</v>
      </c>
      <c r="E216" s="234" t="s">
        <v>774</v>
      </c>
      <c r="F216" s="233" t="s">
        <v>977</v>
      </c>
      <c r="G216" s="236">
        <v>0</v>
      </c>
      <c r="H216" s="236">
        <v>10.013</v>
      </c>
      <c r="I216" s="236">
        <v>12.063000000000001</v>
      </c>
      <c r="J216" s="236">
        <v>2</v>
      </c>
      <c r="K216" s="236">
        <v>0</v>
      </c>
      <c r="L216" s="236">
        <v>0</v>
      </c>
      <c r="M216" s="228">
        <v>0</v>
      </c>
      <c r="N216" s="228">
        <v>0</v>
      </c>
      <c r="O216" s="228">
        <v>0</v>
      </c>
      <c r="P216" s="228">
        <v>0</v>
      </c>
      <c r="Q216" s="272">
        <f t="shared" si="60"/>
        <v>24.076000000000001</v>
      </c>
      <c r="R216" s="272">
        <f t="shared" si="61"/>
        <v>0</v>
      </c>
      <c r="S216" s="30"/>
      <c r="T216" s="226">
        <f t="shared" si="62"/>
        <v>24.076000000000001</v>
      </c>
      <c r="U216" s="154">
        <v>24.076000000000001</v>
      </c>
      <c r="V216" s="240">
        <v>1</v>
      </c>
      <c r="W216" s="193"/>
      <c r="X216" s="237"/>
      <c r="Y216" s="234" t="s">
        <v>7</v>
      </c>
      <c r="Z216" s="234" t="s">
        <v>774</v>
      </c>
    </row>
    <row r="217" spans="1:26" s="227" customFormat="1" ht="15.75" outlineLevel="1">
      <c r="A217" s="232">
        <v>45</v>
      </c>
      <c r="B217" s="339" t="s">
        <v>202</v>
      </c>
      <c r="C217" s="233" t="s">
        <v>203</v>
      </c>
      <c r="D217" s="234" t="s">
        <v>774</v>
      </c>
      <c r="E217" s="234" t="s">
        <v>204</v>
      </c>
      <c r="F217" s="233" t="s">
        <v>978</v>
      </c>
      <c r="G217" s="236">
        <v>12.052370000000002</v>
      </c>
      <c r="H217" s="236">
        <v>15.1258</v>
      </c>
      <c r="I217" s="236">
        <v>9.7430999999999983</v>
      </c>
      <c r="J217" s="236">
        <v>10.874100000000006</v>
      </c>
      <c r="K217" s="236">
        <v>0</v>
      </c>
      <c r="L217" s="236">
        <v>0</v>
      </c>
      <c r="M217" s="228">
        <v>0</v>
      </c>
      <c r="N217" s="228">
        <v>0</v>
      </c>
      <c r="O217" s="228">
        <v>0</v>
      </c>
      <c r="P217" s="228">
        <v>0</v>
      </c>
      <c r="Q217" s="272">
        <f t="shared" si="60"/>
        <v>47.795370000000005</v>
      </c>
      <c r="R217" s="272">
        <f t="shared" si="61"/>
        <v>0</v>
      </c>
      <c r="S217" s="30"/>
      <c r="T217" s="226">
        <f t="shared" si="62"/>
        <v>47.795370000000005</v>
      </c>
      <c r="U217" s="154">
        <v>47.795999999999999</v>
      </c>
      <c r="V217" s="240">
        <v>2</v>
      </c>
      <c r="W217" s="193"/>
      <c r="X217" s="237"/>
      <c r="Y217" s="234" t="s">
        <v>774</v>
      </c>
      <c r="Z217" s="234" t="s">
        <v>204</v>
      </c>
    </row>
    <row r="218" spans="1:26" s="227" customFormat="1" ht="15.75" outlineLevel="1">
      <c r="A218" s="232">
        <v>45</v>
      </c>
      <c r="B218" s="339" t="s">
        <v>205</v>
      </c>
      <c r="C218" s="233" t="s">
        <v>535</v>
      </c>
      <c r="D218" s="234" t="s">
        <v>7</v>
      </c>
      <c r="E218" s="234" t="s">
        <v>197</v>
      </c>
      <c r="F218" s="233" t="s">
        <v>979</v>
      </c>
      <c r="G218" s="235">
        <v>6.8690000000000007</v>
      </c>
      <c r="H218" s="236">
        <v>9.9420000000000002</v>
      </c>
      <c r="I218" s="236">
        <v>10.995999999999999</v>
      </c>
      <c r="J218" s="236">
        <v>25.949000000000002</v>
      </c>
      <c r="K218" s="236">
        <v>0</v>
      </c>
      <c r="L218" s="236">
        <v>0</v>
      </c>
      <c r="M218" s="236">
        <v>0</v>
      </c>
      <c r="N218" s="236">
        <v>0</v>
      </c>
      <c r="O218" s="236">
        <v>0</v>
      </c>
      <c r="P218" s="236">
        <v>0</v>
      </c>
      <c r="Q218" s="272">
        <f t="shared" si="60"/>
        <v>53.756</v>
      </c>
      <c r="R218" s="272">
        <f t="shared" si="61"/>
        <v>0</v>
      </c>
      <c r="S218" s="30"/>
      <c r="T218" s="226">
        <f t="shared" si="62"/>
        <v>53.756</v>
      </c>
      <c r="U218" s="154">
        <v>53.756</v>
      </c>
      <c r="V218" s="240">
        <v>2</v>
      </c>
      <c r="W218" s="193"/>
      <c r="X218" s="237"/>
      <c r="Y218" s="234" t="s">
        <v>7</v>
      </c>
      <c r="Z218" s="234" t="s">
        <v>197</v>
      </c>
    </row>
    <row r="219" spans="1:26" s="227" customFormat="1" ht="15.75" outlineLevel="1">
      <c r="A219" s="232">
        <v>45</v>
      </c>
      <c r="B219" s="216" t="s">
        <v>205</v>
      </c>
      <c r="C219" s="233" t="s">
        <v>535</v>
      </c>
      <c r="D219" s="234" t="s">
        <v>197</v>
      </c>
      <c r="E219" s="234" t="s">
        <v>980</v>
      </c>
      <c r="F219" s="233" t="s">
        <v>981</v>
      </c>
      <c r="G219" s="235">
        <v>6.8519999999999994</v>
      </c>
      <c r="H219" s="236">
        <v>35.437999999999995</v>
      </c>
      <c r="I219" s="236">
        <v>9.9050000000000011</v>
      </c>
      <c r="J219" s="236">
        <v>2.9870000000000001</v>
      </c>
      <c r="K219" s="236">
        <v>0</v>
      </c>
      <c r="L219" s="236">
        <v>0</v>
      </c>
      <c r="M219" s="228">
        <v>0</v>
      </c>
      <c r="N219" s="228">
        <v>0</v>
      </c>
      <c r="O219" s="228">
        <v>0</v>
      </c>
      <c r="P219" s="228">
        <v>0</v>
      </c>
      <c r="Q219" s="272">
        <f t="shared" si="60"/>
        <v>55.181999999999995</v>
      </c>
      <c r="R219" s="272">
        <f t="shared" si="61"/>
        <v>0</v>
      </c>
      <c r="S219" s="30"/>
      <c r="T219" s="226">
        <f t="shared" si="62"/>
        <v>55.181999999999995</v>
      </c>
      <c r="U219" s="154">
        <v>55.182000000000002</v>
      </c>
      <c r="V219" s="240">
        <v>4</v>
      </c>
      <c r="W219" s="193"/>
      <c r="X219" s="237"/>
      <c r="Y219" s="234" t="s">
        <v>197</v>
      </c>
      <c r="Z219" s="234" t="s">
        <v>980</v>
      </c>
    </row>
    <row r="220" spans="1:26" s="227" customFormat="1" ht="15.75" outlineLevel="1">
      <c r="A220" s="232">
        <v>45</v>
      </c>
      <c r="B220" s="160">
        <v>4506</v>
      </c>
      <c r="C220" s="233" t="s">
        <v>760</v>
      </c>
      <c r="D220" s="234" t="s">
        <v>680</v>
      </c>
      <c r="E220" s="234" t="s">
        <v>681</v>
      </c>
      <c r="F220" s="213" t="s">
        <v>857</v>
      </c>
      <c r="G220" s="235">
        <v>0</v>
      </c>
      <c r="H220" s="236">
        <v>1</v>
      </c>
      <c r="I220" s="236">
        <v>1.3</v>
      </c>
      <c r="J220" s="236">
        <v>1</v>
      </c>
      <c r="K220" s="236">
        <v>0</v>
      </c>
      <c r="L220" s="236">
        <v>0</v>
      </c>
      <c r="M220" s="228">
        <v>0</v>
      </c>
      <c r="N220" s="228">
        <v>0</v>
      </c>
      <c r="O220" s="228">
        <v>0</v>
      </c>
      <c r="P220" s="228">
        <v>0</v>
      </c>
      <c r="Q220" s="272">
        <f t="shared" si="60"/>
        <v>3.3</v>
      </c>
      <c r="R220" s="272">
        <f t="shared" si="61"/>
        <v>0</v>
      </c>
      <c r="S220" s="30"/>
      <c r="T220" s="226">
        <f t="shared" si="62"/>
        <v>3.3</v>
      </c>
      <c r="U220" s="154">
        <v>3.3</v>
      </c>
      <c r="V220" s="240">
        <v>4</v>
      </c>
      <c r="W220" s="211"/>
      <c r="X220" s="237"/>
      <c r="Y220" s="234" t="s">
        <v>680</v>
      </c>
      <c r="Z220" s="234" t="s">
        <v>681</v>
      </c>
    </row>
    <row r="221" spans="1:26" s="227" customFormat="1" ht="15.75" outlineLevel="1">
      <c r="A221" s="232">
        <v>45</v>
      </c>
      <c r="B221" s="234" t="s">
        <v>206</v>
      </c>
      <c r="C221" s="233" t="s">
        <v>684</v>
      </c>
      <c r="D221" s="234" t="s">
        <v>723</v>
      </c>
      <c r="E221" s="234" t="s">
        <v>685</v>
      </c>
      <c r="F221" s="213" t="s">
        <v>761</v>
      </c>
      <c r="G221" s="235">
        <v>0</v>
      </c>
      <c r="H221" s="236">
        <v>16</v>
      </c>
      <c r="I221" s="236">
        <v>5.15</v>
      </c>
      <c r="J221" s="236">
        <v>0.65</v>
      </c>
      <c r="K221" s="236">
        <v>0</v>
      </c>
      <c r="L221" s="236">
        <v>0</v>
      </c>
      <c r="M221" s="228">
        <v>0</v>
      </c>
      <c r="N221" s="228">
        <v>0</v>
      </c>
      <c r="O221" s="228">
        <v>0</v>
      </c>
      <c r="P221" s="228">
        <v>0</v>
      </c>
      <c r="Q221" s="272">
        <f t="shared" si="60"/>
        <v>21.799999999999997</v>
      </c>
      <c r="R221" s="272">
        <f t="shared" si="61"/>
        <v>0</v>
      </c>
      <c r="S221" s="30"/>
      <c r="T221" s="226">
        <f t="shared" si="62"/>
        <v>21.799999999999997</v>
      </c>
      <c r="U221" s="154">
        <v>21.8</v>
      </c>
      <c r="V221" s="240">
        <v>4</v>
      </c>
      <c r="W221" s="211"/>
      <c r="X221" s="237"/>
      <c r="Y221" s="234" t="s">
        <v>723</v>
      </c>
      <c r="Z221" s="234" t="s">
        <v>685</v>
      </c>
    </row>
    <row r="222" spans="1:26" s="227" customFormat="1" ht="15.75" outlineLevel="1">
      <c r="A222" s="232">
        <v>45</v>
      </c>
      <c r="B222" s="216" t="s">
        <v>971</v>
      </c>
      <c r="C222" s="233" t="s">
        <v>972</v>
      </c>
      <c r="D222" s="234" t="s">
        <v>7</v>
      </c>
      <c r="E222" s="234" t="s">
        <v>973</v>
      </c>
      <c r="F222" s="213" t="s">
        <v>972</v>
      </c>
      <c r="G222" s="235">
        <v>0</v>
      </c>
      <c r="H222" s="236">
        <v>0</v>
      </c>
      <c r="I222" s="236">
        <v>0</v>
      </c>
      <c r="J222" s="236">
        <v>3.2579999999999996</v>
      </c>
      <c r="K222" s="236">
        <v>0</v>
      </c>
      <c r="L222" s="236">
        <v>0</v>
      </c>
      <c r="M222" s="228">
        <v>0</v>
      </c>
      <c r="N222" s="228">
        <v>0</v>
      </c>
      <c r="O222" s="228">
        <v>0</v>
      </c>
      <c r="P222" s="228">
        <v>0</v>
      </c>
      <c r="Q222" s="272">
        <f t="shared" si="60"/>
        <v>3.2579999999999996</v>
      </c>
      <c r="R222" s="272">
        <f t="shared" si="61"/>
        <v>0</v>
      </c>
      <c r="S222" s="30"/>
      <c r="T222" s="226">
        <f t="shared" si="62"/>
        <v>3.2579999999999996</v>
      </c>
      <c r="U222" s="154">
        <v>3.258</v>
      </c>
      <c r="V222" s="240">
        <v>2</v>
      </c>
      <c r="W222" s="211"/>
      <c r="X222" s="237"/>
      <c r="Y222" s="234" t="s">
        <v>7</v>
      </c>
      <c r="Z222" s="234" t="s">
        <v>973</v>
      </c>
    </row>
    <row r="223" spans="1:26" s="227" customFormat="1" ht="15.75" outlineLevel="1">
      <c r="A223" s="232">
        <v>45</v>
      </c>
      <c r="B223" s="216" t="s">
        <v>974</v>
      </c>
      <c r="C223" s="233" t="s">
        <v>975</v>
      </c>
      <c r="D223" s="234" t="s">
        <v>7</v>
      </c>
      <c r="E223" s="234" t="s">
        <v>191</v>
      </c>
      <c r="F223" s="213" t="s">
        <v>975</v>
      </c>
      <c r="G223" s="235">
        <v>0</v>
      </c>
      <c r="H223" s="236">
        <v>0</v>
      </c>
      <c r="I223" s="236">
        <v>4.2060000000000004</v>
      </c>
      <c r="J223" s="236">
        <v>0.8</v>
      </c>
      <c r="K223" s="236">
        <v>0</v>
      </c>
      <c r="L223" s="236">
        <v>0</v>
      </c>
      <c r="M223" s="228">
        <v>0</v>
      </c>
      <c r="N223" s="228">
        <v>0</v>
      </c>
      <c r="O223" s="228">
        <v>0</v>
      </c>
      <c r="P223" s="228">
        <v>0</v>
      </c>
      <c r="Q223" s="272">
        <f t="shared" si="60"/>
        <v>5.0060000000000002</v>
      </c>
      <c r="R223" s="272">
        <f t="shared" si="61"/>
        <v>0</v>
      </c>
      <c r="S223" s="30"/>
      <c r="T223" s="226">
        <f t="shared" si="62"/>
        <v>5.0060000000000002</v>
      </c>
      <c r="U223" s="154">
        <v>5.0060000000000002</v>
      </c>
      <c r="V223" s="240">
        <v>1</v>
      </c>
      <c r="W223" s="211"/>
      <c r="X223" s="237"/>
      <c r="Y223" s="234" t="s">
        <v>7</v>
      </c>
      <c r="Z223" s="234" t="s">
        <v>191</v>
      </c>
    </row>
    <row r="224" spans="1:26" s="227" customFormat="1" ht="15.75" outlineLevel="1">
      <c r="A224" s="848" t="s">
        <v>372</v>
      </c>
      <c r="B224" s="849"/>
      <c r="C224" s="849"/>
      <c r="D224" s="849"/>
      <c r="E224" s="849"/>
      <c r="F224" s="242" t="s">
        <v>379</v>
      </c>
      <c r="G224" s="231">
        <f t="shared" ref="G224:P224" si="63">SUM(G203:G223)</f>
        <v>83.300470000000004</v>
      </c>
      <c r="H224" s="231">
        <f t="shared" si="63"/>
        <v>159.191</v>
      </c>
      <c r="I224" s="231">
        <f t="shared" si="63"/>
        <v>147.02120000000002</v>
      </c>
      <c r="J224" s="231">
        <f t="shared" si="63"/>
        <v>141.04790000000003</v>
      </c>
      <c r="K224" s="231">
        <f t="shared" si="63"/>
        <v>0</v>
      </c>
      <c r="L224" s="231">
        <f t="shared" si="63"/>
        <v>1.33</v>
      </c>
      <c r="M224" s="231">
        <f t="shared" si="63"/>
        <v>22.323</v>
      </c>
      <c r="N224" s="231">
        <f t="shared" si="63"/>
        <v>82.867999999999995</v>
      </c>
      <c r="O224" s="231">
        <f t="shared" si="63"/>
        <v>117.08999999999999</v>
      </c>
      <c r="P224" s="231">
        <f t="shared" si="63"/>
        <v>0</v>
      </c>
      <c r="Q224" s="272">
        <f>SUM(G224:K224)</f>
        <v>530.5605700000001</v>
      </c>
      <c r="R224" s="272">
        <f>SUM(L224:P224)</f>
        <v>223.61099999999999</v>
      </c>
      <c r="S224" s="30">
        <f>SUM(S203:S223)</f>
        <v>0</v>
      </c>
      <c r="T224" s="226">
        <f>SUM(Q224:S224)</f>
        <v>754.17157000000009</v>
      </c>
      <c r="U224" s="231">
        <f>SUM(U203:U223)</f>
        <v>754.56299999999999</v>
      </c>
      <c r="V224" s="871"/>
      <c r="W224" s="211"/>
      <c r="X224" s="237"/>
    </row>
    <row r="225" spans="1:26" s="227" customFormat="1" ht="16.5" outlineLevel="1" thickBot="1">
      <c r="A225" s="850"/>
      <c r="B225" s="851"/>
      <c r="C225" s="851"/>
      <c r="D225" s="851"/>
      <c r="E225" s="851"/>
      <c r="F225" s="243" t="s">
        <v>380</v>
      </c>
      <c r="G225" s="57">
        <f>+G224/$T$224</f>
        <v>0.11045294375124746</v>
      </c>
      <c r="H225" s="57">
        <f t="shared" ref="H225:S225" si="64">+H224/$T$224</f>
        <v>0.21108061657641111</v>
      </c>
      <c r="I225" s="57">
        <f t="shared" si="64"/>
        <v>0.1949439701101435</v>
      </c>
      <c r="J225" s="57">
        <f t="shared" si="64"/>
        <v>0.18702362381546683</v>
      </c>
      <c r="K225" s="57">
        <f t="shared" si="64"/>
        <v>0</v>
      </c>
      <c r="L225" s="57">
        <f t="shared" si="64"/>
        <v>1.7635244457703436E-3</v>
      </c>
      <c r="M225" s="57">
        <f t="shared" si="64"/>
        <v>2.9599365566113818E-2</v>
      </c>
      <c r="N225" s="57">
        <f t="shared" si="64"/>
        <v>0.10987950659556152</v>
      </c>
      <c r="O225" s="57">
        <f t="shared" si="64"/>
        <v>0.15525644913928535</v>
      </c>
      <c r="P225" s="57">
        <f t="shared" si="64"/>
        <v>0</v>
      </c>
      <c r="Q225" s="270">
        <f t="shared" si="64"/>
        <v>0.70350115425326898</v>
      </c>
      <c r="R225" s="270">
        <f t="shared" si="64"/>
        <v>0.29649884574673102</v>
      </c>
      <c r="S225" s="57">
        <f t="shared" si="64"/>
        <v>0</v>
      </c>
      <c r="T225" s="197">
        <f xml:space="preserve"> T224/U224</f>
        <v>0.99948124941191141</v>
      </c>
      <c r="U225" s="147"/>
      <c r="V225" s="872"/>
      <c r="W225" s="211"/>
      <c r="X225" s="288"/>
    </row>
    <row r="226" spans="1:26" s="227" customFormat="1" ht="15.75" outlineLevel="1" collapsed="1">
      <c r="A226" s="13"/>
      <c r="B226" s="9"/>
      <c r="C226" s="5"/>
      <c r="D226" s="5"/>
      <c r="E226" s="5"/>
      <c r="F226" s="5"/>
      <c r="G226" s="36"/>
      <c r="H226" s="12"/>
      <c r="I226" s="12"/>
      <c r="J226" s="12"/>
      <c r="K226" s="12"/>
      <c r="L226" s="12"/>
      <c r="M226" s="35"/>
      <c r="N226" s="35"/>
      <c r="O226" s="35"/>
      <c r="P226" s="35"/>
      <c r="Q226" s="239"/>
      <c r="R226" s="239"/>
      <c r="S226" s="8"/>
      <c r="T226" s="196"/>
      <c r="U226" s="47"/>
      <c r="V226" s="151"/>
      <c r="W226" s="211"/>
      <c r="X226" s="6"/>
      <c r="Y226" s="5"/>
      <c r="Z226" s="5"/>
    </row>
    <row r="227" spans="1:26" s="227" customFormat="1" ht="16.5" outlineLevel="1" thickBot="1">
      <c r="A227" s="854" t="s">
        <v>207</v>
      </c>
      <c r="B227" s="854"/>
      <c r="C227" s="854"/>
      <c r="D227" s="5"/>
      <c r="E227" s="5"/>
      <c r="F227" s="5"/>
      <c r="G227" s="36"/>
      <c r="H227" s="12"/>
      <c r="I227" s="12"/>
      <c r="J227" s="12"/>
      <c r="K227" s="12"/>
      <c r="L227" s="12"/>
      <c r="M227" s="35"/>
      <c r="N227" s="35"/>
      <c r="O227" s="35"/>
      <c r="P227" s="35"/>
      <c r="Q227" s="239"/>
      <c r="R227" s="239"/>
      <c r="S227" s="8"/>
      <c r="T227" s="196"/>
      <c r="U227" s="47"/>
      <c r="V227" s="151"/>
      <c r="W227" s="211"/>
      <c r="X227" s="6"/>
      <c r="Y227" s="5"/>
      <c r="Z227" s="5"/>
    </row>
    <row r="228" spans="1:26" s="227" customFormat="1" ht="15.75" outlineLevel="1">
      <c r="A228" s="217">
        <v>27</v>
      </c>
      <c r="B228" s="212" t="s">
        <v>208</v>
      </c>
      <c r="C228" s="163" t="s">
        <v>209</v>
      </c>
      <c r="D228" s="212" t="s">
        <v>7</v>
      </c>
      <c r="E228" s="212" t="s">
        <v>98</v>
      </c>
      <c r="F228" s="163" t="s">
        <v>209</v>
      </c>
      <c r="G228" s="220">
        <v>0</v>
      </c>
      <c r="H228" s="221">
        <v>1.2749999999999999</v>
      </c>
      <c r="I228" s="221">
        <v>0.63</v>
      </c>
      <c r="J228" s="221">
        <v>9.245000000000001</v>
      </c>
      <c r="K228" s="221">
        <v>7.3920000000000003</v>
      </c>
      <c r="L228" s="221">
        <v>0</v>
      </c>
      <c r="M228" s="222">
        <v>0</v>
      </c>
      <c r="N228" s="222">
        <v>56.315000000000005</v>
      </c>
      <c r="O228" s="222">
        <v>20.457999999999998</v>
      </c>
      <c r="P228" s="222">
        <v>7.415</v>
      </c>
      <c r="Q228" s="278">
        <f t="shared" ref="Q228:Q233" si="65">SUM(G228:K228)</f>
        <v>18.542000000000002</v>
      </c>
      <c r="R228" s="278">
        <f t="shared" ref="R228:R233" si="66">SUM(L228:P228)</f>
        <v>84.188000000000002</v>
      </c>
      <c r="S228" s="279"/>
      <c r="T228" s="169">
        <f t="shared" ref="T228:T233" si="67">SUM(Q228:S228)</f>
        <v>102.73</v>
      </c>
      <c r="U228" s="194">
        <v>102.72999999999999</v>
      </c>
      <c r="V228" s="225">
        <v>1</v>
      </c>
      <c r="W228" s="211"/>
      <c r="X228" s="290" t="s">
        <v>1035</v>
      </c>
      <c r="Y228" s="212" t="s">
        <v>7</v>
      </c>
      <c r="Z228" s="212" t="s">
        <v>98</v>
      </c>
    </row>
    <row r="229" spans="1:26" s="227" customFormat="1" ht="14.25" customHeight="1" outlineLevel="1">
      <c r="A229" s="232">
        <v>43</v>
      </c>
      <c r="B229" s="339" t="s">
        <v>211</v>
      </c>
      <c r="C229" s="342" t="s">
        <v>670</v>
      </c>
      <c r="D229" s="216" t="s">
        <v>7</v>
      </c>
      <c r="E229" s="216" t="s">
        <v>104</v>
      </c>
      <c r="F229" s="233" t="s">
        <v>504</v>
      </c>
      <c r="G229" s="235">
        <v>0</v>
      </c>
      <c r="H229" s="236">
        <v>12.552</v>
      </c>
      <c r="I229" s="236">
        <v>6.0379999999999994</v>
      </c>
      <c r="J229" s="236">
        <v>1.98</v>
      </c>
      <c r="K229" s="236">
        <v>0</v>
      </c>
      <c r="L229" s="236">
        <v>0</v>
      </c>
      <c r="M229" s="228">
        <v>0</v>
      </c>
      <c r="N229" s="228">
        <v>0</v>
      </c>
      <c r="O229" s="228">
        <v>0</v>
      </c>
      <c r="P229" s="228">
        <v>0</v>
      </c>
      <c r="Q229" s="272">
        <f t="shared" si="65"/>
        <v>20.57</v>
      </c>
      <c r="R229" s="272">
        <f t="shared" si="66"/>
        <v>0</v>
      </c>
      <c r="S229" s="30"/>
      <c r="T229" s="226">
        <f t="shared" si="67"/>
        <v>20.57</v>
      </c>
      <c r="U229" s="154">
        <v>20.57</v>
      </c>
      <c r="V229" s="240">
        <v>1</v>
      </c>
      <c r="W229" s="211"/>
      <c r="X229" s="290" t="s">
        <v>1035</v>
      </c>
      <c r="Y229" s="216" t="s">
        <v>7</v>
      </c>
      <c r="Z229" s="216" t="s">
        <v>104</v>
      </c>
    </row>
    <row r="230" spans="1:26" s="227" customFormat="1" ht="15.75" outlineLevel="1">
      <c r="A230" s="232">
        <v>45</v>
      </c>
      <c r="B230" s="160">
        <v>4518</v>
      </c>
      <c r="C230" s="342" t="s">
        <v>837</v>
      </c>
      <c r="D230" s="216" t="s">
        <v>642</v>
      </c>
      <c r="E230" s="216" t="s">
        <v>643</v>
      </c>
      <c r="F230" s="233" t="s">
        <v>858</v>
      </c>
      <c r="G230" s="235">
        <v>0</v>
      </c>
      <c r="H230" s="236">
        <v>3.0019999999999998</v>
      </c>
      <c r="I230" s="236">
        <v>5.7700000000000005</v>
      </c>
      <c r="J230" s="236">
        <v>0</v>
      </c>
      <c r="K230" s="236">
        <v>2.2989999999999999</v>
      </c>
      <c r="L230" s="236">
        <v>0</v>
      </c>
      <c r="M230" s="228">
        <v>0</v>
      </c>
      <c r="N230" s="228">
        <v>0</v>
      </c>
      <c r="O230" s="228">
        <v>0</v>
      </c>
      <c r="P230" s="228">
        <v>0</v>
      </c>
      <c r="Q230" s="272">
        <f t="shared" si="65"/>
        <v>11.071</v>
      </c>
      <c r="R230" s="272">
        <f t="shared" si="66"/>
        <v>0</v>
      </c>
      <c r="S230" s="30"/>
      <c r="T230" s="226">
        <f t="shared" si="67"/>
        <v>11.071</v>
      </c>
      <c r="U230" s="154">
        <v>11.071</v>
      </c>
      <c r="V230" s="240">
        <v>1</v>
      </c>
      <c r="W230" s="211"/>
      <c r="X230" s="290" t="s">
        <v>1035</v>
      </c>
      <c r="Y230" s="216" t="s">
        <v>642</v>
      </c>
      <c r="Z230" s="216" t="s">
        <v>643</v>
      </c>
    </row>
    <row r="231" spans="1:26" s="227" customFormat="1" ht="15.75" outlineLevel="1">
      <c r="A231" s="232">
        <v>45</v>
      </c>
      <c r="B231" s="482">
        <v>4518</v>
      </c>
      <c r="C231" s="213" t="s">
        <v>837</v>
      </c>
      <c r="D231" s="216" t="s">
        <v>20</v>
      </c>
      <c r="E231" s="319" t="s">
        <v>212</v>
      </c>
      <c r="F231" s="233" t="s">
        <v>859</v>
      </c>
      <c r="G231" s="235">
        <v>0</v>
      </c>
      <c r="H231" s="236">
        <v>2.2690000000000001</v>
      </c>
      <c r="I231" s="236">
        <v>0</v>
      </c>
      <c r="J231" s="236">
        <v>0</v>
      </c>
      <c r="K231" s="236">
        <v>0</v>
      </c>
      <c r="L231" s="236">
        <v>0</v>
      </c>
      <c r="M231" s="228">
        <v>0</v>
      </c>
      <c r="N231" s="228">
        <v>0</v>
      </c>
      <c r="O231" s="228">
        <v>0</v>
      </c>
      <c r="P231" s="228">
        <v>0</v>
      </c>
      <c r="Q231" s="272">
        <f t="shared" si="65"/>
        <v>2.2690000000000001</v>
      </c>
      <c r="R231" s="272">
        <f t="shared" si="66"/>
        <v>0</v>
      </c>
      <c r="S231" s="30"/>
      <c r="T231" s="226">
        <f t="shared" si="67"/>
        <v>2.2690000000000001</v>
      </c>
      <c r="U231" s="154">
        <v>2.2690000000000001</v>
      </c>
      <c r="V231" s="240">
        <v>1</v>
      </c>
      <c r="W231" s="211"/>
      <c r="X231" s="290" t="s">
        <v>1035</v>
      </c>
      <c r="Y231" s="216" t="s">
        <v>20</v>
      </c>
      <c r="Z231" s="216" t="s">
        <v>212</v>
      </c>
    </row>
    <row r="232" spans="1:26" s="227" customFormat="1" ht="15.75" outlineLevel="1">
      <c r="A232" s="232">
        <v>90</v>
      </c>
      <c r="B232" s="160" t="s">
        <v>686</v>
      </c>
      <c r="C232" s="318" t="s">
        <v>838</v>
      </c>
      <c r="D232" s="216" t="s">
        <v>7</v>
      </c>
      <c r="E232" s="319" t="s">
        <v>771</v>
      </c>
      <c r="F232" s="318" t="s">
        <v>860</v>
      </c>
      <c r="G232" s="235">
        <v>0</v>
      </c>
      <c r="H232" s="236">
        <v>4</v>
      </c>
      <c r="I232" s="236">
        <v>3</v>
      </c>
      <c r="J232" s="230">
        <v>0.42</v>
      </c>
      <c r="K232" s="235">
        <v>0</v>
      </c>
      <c r="L232" s="235">
        <v>0</v>
      </c>
      <c r="M232" s="228">
        <v>0</v>
      </c>
      <c r="N232" s="228">
        <v>0</v>
      </c>
      <c r="O232" s="228">
        <v>0</v>
      </c>
      <c r="P232" s="228">
        <v>0</v>
      </c>
      <c r="Q232" s="272">
        <f t="shared" si="65"/>
        <v>7.42</v>
      </c>
      <c r="R232" s="272">
        <f t="shared" si="66"/>
        <v>0</v>
      </c>
      <c r="S232" s="30"/>
      <c r="T232" s="226">
        <f t="shared" si="67"/>
        <v>7.42</v>
      </c>
      <c r="U232" s="154">
        <v>7.42</v>
      </c>
      <c r="V232" s="240">
        <v>1</v>
      </c>
      <c r="W232" s="211"/>
      <c r="X232" s="290" t="s">
        <v>1035</v>
      </c>
      <c r="Y232" s="216" t="s">
        <v>7</v>
      </c>
      <c r="Z232" s="216" t="s">
        <v>771</v>
      </c>
    </row>
    <row r="233" spans="1:26" s="227" customFormat="1" ht="15.75" outlineLevel="1">
      <c r="A233" s="848" t="s">
        <v>371</v>
      </c>
      <c r="B233" s="849"/>
      <c r="C233" s="849"/>
      <c r="D233" s="849"/>
      <c r="E233" s="849"/>
      <c r="F233" s="242" t="s">
        <v>379</v>
      </c>
      <c r="G233" s="231">
        <f t="shared" ref="G233:P233" si="68">SUM(G228:G232)</f>
        <v>0</v>
      </c>
      <c r="H233" s="231">
        <f t="shared" si="68"/>
        <v>23.097999999999999</v>
      </c>
      <c r="I233" s="231">
        <f t="shared" si="68"/>
        <v>15.437999999999999</v>
      </c>
      <c r="J233" s="231">
        <f t="shared" si="68"/>
        <v>11.645000000000001</v>
      </c>
      <c r="K233" s="231">
        <f t="shared" si="68"/>
        <v>9.6910000000000007</v>
      </c>
      <c r="L233" s="231">
        <f t="shared" si="68"/>
        <v>0</v>
      </c>
      <c r="M233" s="231">
        <f t="shared" si="68"/>
        <v>0</v>
      </c>
      <c r="N233" s="231">
        <f t="shared" si="68"/>
        <v>56.315000000000005</v>
      </c>
      <c r="O233" s="231">
        <f t="shared" si="68"/>
        <v>20.457999999999998</v>
      </c>
      <c r="P233" s="231">
        <f t="shared" si="68"/>
        <v>7.415</v>
      </c>
      <c r="Q233" s="272">
        <f t="shared" si="65"/>
        <v>59.872000000000007</v>
      </c>
      <c r="R233" s="272">
        <f t="shared" si="66"/>
        <v>84.188000000000002</v>
      </c>
      <c r="S233" s="30">
        <f>SUM(S228:S232)</f>
        <v>0</v>
      </c>
      <c r="T233" s="226">
        <f t="shared" si="67"/>
        <v>144.06</v>
      </c>
      <c r="U233" s="231">
        <f>SUM(U228:U232)</f>
        <v>144.05999999999997</v>
      </c>
      <c r="V233" s="871"/>
      <c r="W233" s="211"/>
      <c r="X233" s="237"/>
    </row>
    <row r="234" spans="1:26" s="227" customFormat="1" ht="16.5" outlineLevel="1" thickBot="1">
      <c r="A234" s="850"/>
      <c r="B234" s="851"/>
      <c r="C234" s="851"/>
      <c r="D234" s="851"/>
      <c r="E234" s="851"/>
      <c r="F234" s="243" t="s">
        <v>380</v>
      </c>
      <c r="G234" s="57">
        <f>+G233/$T$233</f>
        <v>0</v>
      </c>
      <c r="H234" s="57">
        <f t="shared" ref="H234:S234" si="69">+H233/$T$233</f>
        <v>0.16033597112314313</v>
      </c>
      <c r="I234" s="57">
        <f t="shared" si="69"/>
        <v>0.1071636817992503</v>
      </c>
      <c r="J234" s="57">
        <f t="shared" si="69"/>
        <v>8.0834374566153E-2</v>
      </c>
      <c r="K234" s="57">
        <f t="shared" si="69"/>
        <v>6.727058170206858E-2</v>
      </c>
      <c r="L234" s="57">
        <f t="shared" si="69"/>
        <v>0</v>
      </c>
      <c r="M234" s="57">
        <f t="shared" si="69"/>
        <v>0</v>
      </c>
      <c r="N234" s="57">
        <f t="shared" si="69"/>
        <v>0.39091350826044707</v>
      </c>
      <c r="O234" s="57">
        <f t="shared" si="69"/>
        <v>0.14201027349715395</v>
      </c>
      <c r="P234" s="57">
        <f t="shared" si="69"/>
        <v>5.1471609051783981E-2</v>
      </c>
      <c r="Q234" s="270">
        <f t="shared" si="69"/>
        <v>0.41560460919061504</v>
      </c>
      <c r="R234" s="270">
        <f t="shared" si="69"/>
        <v>0.58439539080938496</v>
      </c>
      <c r="S234" s="57">
        <f t="shared" si="69"/>
        <v>0</v>
      </c>
      <c r="T234" s="197">
        <f>T233/U233</f>
        <v>1.0000000000000002</v>
      </c>
      <c r="U234" s="147"/>
      <c r="V234" s="872"/>
      <c r="W234" s="211"/>
      <c r="X234" s="288"/>
    </row>
    <row r="235" spans="1:26" s="227" customFormat="1" ht="15.75" outlineLevel="1" collapsed="1">
      <c r="A235" s="13"/>
      <c r="B235" s="9"/>
      <c r="C235" s="5"/>
      <c r="D235" s="9"/>
      <c r="E235" s="9"/>
      <c r="F235" s="5"/>
      <c r="G235" s="36"/>
      <c r="H235" s="12"/>
      <c r="I235" s="12"/>
      <c r="J235" s="12"/>
      <c r="K235" s="12"/>
      <c r="L235" s="12"/>
      <c r="M235" s="35"/>
      <c r="N235" s="35"/>
      <c r="O235" s="35"/>
      <c r="P235" s="35"/>
      <c r="Q235" s="239"/>
      <c r="R235" s="239"/>
      <c r="S235" s="8"/>
      <c r="T235" s="196"/>
      <c r="U235" s="47"/>
      <c r="V235" s="151"/>
      <c r="W235" s="211"/>
      <c r="X235" s="6"/>
      <c r="Y235" s="9"/>
      <c r="Z235" s="9"/>
    </row>
    <row r="236" spans="1:26" s="227" customFormat="1" ht="16.5" outlineLevel="1" thickBot="1">
      <c r="A236" s="854" t="s">
        <v>213</v>
      </c>
      <c r="B236" s="854"/>
      <c r="C236" s="5"/>
      <c r="D236" s="9"/>
      <c r="E236" s="9"/>
      <c r="F236" s="5"/>
      <c r="G236" s="36"/>
      <c r="H236" s="12"/>
      <c r="I236" s="12"/>
      <c r="J236" s="12"/>
      <c r="K236" s="12"/>
      <c r="L236" s="12"/>
      <c r="M236" s="35"/>
      <c r="N236" s="35"/>
      <c r="O236" s="35"/>
      <c r="P236" s="35"/>
      <c r="Q236" s="239"/>
      <c r="R236" s="239"/>
      <c r="S236" s="8"/>
      <c r="T236" s="196"/>
      <c r="U236" s="47"/>
      <c r="V236" s="151"/>
      <c r="W236" s="211"/>
      <c r="X236" s="6"/>
      <c r="Y236" s="9"/>
      <c r="Z236" s="9"/>
    </row>
    <row r="237" spans="1:26" s="227" customFormat="1" ht="15.75" outlineLevel="1">
      <c r="A237" s="478">
        <v>40</v>
      </c>
      <c r="B237" s="530">
        <v>4006</v>
      </c>
      <c r="C237" s="528" t="s">
        <v>762</v>
      </c>
      <c r="D237" s="531"/>
      <c r="E237" s="531"/>
      <c r="F237" s="528" t="s">
        <v>953</v>
      </c>
      <c r="G237" s="532"/>
      <c r="H237" s="527"/>
      <c r="I237" s="527"/>
      <c r="J237" s="533"/>
      <c r="K237" s="527"/>
      <c r="L237" s="527"/>
      <c r="M237" s="534"/>
      <c r="N237" s="531"/>
      <c r="O237" s="531"/>
      <c r="P237" s="531"/>
      <c r="Q237" s="282">
        <f t="shared" ref="Q237:Q262" si="70">SUM(G237:K237)</f>
        <v>0</v>
      </c>
      <c r="R237" s="283">
        <f>SUM(L237:P237)</f>
        <v>0</v>
      </c>
      <c r="S237" s="537"/>
      <c r="T237" s="538">
        <f>SUM(Q237:S237)</f>
        <v>0</v>
      </c>
      <c r="U237" s="194">
        <v>2.996</v>
      </c>
      <c r="V237" s="225">
        <v>1</v>
      </c>
      <c r="W237" s="211"/>
      <c r="X237" s="170"/>
      <c r="Y237" s="219"/>
      <c r="Z237" s="219"/>
    </row>
    <row r="238" spans="1:26" s="227" customFormat="1" ht="15.75" outlineLevel="1">
      <c r="A238" s="483" t="s">
        <v>801</v>
      </c>
      <c r="B238" s="484">
        <v>4007</v>
      </c>
      <c r="C238" s="485" t="s">
        <v>1101</v>
      </c>
      <c r="D238" s="484" t="s">
        <v>1099</v>
      </c>
      <c r="E238" s="484" t="s">
        <v>1100</v>
      </c>
      <c r="F238" s="485" t="s">
        <v>1101</v>
      </c>
      <c r="G238" s="486">
        <v>0</v>
      </c>
      <c r="H238" s="488">
        <v>0</v>
      </c>
      <c r="I238" s="488">
        <v>0</v>
      </c>
      <c r="J238" s="488">
        <v>0.45500000000000002</v>
      </c>
      <c r="K238" s="488">
        <v>0</v>
      </c>
      <c r="L238" s="488">
        <v>0</v>
      </c>
      <c r="M238" s="489">
        <v>0</v>
      </c>
      <c r="N238" s="489">
        <v>0</v>
      </c>
      <c r="O238" s="489">
        <v>0</v>
      </c>
      <c r="P238" s="489">
        <v>0</v>
      </c>
      <c r="Q238" s="490">
        <f>SUM(G238:K238)</f>
        <v>0.45500000000000002</v>
      </c>
      <c r="R238" s="490">
        <f>SUM(L238:P238)</f>
        <v>0</v>
      </c>
      <c r="S238" s="490"/>
      <c r="T238" s="491">
        <f>SUM(Q238:S238)</f>
        <v>0.45500000000000002</v>
      </c>
      <c r="U238" s="154"/>
      <c r="V238" s="492">
        <v>1</v>
      </c>
      <c r="W238" s="211"/>
      <c r="X238" s="493" t="s">
        <v>1098</v>
      </c>
      <c r="Y238" s="234" t="s">
        <v>430</v>
      </c>
      <c r="Z238" s="234" t="s">
        <v>431</v>
      </c>
    </row>
    <row r="239" spans="1:26" s="227" customFormat="1" ht="15.75" outlineLevel="1">
      <c r="A239" s="483" t="s">
        <v>801</v>
      </c>
      <c r="B239" s="484">
        <v>4008</v>
      </c>
      <c r="C239" s="485" t="s">
        <v>1102</v>
      </c>
      <c r="D239" s="484" t="s">
        <v>7</v>
      </c>
      <c r="E239" s="484" t="s">
        <v>1103</v>
      </c>
      <c r="F239" s="485" t="s">
        <v>1102</v>
      </c>
      <c r="G239" s="486">
        <v>4.0839999999999996</v>
      </c>
      <c r="H239" s="488">
        <v>24.023</v>
      </c>
      <c r="I239" s="488">
        <v>56.308</v>
      </c>
      <c r="J239" s="488">
        <v>26.434999999999992</v>
      </c>
      <c r="K239" s="488">
        <v>0</v>
      </c>
      <c r="L239" s="488">
        <v>0</v>
      </c>
      <c r="M239" s="489">
        <v>0</v>
      </c>
      <c r="N239" s="489">
        <v>0</v>
      </c>
      <c r="O239" s="489">
        <v>0</v>
      </c>
      <c r="P239" s="489">
        <v>0</v>
      </c>
      <c r="Q239" s="490">
        <f>SUM(G239:K239)</f>
        <v>110.84999999999998</v>
      </c>
      <c r="R239" s="490">
        <f>SUM(L239:P239)</f>
        <v>0</v>
      </c>
      <c r="S239" s="490"/>
      <c r="T239" s="491">
        <f>SUM(Q239:S239)</f>
        <v>110.84999999999998</v>
      </c>
      <c r="U239" s="154"/>
      <c r="V239" s="492">
        <v>2</v>
      </c>
      <c r="W239" s="211"/>
      <c r="X239" s="493" t="s">
        <v>1104</v>
      </c>
      <c r="Y239" s="234" t="s">
        <v>430</v>
      </c>
      <c r="Z239" s="234" t="s">
        <v>431</v>
      </c>
    </row>
    <row r="240" spans="1:26" s="227" customFormat="1" ht="15.75" outlineLevel="1">
      <c r="A240" s="483" t="s">
        <v>801</v>
      </c>
      <c r="B240" s="484">
        <v>4009</v>
      </c>
      <c r="C240" s="485" t="s">
        <v>1105</v>
      </c>
      <c r="D240" s="484" t="s">
        <v>7</v>
      </c>
      <c r="E240" s="484" t="s">
        <v>1106</v>
      </c>
      <c r="F240" s="485" t="s">
        <v>1105</v>
      </c>
      <c r="G240" s="486">
        <v>0</v>
      </c>
      <c r="H240" s="488">
        <v>0.36899999999999999</v>
      </c>
      <c r="I240" s="488">
        <v>0</v>
      </c>
      <c r="J240" s="488">
        <v>0</v>
      </c>
      <c r="K240" s="488">
        <v>0</v>
      </c>
      <c r="L240" s="488">
        <v>0</v>
      </c>
      <c r="M240" s="489">
        <v>0</v>
      </c>
      <c r="N240" s="489">
        <v>26.761000000000003</v>
      </c>
      <c r="O240" s="489">
        <v>40.577000000000005</v>
      </c>
      <c r="P240" s="489">
        <v>0</v>
      </c>
      <c r="Q240" s="490">
        <f>SUM(G240:K240)</f>
        <v>0.36899999999999999</v>
      </c>
      <c r="R240" s="490">
        <f>SUM(L240:P240)</f>
        <v>67.338000000000008</v>
      </c>
      <c r="S240" s="490"/>
      <c r="T240" s="491">
        <f>SUM(Q240:S240)</f>
        <v>67.707000000000008</v>
      </c>
      <c r="U240" s="154"/>
      <c r="V240" s="492">
        <v>2</v>
      </c>
      <c r="W240" s="211"/>
      <c r="X240" s="493" t="s">
        <v>1104</v>
      </c>
      <c r="Y240" s="234" t="s">
        <v>430</v>
      </c>
      <c r="Z240" s="234" t="s">
        <v>431</v>
      </c>
    </row>
    <row r="241" spans="1:26" s="227" customFormat="1" ht="17.25" customHeight="1" outlineLevel="1">
      <c r="A241" s="232">
        <v>40</v>
      </c>
      <c r="B241" s="216" t="s">
        <v>214</v>
      </c>
      <c r="C241" s="233" t="s">
        <v>754</v>
      </c>
      <c r="D241" s="234" t="s">
        <v>7</v>
      </c>
      <c r="E241" s="234" t="s">
        <v>724</v>
      </c>
      <c r="F241" s="233" t="s">
        <v>754</v>
      </c>
      <c r="G241" s="235">
        <v>0</v>
      </c>
      <c r="H241" s="236">
        <v>0.2</v>
      </c>
      <c r="I241" s="236">
        <v>0</v>
      </c>
      <c r="J241" s="236">
        <v>0</v>
      </c>
      <c r="K241" s="236">
        <v>0</v>
      </c>
      <c r="L241" s="236">
        <v>0</v>
      </c>
      <c r="M241" s="228">
        <v>0</v>
      </c>
      <c r="N241" s="228">
        <v>8.8000000000000007</v>
      </c>
      <c r="O241" s="228">
        <v>11.997000000000002</v>
      </c>
      <c r="P241" s="228">
        <v>18.792999999999999</v>
      </c>
      <c r="Q241" s="269">
        <f t="shared" si="70"/>
        <v>0.2</v>
      </c>
      <c r="R241" s="274">
        <f t="shared" ref="R241:R263" si="71">SUM(L241:P241)</f>
        <v>39.590000000000003</v>
      </c>
      <c r="S241" s="32"/>
      <c r="T241" s="215">
        <f t="shared" ref="T241:T263" si="72">SUM(Q241:S241)</f>
        <v>39.790000000000006</v>
      </c>
      <c r="U241" s="154">
        <v>39.79</v>
      </c>
      <c r="V241" s="240">
        <v>2</v>
      </c>
      <c r="W241" s="211"/>
      <c r="X241" s="177"/>
      <c r="Y241" s="234" t="s">
        <v>7</v>
      </c>
      <c r="Z241" s="234" t="s">
        <v>724</v>
      </c>
    </row>
    <row r="242" spans="1:26" s="182" customFormat="1" ht="15.75" outlineLevel="1">
      <c r="A242" s="232">
        <v>40</v>
      </c>
      <c r="B242" s="179" t="s">
        <v>439</v>
      </c>
      <c r="C242" s="233" t="s">
        <v>772</v>
      </c>
      <c r="D242" s="234" t="s">
        <v>7</v>
      </c>
      <c r="E242" s="234" t="s">
        <v>428</v>
      </c>
      <c r="F242" s="233" t="s">
        <v>772</v>
      </c>
      <c r="G242" s="235">
        <v>0</v>
      </c>
      <c r="H242" s="236">
        <v>0</v>
      </c>
      <c r="I242" s="236">
        <v>0</v>
      </c>
      <c r="J242" s="236">
        <v>0</v>
      </c>
      <c r="K242" s="236">
        <v>0</v>
      </c>
      <c r="L242" s="236">
        <v>0</v>
      </c>
      <c r="M242" s="228">
        <v>0</v>
      </c>
      <c r="N242" s="228">
        <v>5.0949999999999998</v>
      </c>
      <c r="O242" s="228">
        <v>1.9710000000000001</v>
      </c>
      <c r="P242" s="228">
        <v>0</v>
      </c>
      <c r="Q242" s="269">
        <f t="shared" si="70"/>
        <v>0</v>
      </c>
      <c r="R242" s="274">
        <f t="shared" si="71"/>
        <v>7.0659999999999998</v>
      </c>
      <c r="S242" s="32"/>
      <c r="T242" s="215">
        <f t="shared" si="72"/>
        <v>7.0659999999999998</v>
      </c>
      <c r="U242" s="154">
        <v>7.0659999999999998</v>
      </c>
      <c r="V242" s="240">
        <v>2</v>
      </c>
      <c r="W242" s="181"/>
      <c r="X242" s="177"/>
      <c r="Y242" s="234" t="s">
        <v>7</v>
      </c>
      <c r="Z242" s="234" t="s">
        <v>428</v>
      </c>
    </row>
    <row r="243" spans="1:26" s="227" customFormat="1" ht="15.75" outlineLevel="1">
      <c r="A243" s="232">
        <v>40</v>
      </c>
      <c r="B243" s="216" t="s">
        <v>785</v>
      </c>
      <c r="C243" s="213" t="s">
        <v>786</v>
      </c>
      <c r="D243" s="234" t="s">
        <v>787</v>
      </c>
      <c r="E243" s="317" t="s">
        <v>788</v>
      </c>
      <c r="F243" s="213" t="s">
        <v>872</v>
      </c>
      <c r="G243" s="235">
        <v>0</v>
      </c>
      <c r="H243" s="236">
        <v>0</v>
      </c>
      <c r="I243" s="236">
        <v>0.98599999999999999</v>
      </c>
      <c r="J243" s="236">
        <v>13.457999999999998</v>
      </c>
      <c r="K243" s="236">
        <v>0</v>
      </c>
      <c r="L243" s="236">
        <v>0</v>
      </c>
      <c r="M243" s="228">
        <v>0</v>
      </c>
      <c r="N243" s="228">
        <v>0</v>
      </c>
      <c r="O243" s="228">
        <v>0</v>
      </c>
      <c r="P243" s="228">
        <v>0</v>
      </c>
      <c r="Q243" s="269">
        <f t="shared" si="70"/>
        <v>14.443999999999999</v>
      </c>
      <c r="R243" s="274">
        <f t="shared" si="71"/>
        <v>0</v>
      </c>
      <c r="S243" s="285"/>
      <c r="T243" s="215">
        <f t="shared" si="72"/>
        <v>14.443999999999999</v>
      </c>
      <c r="U243" s="154">
        <v>14.444000000000001</v>
      </c>
      <c r="V243" s="180">
        <v>1</v>
      </c>
      <c r="W243" s="211"/>
      <c r="X243" s="290" t="s">
        <v>1035</v>
      </c>
      <c r="Y243" s="234" t="s">
        <v>787</v>
      </c>
      <c r="Z243" s="234" t="s">
        <v>788</v>
      </c>
    </row>
    <row r="244" spans="1:26" s="227" customFormat="1" ht="15" customHeight="1" outlineLevel="1">
      <c r="A244" s="232">
        <v>65</v>
      </c>
      <c r="B244" s="216" t="s">
        <v>216</v>
      </c>
      <c r="C244" s="233" t="s">
        <v>217</v>
      </c>
      <c r="D244" s="234" t="s">
        <v>7</v>
      </c>
      <c r="E244" s="234" t="s">
        <v>429</v>
      </c>
      <c r="F244" s="342" t="s">
        <v>217</v>
      </c>
      <c r="G244" s="235">
        <v>91.986999999999995</v>
      </c>
      <c r="H244" s="236">
        <v>5.9850000000000003</v>
      </c>
      <c r="I244" s="236">
        <v>3.6869999999999998</v>
      </c>
      <c r="J244" s="236">
        <v>0</v>
      </c>
      <c r="K244" s="236">
        <v>0</v>
      </c>
      <c r="L244" s="236">
        <v>0</v>
      </c>
      <c r="M244" s="228">
        <v>0.2</v>
      </c>
      <c r="N244" s="228">
        <v>0</v>
      </c>
      <c r="O244" s="228">
        <v>0</v>
      </c>
      <c r="P244" s="228">
        <v>0</v>
      </c>
      <c r="Q244" s="269">
        <f t="shared" si="70"/>
        <v>101.65899999999999</v>
      </c>
      <c r="R244" s="274">
        <f t="shared" si="71"/>
        <v>0.2</v>
      </c>
      <c r="S244" s="32"/>
      <c r="T244" s="215">
        <f t="shared" si="72"/>
        <v>101.85899999999999</v>
      </c>
      <c r="U244" s="154">
        <v>101.85899999999999</v>
      </c>
      <c r="V244" s="240">
        <v>4</v>
      </c>
      <c r="W244" s="211"/>
      <c r="X244" s="177"/>
      <c r="Y244" s="234" t="s">
        <v>7</v>
      </c>
      <c r="Z244" s="234" t="s">
        <v>429</v>
      </c>
    </row>
    <row r="245" spans="1:26" s="227" customFormat="1" ht="15.75" outlineLevel="1">
      <c r="A245" s="232">
        <v>65</v>
      </c>
      <c r="B245" s="216" t="s">
        <v>218</v>
      </c>
      <c r="C245" s="233" t="s">
        <v>219</v>
      </c>
      <c r="D245" s="234" t="s">
        <v>7</v>
      </c>
      <c r="E245" s="317" t="s">
        <v>687</v>
      </c>
      <c r="F245" s="342" t="s">
        <v>219</v>
      </c>
      <c r="G245" s="235">
        <v>0</v>
      </c>
      <c r="H245" s="236">
        <v>0</v>
      </c>
      <c r="I245" s="236">
        <v>102.501</v>
      </c>
      <c r="J245" s="236">
        <v>0</v>
      </c>
      <c r="K245" s="236">
        <v>0</v>
      </c>
      <c r="L245" s="236">
        <v>0</v>
      </c>
      <c r="M245" s="228">
        <v>0</v>
      </c>
      <c r="N245" s="228">
        <v>0</v>
      </c>
      <c r="O245" s="228">
        <v>0</v>
      </c>
      <c r="P245" s="228">
        <v>0</v>
      </c>
      <c r="Q245" s="269">
        <f t="shared" si="70"/>
        <v>102.501</v>
      </c>
      <c r="R245" s="274">
        <f t="shared" si="71"/>
        <v>0</v>
      </c>
      <c r="S245" s="32"/>
      <c r="T245" s="215">
        <f t="shared" si="72"/>
        <v>102.501</v>
      </c>
      <c r="U245" s="154">
        <v>102.501</v>
      </c>
      <c r="V245" s="240">
        <v>3</v>
      </c>
      <c r="W245" s="211"/>
      <c r="X245" s="177"/>
      <c r="Y245" s="234" t="s">
        <v>7</v>
      </c>
      <c r="Z245" s="234" t="s">
        <v>687</v>
      </c>
    </row>
    <row r="246" spans="1:26" s="227" customFormat="1" ht="15.75" outlineLevel="1">
      <c r="A246" s="483">
        <v>65</v>
      </c>
      <c r="B246" s="484" t="s">
        <v>220</v>
      </c>
      <c r="C246" s="485" t="s">
        <v>1092</v>
      </c>
      <c r="D246" s="484" t="s">
        <v>1090</v>
      </c>
      <c r="E246" s="484" t="s">
        <v>1091</v>
      </c>
      <c r="F246" s="485" t="s">
        <v>1092</v>
      </c>
      <c r="G246" s="486">
        <v>0</v>
      </c>
      <c r="H246" s="488">
        <v>0</v>
      </c>
      <c r="I246" s="488">
        <v>0</v>
      </c>
      <c r="J246" s="488">
        <v>0</v>
      </c>
      <c r="K246" s="488">
        <v>1.617</v>
      </c>
      <c r="L246" s="488">
        <v>0</v>
      </c>
      <c r="M246" s="489">
        <v>0</v>
      </c>
      <c r="N246" s="489">
        <v>0</v>
      </c>
      <c r="O246" s="489">
        <v>0</v>
      </c>
      <c r="P246" s="489">
        <v>0</v>
      </c>
      <c r="Q246" s="490">
        <f t="shared" si="70"/>
        <v>1.617</v>
      </c>
      <c r="R246" s="490">
        <f>SUM(L246:P246)</f>
        <v>0</v>
      </c>
      <c r="S246" s="490"/>
      <c r="T246" s="491">
        <f t="shared" si="72"/>
        <v>1.617</v>
      </c>
      <c r="U246" s="154"/>
      <c r="V246" s="492">
        <v>1</v>
      </c>
      <c r="W246" s="211"/>
      <c r="X246" s="493" t="s">
        <v>1098</v>
      </c>
      <c r="Y246" s="234" t="s">
        <v>430</v>
      </c>
      <c r="Z246" s="234" t="s">
        <v>431</v>
      </c>
    </row>
    <row r="247" spans="1:26" s="227" customFormat="1" ht="15.75" outlineLevel="1">
      <c r="A247" s="483">
        <v>65</v>
      </c>
      <c r="B247" s="484" t="s">
        <v>220</v>
      </c>
      <c r="C247" s="485" t="s">
        <v>1089</v>
      </c>
      <c r="D247" s="484" t="s">
        <v>1093</v>
      </c>
      <c r="E247" s="484" t="s">
        <v>1094</v>
      </c>
      <c r="F247" s="485" t="s">
        <v>1089</v>
      </c>
      <c r="G247" s="486">
        <v>0</v>
      </c>
      <c r="H247" s="488">
        <v>0</v>
      </c>
      <c r="I247" s="488">
        <v>0</v>
      </c>
      <c r="J247" s="488">
        <v>0.55800000000000005</v>
      </c>
      <c r="K247" s="488">
        <v>0</v>
      </c>
      <c r="L247" s="488">
        <v>0</v>
      </c>
      <c r="M247" s="489">
        <v>0</v>
      </c>
      <c r="N247" s="489">
        <v>0</v>
      </c>
      <c r="O247" s="489">
        <v>0</v>
      </c>
      <c r="P247" s="489">
        <v>0</v>
      </c>
      <c r="Q247" s="490">
        <f>SUM(G247:K247)</f>
        <v>0.55800000000000005</v>
      </c>
      <c r="R247" s="490">
        <f>SUM(L247:P247)</f>
        <v>0</v>
      </c>
      <c r="S247" s="490"/>
      <c r="T247" s="491">
        <f>SUM(Q247:S247)</f>
        <v>0.55800000000000005</v>
      </c>
      <c r="U247" s="154"/>
      <c r="V247" s="492">
        <v>1</v>
      </c>
      <c r="W247" s="211"/>
      <c r="X247" s="493" t="s">
        <v>1098</v>
      </c>
      <c r="Y247" s="234" t="s">
        <v>430</v>
      </c>
      <c r="Z247" s="234" t="s">
        <v>431</v>
      </c>
    </row>
    <row r="248" spans="1:26" s="227" customFormat="1" ht="15.75" outlineLevel="1">
      <c r="A248" s="232">
        <v>65</v>
      </c>
      <c r="B248" s="216" t="s">
        <v>220</v>
      </c>
      <c r="C248" s="233" t="s">
        <v>221</v>
      </c>
      <c r="D248" s="234" t="s">
        <v>430</v>
      </c>
      <c r="E248" s="234" t="s">
        <v>431</v>
      </c>
      <c r="F248" s="233" t="s">
        <v>873</v>
      </c>
      <c r="G248" s="235">
        <v>0</v>
      </c>
      <c r="H248" s="236">
        <v>0</v>
      </c>
      <c r="I248" s="234">
        <v>0</v>
      </c>
      <c r="J248" s="236">
        <v>0</v>
      </c>
      <c r="K248" s="236">
        <v>1.212</v>
      </c>
      <c r="L248" s="236">
        <v>0</v>
      </c>
      <c r="M248" s="228">
        <v>0</v>
      </c>
      <c r="N248" s="228">
        <v>0</v>
      </c>
      <c r="O248" s="228">
        <v>0</v>
      </c>
      <c r="P248" s="228">
        <v>0</v>
      </c>
      <c r="Q248" s="269">
        <f t="shared" si="70"/>
        <v>1.212</v>
      </c>
      <c r="R248" s="274">
        <f>SUM(L248:P248)</f>
        <v>0</v>
      </c>
      <c r="S248" s="32"/>
      <c r="T248" s="215">
        <f t="shared" si="72"/>
        <v>1.212</v>
      </c>
      <c r="U248" s="154">
        <v>1.212</v>
      </c>
      <c r="V248" s="240">
        <v>1</v>
      </c>
      <c r="W248" s="211"/>
      <c r="X248" s="290" t="s">
        <v>1035</v>
      </c>
      <c r="Y248" s="234" t="s">
        <v>430</v>
      </c>
      <c r="Z248" s="234" t="s">
        <v>431</v>
      </c>
    </row>
    <row r="249" spans="1:26" s="227" customFormat="1" ht="15.75" outlineLevel="1">
      <c r="A249" s="483">
        <v>65</v>
      </c>
      <c r="B249" s="484" t="s">
        <v>220</v>
      </c>
      <c r="C249" s="485" t="s">
        <v>1097</v>
      </c>
      <c r="D249" s="484" t="s">
        <v>1095</v>
      </c>
      <c r="E249" s="484" t="s">
        <v>1096</v>
      </c>
      <c r="F249" s="485" t="s">
        <v>1097</v>
      </c>
      <c r="G249" s="486">
        <v>0</v>
      </c>
      <c r="H249" s="488">
        <v>0</v>
      </c>
      <c r="I249" s="488">
        <v>0</v>
      </c>
      <c r="J249" s="488">
        <v>0.82</v>
      </c>
      <c r="K249" s="488">
        <v>0</v>
      </c>
      <c r="L249" s="488">
        <v>0</v>
      </c>
      <c r="M249" s="489">
        <v>0</v>
      </c>
      <c r="N249" s="489">
        <v>0</v>
      </c>
      <c r="O249" s="489">
        <v>0</v>
      </c>
      <c r="P249" s="489">
        <v>0</v>
      </c>
      <c r="Q249" s="490">
        <f t="shared" si="70"/>
        <v>0.82</v>
      </c>
      <c r="R249" s="490">
        <f>SUM(L249:P249)</f>
        <v>0</v>
      </c>
      <c r="S249" s="490"/>
      <c r="T249" s="491">
        <f t="shared" si="72"/>
        <v>0.82</v>
      </c>
      <c r="U249" s="154"/>
      <c r="V249" s="492">
        <v>1</v>
      </c>
      <c r="W249" s="211"/>
      <c r="X249" s="493" t="s">
        <v>1098</v>
      </c>
      <c r="Y249" s="234" t="s">
        <v>430</v>
      </c>
      <c r="Z249" s="234" t="s">
        <v>431</v>
      </c>
    </row>
    <row r="250" spans="1:26" s="148" customFormat="1" ht="15.75" outlineLevel="1">
      <c r="A250" s="332">
        <v>65</v>
      </c>
      <c r="B250" s="529" t="s">
        <v>222</v>
      </c>
      <c r="C250" s="328" t="s">
        <v>223</v>
      </c>
      <c r="D250" s="321"/>
      <c r="E250" s="321"/>
      <c r="F250" s="328" t="s">
        <v>954</v>
      </c>
      <c r="G250" s="333"/>
      <c r="H250" s="334"/>
      <c r="I250" s="321"/>
      <c r="J250" s="334"/>
      <c r="K250" s="334"/>
      <c r="L250" s="334"/>
      <c r="M250" s="335"/>
      <c r="N250" s="335"/>
      <c r="O250" s="335"/>
      <c r="P250" s="335"/>
      <c r="Q250" s="269">
        <f t="shared" si="70"/>
        <v>0</v>
      </c>
      <c r="R250" s="274">
        <f t="shared" si="71"/>
        <v>0</v>
      </c>
      <c r="S250" s="535"/>
      <c r="T250" s="536">
        <f t="shared" si="72"/>
        <v>0</v>
      </c>
      <c r="U250" s="154">
        <v>1.6639999999999999</v>
      </c>
      <c r="V250" s="240">
        <v>1</v>
      </c>
      <c r="W250" s="5"/>
      <c r="X250" s="177"/>
      <c r="Y250" s="234"/>
      <c r="Z250" s="234"/>
    </row>
    <row r="251" spans="1:26" s="227" customFormat="1" ht="15.75" outlineLevel="1">
      <c r="A251" s="232">
        <v>65</v>
      </c>
      <c r="B251" s="216" t="s">
        <v>222</v>
      </c>
      <c r="C251" s="233" t="s">
        <v>223</v>
      </c>
      <c r="D251" s="234" t="s">
        <v>127</v>
      </c>
      <c r="E251" s="317" t="s">
        <v>224</v>
      </c>
      <c r="F251" s="233" t="s">
        <v>899</v>
      </c>
      <c r="G251" s="235">
        <v>0</v>
      </c>
      <c r="H251" s="236">
        <v>49.515000000000001</v>
      </c>
      <c r="I251" s="236">
        <v>15.081</v>
      </c>
      <c r="J251" s="236">
        <v>10.956000000000001</v>
      </c>
      <c r="K251" s="236">
        <v>0</v>
      </c>
      <c r="L251" s="236">
        <v>0</v>
      </c>
      <c r="M251" s="228">
        <v>0</v>
      </c>
      <c r="N251" s="228">
        <v>0</v>
      </c>
      <c r="O251" s="228">
        <v>0</v>
      </c>
      <c r="P251" s="228">
        <v>0</v>
      </c>
      <c r="Q251" s="269">
        <f t="shared" si="70"/>
        <v>75.552000000000007</v>
      </c>
      <c r="R251" s="274">
        <f t="shared" si="71"/>
        <v>0</v>
      </c>
      <c r="S251" s="32"/>
      <c r="T251" s="215">
        <f t="shared" si="72"/>
        <v>75.552000000000007</v>
      </c>
      <c r="U251" s="154">
        <v>75.551999999999992</v>
      </c>
      <c r="V251" s="240">
        <v>1</v>
      </c>
      <c r="W251" s="211"/>
      <c r="X251" s="290" t="s">
        <v>1035</v>
      </c>
      <c r="Y251" s="234" t="s">
        <v>127</v>
      </c>
      <c r="Z251" s="234" t="s">
        <v>224</v>
      </c>
    </row>
    <row r="252" spans="1:26" s="227" customFormat="1" ht="15" customHeight="1" outlineLevel="1">
      <c r="A252" s="232">
        <v>65</v>
      </c>
      <c r="B252" s="216" t="s">
        <v>225</v>
      </c>
      <c r="C252" s="233" t="s">
        <v>540</v>
      </c>
      <c r="D252" s="234" t="s">
        <v>7</v>
      </c>
      <c r="E252" s="234" t="s">
        <v>541</v>
      </c>
      <c r="F252" s="342" t="s">
        <v>540</v>
      </c>
      <c r="G252" s="235">
        <v>20.939</v>
      </c>
      <c r="H252" s="236">
        <v>0</v>
      </c>
      <c r="I252" s="236">
        <v>34.585999999999999</v>
      </c>
      <c r="J252" s="236">
        <v>0</v>
      </c>
      <c r="K252" s="236">
        <v>0</v>
      </c>
      <c r="L252" s="236">
        <v>4.07</v>
      </c>
      <c r="M252" s="228">
        <v>0</v>
      </c>
      <c r="N252" s="228">
        <v>0</v>
      </c>
      <c r="O252" s="228">
        <v>49.628</v>
      </c>
      <c r="P252" s="228">
        <v>0</v>
      </c>
      <c r="Q252" s="269">
        <f t="shared" si="70"/>
        <v>55.524999999999999</v>
      </c>
      <c r="R252" s="274">
        <f t="shared" si="71"/>
        <v>53.698</v>
      </c>
      <c r="S252" s="32"/>
      <c r="T252" s="215">
        <f t="shared" si="72"/>
        <v>109.223</v>
      </c>
      <c r="U252" s="154">
        <v>109.223</v>
      </c>
      <c r="V252" s="240">
        <v>3</v>
      </c>
      <c r="W252" s="211"/>
      <c r="X252" s="177"/>
      <c r="Y252" s="234" t="s">
        <v>7</v>
      </c>
      <c r="Z252" s="234" t="s">
        <v>541</v>
      </c>
    </row>
    <row r="253" spans="1:26" s="227" customFormat="1" ht="15.75" outlineLevel="1">
      <c r="A253" s="232">
        <v>65</v>
      </c>
      <c r="B253" s="216" t="s">
        <v>436</v>
      </c>
      <c r="C253" s="233" t="s">
        <v>437</v>
      </c>
      <c r="D253" s="234" t="s">
        <v>7</v>
      </c>
      <c r="E253" s="317" t="s">
        <v>688</v>
      </c>
      <c r="F253" s="342" t="s">
        <v>437</v>
      </c>
      <c r="G253" s="235">
        <v>0</v>
      </c>
      <c r="H253" s="236">
        <v>0</v>
      </c>
      <c r="I253" s="236">
        <v>1.9</v>
      </c>
      <c r="J253" s="236">
        <v>2</v>
      </c>
      <c r="K253" s="236">
        <v>0</v>
      </c>
      <c r="L253" s="236">
        <v>0</v>
      </c>
      <c r="M253" s="228">
        <v>0</v>
      </c>
      <c r="N253" s="228">
        <v>0</v>
      </c>
      <c r="O253" s="228">
        <v>0</v>
      </c>
      <c r="P253" s="228">
        <v>0</v>
      </c>
      <c r="Q253" s="269">
        <f t="shared" si="70"/>
        <v>3.9</v>
      </c>
      <c r="R253" s="274">
        <f t="shared" si="71"/>
        <v>0</v>
      </c>
      <c r="S253" s="32"/>
      <c r="T253" s="215">
        <f t="shared" si="72"/>
        <v>3.9</v>
      </c>
      <c r="U253" s="154">
        <v>3.9</v>
      </c>
      <c r="V253" s="240">
        <v>3</v>
      </c>
      <c r="W253" s="211"/>
      <c r="X253" s="177"/>
      <c r="Y253" s="234" t="s">
        <v>7</v>
      </c>
      <c r="Z253" s="234" t="s">
        <v>688</v>
      </c>
    </row>
    <row r="254" spans="1:26" s="227" customFormat="1" ht="15.75" outlineLevel="1">
      <c r="A254" s="232">
        <v>65</v>
      </c>
      <c r="B254" s="216" t="s">
        <v>435</v>
      </c>
      <c r="C254" s="233" t="s">
        <v>689</v>
      </c>
      <c r="D254" s="234" t="s">
        <v>7</v>
      </c>
      <c r="E254" s="317" t="s">
        <v>690</v>
      </c>
      <c r="F254" s="342" t="s">
        <v>689</v>
      </c>
      <c r="G254" s="235">
        <v>0</v>
      </c>
      <c r="H254" s="236">
        <v>0</v>
      </c>
      <c r="I254" s="236">
        <v>2.84</v>
      </c>
      <c r="J254" s="236">
        <v>0</v>
      </c>
      <c r="K254" s="236">
        <v>0</v>
      </c>
      <c r="L254" s="236">
        <v>0</v>
      </c>
      <c r="M254" s="228">
        <v>0</v>
      </c>
      <c r="N254" s="228">
        <v>0</v>
      </c>
      <c r="O254" s="228">
        <v>0</v>
      </c>
      <c r="P254" s="228">
        <v>0</v>
      </c>
      <c r="Q254" s="269">
        <f t="shared" si="70"/>
        <v>2.84</v>
      </c>
      <c r="R254" s="274">
        <f t="shared" si="71"/>
        <v>0</v>
      </c>
      <c r="S254" s="32"/>
      <c r="T254" s="215">
        <f t="shared" si="72"/>
        <v>2.84</v>
      </c>
      <c r="U254" s="154">
        <v>2.84</v>
      </c>
      <c r="V254" s="240">
        <v>3</v>
      </c>
      <c r="W254" s="211"/>
      <c r="X254" s="177"/>
      <c r="Y254" s="234" t="s">
        <v>7</v>
      </c>
      <c r="Z254" s="234" t="s">
        <v>690</v>
      </c>
    </row>
    <row r="255" spans="1:26" s="227" customFormat="1" ht="15.75" outlineLevel="1">
      <c r="A255" s="232">
        <v>65</v>
      </c>
      <c r="B255" s="216" t="s">
        <v>438</v>
      </c>
      <c r="C255" s="233" t="s">
        <v>227</v>
      </c>
      <c r="D255" s="234" t="s">
        <v>7</v>
      </c>
      <c r="E255" s="234" t="s">
        <v>232</v>
      </c>
      <c r="F255" s="342" t="s">
        <v>227</v>
      </c>
      <c r="G255" s="235">
        <v>0</v>
      </c>
      <c r="H255" s="236">
        <v>1.3</v>
      </c>
      <c r="I255" s="236">
        <v>0</v>
      </c>
      <c r="J255" s="236">
        <v>0</v>
      </c>
      <c r="K255" s="236">
        <v>0</v>
      </c>
      <c r="L255" s="236">
        <v>0</v>
      </c>
      <c r="M255" s="228">
        <v>0</v>
      </c>
      <c r="N255" s="228">
        <v>0</v>
      </c>
      <c r="O255" s="228">
        <v>0</v>
      </c>
      <c r="P255" s="228">
        <v>0</v>
      </c>
      <c r="Q255" s="269">
        <f t="shared" si="70"/>
        <v>1.3</v>
      </c>
      <c r="R255" s="274">
        <f t="shared" si="71"/>
        <v>0</v>
      </c>
      <c r="S255" s="32"/>
      <c r="T255" s="215">
        <f t="shared" si="72"/>
        <v>1.3</v>
      </c>
      <c r="U255" s="154">
        <v>1.3</v>
      </c>
      <c r="V255" s="240">
        <v>3</v>
      </c>
      <c r="W255" s="211"/>
      <c r="X255" s="177"/>
      <c r="Y255" s="234" t="s">
        <v>7</v>
      </c>
      <c r="Z255" s="234" t="s">
        <v>232</v>
      </c>
    </row>
    <row r="256" spans="1:26" s="227" customFormat="1" ht="15.75" outlineLevel="1">
      <c r="A256" s="232">
        <v>65</v>
      </c>
      <c r="B256" s="216" t="s">
        <v>226</v>
      </c>
      <c r="C256" s="233" t="s">
        <v>432</v>
      </c>
      <c r="D256" s="234" t="s">
        <v>7</v>
      </c>
      <c r="E256" s="317" t="s">
        <v>542</v>
      </c>
      <c r="F256" s="342" t="s">
        <v>432</v>
      </c>
      <c r="G256" s="235">
        <v>0</v>
      </c>
      <c r="H256" s="236">
        <v>0</v>
      </c>
      <c r="I256" s="236">
        <v>1.2</v>
      </c>
      <c r="J256" s="236">
        <v>0</v>
      </c>
      <c r="K256" s="236">
        <v>0</v>
      </c>
      <c r="L256" s="236">
        <v>0</v>
      </c>
      <c r="M256" s="228">
        <v>0</v>
      </c>
      <c r="N256" s="228">
        <v>12.8</v>
      </c>
      <c r="O256" s="236">
        <v>0</v>
      </c>
      <c r="P256" s="228">
        <v>0</v>
      </c>
      <c r="Q256" s="269">
        <f t="shared" si="70"/>
        <v>1.2</v>
      </c>
      <c r="R256" s="274">
        <f t="shared" si="71"/>
        <v>12.8</v>
      </c>
      <c r="S256" s="32"/>
      <c r="T256" s="215">
        <f t="shared" si="72"/>
        <v>14</v>
      </c>
      <c r="U256" s="154">
        <v>14</v>
      </c>
      <c r="V256" s="240">
        <v>3</v>
      </c>
      <c r="W256" s="211"/>
      <c r="X256" s="177"/>
      <c r="Y256" s="234" t="s">
        <v>7</v>
      </c>
      <c r="Z256" s="234" t="s">
        <v>542</v>
      </c>
    </row>
    <row r="257" spans="1:26" s="227" customFormat="1" ht="15.75" outlineLevel="1">
      <c r="A257" s="232">
        <v>65</v>
      </c>
      <c r="B257" s="216" t="s">
        <v>228</v>
      </c>
      <c r="C257" s="233" t="s">
        <v>543</v>
      </c>
      <c r="D257" s="234" t="s">
        <v>7</v>
      </c>
      <c r="E257" s="317" t="s">
        <v>773</v>
      </c>
      <c r="F257" s="342" t="s">
        <v>543</v>
      </c>
      <c r="G257" s="235">
        <v>0</v>
      </c>
      <c r="H257" s="236">
        <v>0</v>
      </c>
      <c r="I257" s="236">
        <v>1.8</v>
      </c>
      <c r="J257" s="236">
        <v>0</v>
      </c>
      <c r="K257" s="236">
        <v>0</v>
      </c>
      <c r="L257" s="236">
        <v>0</v>
      </c>
      <c r="M257" s="228">
        <v>0</v>
      </c>
      <c r="N257" s="228">
        <v>0</v>
      </c>
      <c r="O257" s="228">
        <v>0</v>
      </c>
      <c r="P257" s="228">
        <v>0</v>
      </c>
      <c r="Q257" s="269">
        <f t="shared" si="70"/>
        <v>1.8</v>
      </c>
      <c r="R257" s="274">
        <f t="shared" si="71"/>
        <v>0</v>
      </c>
      <c r="S257" s="32"/>
      <c r="T257" s="215">
        <f t="shared" si="72"/>
        <v>1.8</v>
      </c>
      <c r="U257" s="154">
        <v>1.8</v>
      </c>
      <c r="V257" s="240">
        <v>3</v>
      </c>
      <c r="W257" s="211"/>
      <c r="X257" s="177"/>
      <c r="Y257" s="234" t="s">
        <v>7</v>
      </c>
      <c r="Z257" s="234" t="s">
        <v>773</v>
      </c>
    </row>
    <row r="258" spans="1:26" s="227" customFormat="1" ht="15.75" outlineLevel="1">
      <c r="A258" s="232">
        <v>65</v>
      </c>
      <c r="B258" s="329" t="s">
        <v>229</v>
      </c>
      <c r="C258" s="233" t="s">
        <v>433</v>
      </c>
      <c r="D258" s="234" t="s">
        <v>7</v>
      </c>
      <c r="E258" s="234" t="s">
        <v>194</v>
      </c>
      <c r="F258" s="342" t="s">
        <v>433</v>
      </c>
      <c r="G258" s="235">
        <v>0</v>
      </c>
      <c r="H258" s="236">
        <v>0</v>
      </c>
      <c r="I258" s="236">
        <v>0.7</v>
      </c>
      <c r="J258" s="236">
        <v>0</v>
      </c>
      <c r="K258" s="236">
        <v>0</v>
      </c>
      <c r="L258" s="236">
        <v>0</v>
      </c>
      <c r="M258" s="228">
        <v>0</v>
      </c>
      <c r="N258" s="228">
        <v>2.4</v>
      </c>
      <c r="O258" s="228">
        <v>0</v>
      </c>
      <c r="P258" s="228">
        <v>0</v>
      </c>
      <c r="Q258" s="269">
        <f t="shared" si="70"/>
        <v>0.7</v>
      </c>
      <c r="R258" s="274">
        <f t="shared" si="71"/>
        <v>2.4</v>
      </c>
      <c r="S258" s="32"/>
      <c r="T258" s="215">
        <f t="shared" si="72"/>
        <v>3.0999999999999996</v>
      </c>
      <c r="U258" s="154">
        <v>3.0999999999999996</v>
      </c>
      <c r="V258" s="240">
        <v>3</v>
      </c>
      <c r="W258" s="211"/>
      <c r="X258" s="177"/>
      <c r="Y258" s="234" t="s">
        <v>7</v>
      </c>
      <c r="Z258" s="234" t="s">
        <v>194</v>
      </c>
    </row>
    <row r="259" spans="1:26" s="227" customFormat="1" ht="15.75" outlineLevel="1">
      <c r="A259" s="232">
        <v>65</v>
      </c>
      <c r="B259" s="234" t="s">
        <v>230</v>
      </c>
      <c r="C259" s="233" t="s">
        <v>434</v>
      </c>
      <c r="D259" s="234" t="s">
        <v>7</v>
      </c>
      <c r="E259" s="317" t="s">
        <v>755</v>
      </c>
      <c r="F259" s="342" t="s">
        <v>434</v>
      </c>
      <c r="G259" s="235">
        <v>0</v>
      </c>
      <c r="H259" s="236">
        <v>0</v>
      </c>
      <c r="I259" s="236">
        <v>0</v>
      </c>
      <c r="J259" s="236">
        <v>0</v>
      </c>
      <c r="K259" s="236">
        <v>0</v>
      </c>
      <c r="L259" s="236">
        <v>0</v>
      </c>
      <c r="M259" s="228">
        <v>0</v>
      </c>
      <c r="N259" s="228">
        <v>3.9</v>
      </c>
      <c r="O259" s="228">
        <v>0</v>
      </c>
      <c r="P259" s="228">
        <v>0</v>
      </c>
      <c r="Q259" s="269">
        <f t="shared" si="70"/>
        <v>0</v>
      </c>
      <c r="R259" s="274">
        <f t="shared" si="71"/>
        <v>3.9</v>
      </c>
      <c r="S259" s="32"/>
      <c r="T259" s="215">
        <f t="shared" si="72"/>
        <v>3.9</v>
      </c>
      <c r="U259" s="154">
        <v>3.9</v>
      </c>
      <c r="V259" s="240">
        <v>3</v>
      </c>
      <c r="W259" s="211"/>
      <c r="X259" s="177"/>
      <c r="Y259" s="234" t="s">
        <v>7</v>
      </c>
      <c r="Z259" s="234" t="s">
        <v>755</v>
      </c>
    </row>
    <row r="260" spans="1:26" s="227" customFormat="1" ht="15.75" outlineLevel="1">
      <c r="A260" s="232">
        <v>65</v>
      </c>
      <c r="B260" s="216" t="s">
        <v>231</v>
      </c>
      <c r="C260" s="233" t="s">
        <v>539</v>
      </c>
      <c r="D260" s="234" t="s">
        <v>7</v>
      </c>
      <c r="E260" s="234" t="s">
        <v>14</v>
      </c>
      <c r="F260" s="213" t="s">
        <v>539</v>
      </c>
      <c r="G260" s="235">
        <v>0</v>
      </c>
      <c r="H260" s="236">
        <v>1.75</v>
      </c>
      <c r="I260" s="236">
        <v>2.0449999999999999</v>
      </c>
      <c r="J260" s="236">
        <v>0</v>
      </c>
      <c r="K260" s="236">
        <v>0</v>
      </c>
      <c r="L260" s="236">
        <v>0</v>
      </c>
      <c r="M260" s="228">
        <v>0</v>
      </c>
      <c r="N260" s="228">
        <v>0</v>
      </c>
      <c r="O260" s="228">
        <v>0</v>
      </c>
      <c r="P260" s="228">
        <v>0</v>
      </c>
      <c r="Q260" s="269">
        <f t="shared" si="70"/>
        <v>3.7949999999999999</v>
      </c>
      <c r="R260" s="274">
        <f t="shared" si="71"/>
        <v>0</v>
      </c>
      <c r="S260" s="32"/>
      <c r="T260" s="215">
        <f t="shared" si="72"/>
        <v>3.7949999999999999</v>
      </c>
      <c r="U260" s="154">
        <v>3.7949999999999999</v>
      </c>
      <c r="V260" s="240">
        <v>1</v>
      </c>
      <c r="W260" s="211"/>
      <c r="X260" s="290" t="s">
        <v>1035</v>
      </c>
      <c r="Y260" s="234" t="s">
        <v>7</v>
      </c>
      <c r="Z260" s="234" t="s">
        <v>14</v>
      </c>
    </row>
    <row r="261" spans="1:26" s="227" customFormat="1" ht="15.75" outlineLevel="1">
      <c r="A261" s="232">
        <v>65</v>
      </c>
      <c r="B261" s="216" t="s">
        <v>544</v>
      </c>
      <c r="C261" s="233" t="s">
        <v>545</v>
      </c>
      <c r="D261" s="234" t="s">
        <v>7</v>
      </c>
      <c r="E261" s="317" t="s">
        <v>546</v>
      </c>
      <c r="F261" s="213" t="s">
        <v>545</v>
      </c>
      <c r="G261" s="235">
        <v>0</v>
      </c>
      <c r="H261" s="236">
        <v>0</v>
      </c>
      <c r="I261" s="236">
        <v>1.825</v>
      </c>
      <c r="J261" s="236">
        <v>0</v>
      </c>
      <c r="K261" s="236">
        <v>0</v>
      </c>
      <c r="L261" s="236">
        <v>0</v>
      </c>
      <c r="M261" s="228">
        <v>0</v>
      </c>
      <c r="N261" s="228">
        <v>0</v>
      </c>
      <c r="O261" s="228">
        <v>0</v>
      </c>
      <c r="P261" s="228">
        <v>0</v>
      </c>
      <c r="Q261" s="269">
        <f t="shared" si="70"/>
        <v>1.825</v>
      </c>
      <c r="R261" s="274">
        <f t="shared" si="71"/>
        <v>0</v>
      </c>
      <c r="S261" s="32"/>
      <c r="T261" s="215">
        <f t="shared" si="72"/>
        <v>1.825</v>
      </c>
      <c r="U261" s="154">
        <v>1.825</v>
      </c>
      <c r="V261" s="240">
        <v>1</v>
      </c>
      <c r="W261" s="211"/>
      <c r="X261" s="290" t="s">
        <v>1035</v>
      </c>
      <c r="Y261" s="234" t="s">
        <v>7</v>
      </c>
      <c r="Z261" s="234" t="s">
        <v>546</v>
      </c>
    </row>
    <row r="262" spans="1:26" s="227" customFormat="1" ht="15.75" outlineLevel="1">
      <c r="A262" s="232">
        <v>75</v>
      </c>
      <c r="B262" s="339" t="s">
        <v>233</v>
      </c>
      <c r="C262" s="233" t="s">
        <v>234</v>
      </c>
      <c r="D262" s="234" t="s">
        <v>7</v>
      </c>
      <c r="E262" s="234" t="s">
        <v>440</v>
      </c>
      <c r="F262" s="342" t="s">
        <v>234</v>
      </c>
      <c r="G262" s="235">
        <v>0</v>
      </c>
      <c r="H262" s="236">
        <v>1.23</v>
      </c>
      <c r="I262" s="236">
        <v>0</v>
      </c>
      <c r="J262" s="236">
        <v>11.21</v>
      </c>
      <c r="K262" s="236">
        <v>0</v>
      </c>
      <c r="L262" s="236">
        <v>0</v>
      </c>
      <c r="M262" s="228">
        <v>0</v>
      </c>
      <c r="N262" s="228">
        <v>59.945</v>
      </c>
      <c r="O262" s="228">
        <v>0</v>
      </c>
      <c r="P262" s="228">
        <v>0</v>
      </c>
      <c r="Q262" s="269">
        <f t="shared" si="70"/>
        <v>12.440000000000001</v>
      </c>
      <c r="R262" s="274">
        <f t="shared" si="71"/>
        <v>59.945</v>
      </c>
      <c r="S262" s="32"/>
      <c r="T262" s="215">
        <f t="shared" si="72"/>
        <v>72.385000000000005</v>
      </c>
      <c r="U262" s="154">
        <v>72.384999999999991</v>
      </c>
      <c r="V262" s="240">
        <v>4</v>
      </c>
      <c r="W262" s="211"/>
      <c r="X262" s="177"/>
      <c r="Y262" s="234" t="s">
        <v>7</v>
      </c>
      <c r="Z262" s="234" t="s">
        <v>440</v>
      </c>
    </row>
    <row r="263" spans="1:26" s="227" customFormat="1" ht="15.75" outlineLevel="1">
      <c r="A263" s="848" t="s">
        <v>370</v>
      </c>
      <c r="B263" s="849"/>
      <c r="C263" s="849"/>
      <c r="D263" s="849"/>
      <c r="E263" s="849"/>
      <c r="F263" s="242" t="s">
        <v>379</v>
      </c>
      <c r="G263" s="231">
        <f t="shared" ref="G263:P263" si="73">SUM(G237:G262)</f>
        <v>117.00999999999999</v>
      </c>
      <c r="H263" s="231">
        <f t="shared" si="73"/>
        <v>84.372</v>
      </c>
      <c r="I263" s="231">
        <f t="shared" si="73"/>
        <v>225.45899999999997</v>
      </c>
      <c r="J263" s="231">
        <f t="shared" si="73"/>
        <v>65.891999999999996</v>
      </c>
      <c r="K263" s="231">
        <f t="shared" si="73"/>
        <v>2.8289999999999997</v>
      </c>
      <c r="L263" s="231">
        <f t="shared" si="73"/>
        <v>4.07</v>
      </c>
      <c r="M263" s="231">
        <f t="shared" si="73"/>
        <v>0.2</v>
      </c>
      <c r="N263" s="231">
        <f t="shared" si="73"/>
        <v>119.70099999999999</v>
      </c>
      <c r="O263" s="231">
        <f t="shared" si="73"/>
        <v>104.173</v>
      </c>
      <c r="P263" s="231">
        <f t="shared" si="73"/>
        <v>18.792999999999999</v>
      </c>
      <c r="Q263" s="269">
        <f>SUM(G263:K263)</f>
        <v>495.56200000000001</v>
      </c>
      <c r="R263" s="274">
        <f t="shared" si="71"/>
        <v>246.93700000000001</v>
      </c>
      <c r="S263" s="32">
        <f>SUM(S237:S262)</f>
        <v>0</v>
      </c>
      <c r="T263" s="215">
        <f t="shared" si="72"/>
        <v>742.49900000000002</v>
      </c>
      <c r="U263" s="231">
        <f>SUM(U237:U262)</f>
        <v>565.15199999999993</v>
      </c>
      <c r="V263" s="871"/>
      <c r="W263" s="211"/>
      <c r="X263" s="177"/>
    </row>
    <row r="264" spans="1:26" s="227" customFormat="1" ht="16.5" outlineLevel="1" thickBot="1">
      <c r="A264" s="850"/>
      <c r="B264" s="851"/>
      <c r="C264" s="851"/>
      <c r="D264" s="851"/>
      <c r="E264" s="851"/>
      <c r="F264" s="243" t="s">
        <v>380</v>
      </c>
      <c r="G264" s="57">
        <f>+G263/$T$263</f>
        <v>0.15758943783089269</v>
      </c>
      <c r="H264" s="57">
        <f t="shared" ref="H264:S264" si="74">+H263/$T$263</f>
        <v>0.11363247627269531</v>
      </c>
      <c r="I264" s="57">
        <f t="shared" si="74"/>
        <v>0.30364889380322391</v>
      </c>
      <c r="J264" s="57">
        <f t="shared" si="74"/>
        <v>8.8743553863372196E-2</v>
      </c>
      <c r="K264" s="57">
        <f t="shared" si="74"/>
        <v>3.8101061415570926E-3</v>
      </c>
      <c r="L264" s="57">
        <f t="shared" si="74"/>
        <v>5.4814888639580662E-3</v>
      </c>
      <c r="M264" s="57">
        <f t="shared" si="74"/>
        <v>2.6936063213553148E-4</v>
      </c>
      <c r="N264" s="57">
        <f t="shared" si="74"/>
        <v>0.16121368513627626</v>
      </c>
      <c r="O264" s="57">
        <f t="shared" si="74"/>
        <v>0.14030052565727361</v>
      </c>
      <c r="P264" s="57">
        <f t="shared" si="74"/>
        <v>2.5310471798615217E-2</v>
      </c>
      <c r="Q264" s="270">
        <f t="shared" si="74"/>
        <v>0.66742446791174126</v>
      </c>
      <c r="R264" s="270">
        <f t="shared" si="74"/>
        <v>0.33257553208825869</v>
      </c>
      <c r="S264" s="57">
        <f t="shared" si="74"/>
        <v>0</v>
      </c>
      <c r="T264" s="197">
        <f xml:space="preserve"> T263/U263</f>
        <v>1.3138040739482477</v>
      </c>
      <c r="U264" s="147"/>
      <c r="V264" s="872"/>
      <c r="W264" s="211"/>
      <c r="X264" s="288"/>
    </row>
    <row r="265" spans="1:26" s="227" customFormat="1" ht="15.75" outlineLevel="1" collapsed="1">
      <c r="A265" s="13"/>
      <c r="B265" s="9"/>
      <c r="C265" s="5"/>
      <c r="D265" s="5"/>
      <c r="E265" s="5"/>
      <c r="F265" s="5"/>
      <c r="G265" s="36"/>
      <c r="H265" s="12"/>
      <c r="I265" s="12"/>
      <c r="J265" s="12"/>
      <c r="K265" s="12"/>
      <c r="L265" s="12"/>
      <c r="M265" s="35"/>
      <c r="N265" s="35"/>
      <c r="O265" s="35"/>
      <c r="P265" s="35"/>
      <c r="Q265" s="239"/>
      <c r="R265" s="239"/>
      <c r="S265" s="8"/>
      <c r="T265" s="196"/>
      <c r="U265" s="47"/>
      <c r="V265" s="151"/>
      <c r="W265" s="211"/>
      <c r="X265" s="6"/>
      <c r="Y265" s="5"/>
      <c r="Z265" s="5"/>
    </row>
    <row r="266" spans="1:26" s="227" customFormat="1" ht="16.5" outlineLevel="1" thickBot="1">
      <c r="A266" s="854" t="s">
        <v>235</v>
      </c>
      <c r="B266" s="854"/>
      <c r="C266" s="5"/>
      <c r="D266" s="5"/>
      <c r="E266" s="5"/>
      <c r="F266" s="5"/>
      <c r="G266" s="36"/>
      <c r="H266" s="12"/>
      <c r="I266" s="12"/>
      <c r="J266" s="12"/>
      <c r="K266" s="12"/>
      <c r="L266" s="12"/>
      <c r="M266" s="35"/>
      <c r="N266" s="35"/>
      <c r="O266" s="35"/>
      <c r="P266" s="35"/>
      <c r="Q266" s="239"/>
      <c r="R266" s="239"/>
      <c r="S266" s="8"/>
      <c r="T266" s="196"/>
      <c r="U266" s="47"/>
      <c r="V266" s="151"/>
      <c r="W266" s="211"/>
      <c r="X266" s="6"/>
      <c r="Y266" s="5"/>
      <c r="Z266" s="5"/>
    </row>
    <row r="267" spans="1:26" s="227" customFormat="1" ht="15.75" outlineLevel="1">
      <c r="A267" s="217" t="s">
        <v>797</v>
      </c>
      <c r="B267" s="212" t="s">
        <v>236</v>
      </c>
      <c r="C267" s="163" t="s">
        <v>633</v>
      </c>
      <c r="D267" s="219" t="s">
        <v>7</v>
      </c>
      <c r="E267" s="219" t="s">
        <v>237</v>
      </c>
      <c r="F267" s="218" t="s">
        <v>547</v>
      </c>
      <c r="G267" s="220">
        <v>0</v>
      </c>
      <c r="H267" s="221">
        <v>0</v>
      </c>
      <c r="I267" s="221">
        <v>0</v>
      </c>
      <c r="J267" s="221">
        <v>0</v>
      </c>
      <c r="K267" s="221">
        <v>0</v>
      </c>
      <c r="L267" s="221">
        <v>0</v>
      </c>
      <c r="M267" s="222">
        <v>0</v>
      </c>
      <c r="N267" s="222">
        <v>3.8567399999999998</v>
      </c>
      <c r="O267" s="222">
        <v>6.1532500000000008</v>
      </c>
      <c r="P267" s="222">
        <v>0</v>
      </c>
      <c r="Q267" s="278">
        <f>SUM(G267:K267)</f>
        <v>0</v>
      </c>
      <c r="R267" s="278">
        <f>SUM(L267:P267)</f>
        <v>10.00999</v>
      </c>
      <c r="S267" s="279"/>
      <c r="T267" s="169">
        <f>SUM(Q267:S267)</f>
        <v>10.00999</v>
      </c>
      <c r="U267" s="194">
        <v>10.01</v>
      </c>
      <c r="V267" s="225">
        <v>1</v>
      </c>
      <c r="W267" s="211"/>
      <c r="X267" s="223"/>
      <c r="Y267" s="219" t="s">
        <v>7</v>
      </c>
      <c r="Z267" s="219" t="s">
        <v>237</v>
      </c>
    </row>
    <row r="268" spans="1:26" s="227" customFormat="1" ht="15.75" outlineLevel="1">
      <c r="A268" s="232" t="s">
        <v>798</v>
      </c>
      <c r="B268" s="216" t="s">
        <v>238</v>
      </c>
      <c r="C268" s="213" t="s">
        <v>239</v>
      </c>
      <c r="D268" s="234" t="s">
        <v>7</v>
      </c>
      <c r="E268" s="317" t="s">
        <v>774</v>
      </c>
      <c r="F268" s="213" t="s">
        <v>239</v>
      </c>
      <c r="G268" s="235">
        <v>0</v>
      </c>
      <c r="H268" s="236">
        <v>14.850000000000001</v>
      </c>
      <c r="I268" s="236">
        <v>5.97</v>
      </c>
      <c r="J268" s="236">
        <v>2.98</v>
      </c>
      <c r="K268" s="236">
        <v>0</v>
      </c>
      <c r="L268" s="236">
        <v>0</v>
      </c>
      <c r="M268" s="236">
        <v>0</v>
      </c>
      <c r="N268" s="236">
        <v>0</v>
      </c>
      <c r="O268" s="236">
        <v>0</v>
      </c>
      <c r="P268" s="236">
        <v>0</v>
      </c>
      <c r="Q268" s="272">
        <f t="shared" ref="Q268:Q287" si="75">SUM(G268:K268)</f>
        <v>23.8</v>
      </c>
      <c r="R268" s="272">
        <f t="shared" ref="R268:R287" si="76">SUM(L268:P268)</f>
        <v>0</v>
      </c>
      <c r="S268" s="30"/>
      <c r="T268" s="226">
        <f t="shared" ref="T268:T287" si="77">SUM(Q268:S268)</f>
        <v>23.8</v>
      </c>
      <c r="U268" s="154">
        <v>23.8</v>
      </c>
      <c r="V268" s="240">
        <v>2</v>
      </c>
      <c r="W268" s="211"/>
      <c r="X268" s="237"/>
      <c r="Y268" s="234" t="s">
        <v>7</v>
      </c>
      <c r="Z268" s="234" t="s">
        <v>774</v>
      </c>
    </row>
    <row r="269" spans="1:26" s="227" customFormat="1" ht="15.75" outlineLevel="1">
      <c r="A269" s="232">
        <v>10</v>
      </c>
      <c r="B269" s="234">
        <v>1001</v>
      </c>
      <c r="C269" s="213" t="s">
        <v>240</v>
      </c>
      <c r="D269" s="234" t="s">
        <v>7</v>
      </c>
      <c r="E269" s="317" t="s">
        <v>241</v>
      </c>
      <c r="F269" s="213" t="s">
        <v>240</v>
      </c>
      <c r="G269" s="235">
        <v>99.231560000000016</v>
      </c>
      <c r="H269" s="236">
        <v>3.3812299999999995</v>
      </c>
      <c r="I269" s="236">
        <v>8.99986</v>
      </c>
      <c r="J269" s="236">
        <v>6.7446299999999999</v>
      </c>
      <c r="K269" s="236">
        <v>0</v>
      </c>
      <c r="L269" s="236">
        <v>0</v>
      </c>
      <c r="M269" s="228">
        <v>0</v>
      </c>
      <c r="N269" s="228">
        <v>0</v>
      </c>
      <c r="O269" s="228">
        <v>0</v>
      </c>
      <c r="P269" s="228">
        <v>0</v>
      </c>
      <c r="Q269" s="272">
        <f t="shared" si="75"/>
        <v>118.35728000000002</v>
      </c>
      <c r="R269" s="272">
        <f t="shared" si="76"/>
        <v>0</v>
      </c>
      <c r="S269" s="30"/>
      <c r="T269" s="226">
        <f t="shared" si="77"/>
        <v>118.35728000000002</v>
      </c>
      <c r="U269" s="154">
        <v>118.358</v>
      </c>
      <c r="V269" s="240">
        <v>1</v>
      </c>
      <c r="W269" s="211"/>
      <c r="X269" s="237"/>
      <c r="Y269" s="234" t="s">
        <v>7</v>
      </c>
      <c r="Z269" s="234" t="s">
        <v>241</v>
      </c>
    </row>
    <row r="270" spans="1:26" s="227" customFormat="1" ht="15.75" outlineLevel="1">
      <c r="A270" s="232">
        <v>10</v>
      </c>
      <c r="B270" s="234">
        <v>1002</v>
      </c>
      <c r="C270" s="213" t="s">
        <v>637</v>
      </c>
      <c r="D270" s="234" t="s">
        <v>7</v>
      </c>
      <c r="E270" s="234" t="s">
        <v>769</v>
      </c>
      <c r="F270" s="213" t="s">
        <v>815</v>
      </c>
      <c r="G270" s="235">
        <v>7.99</v>
      </c>
      <c r="H270" s="236">
        <v>34.886000000000003</v>
      </c>
      <c r="I270" s="236">
        <v>28.856999999999999</v>
      </c>
      <c r="J270" s="236">
        <v>22.637999999999998</v>
      </c>
      <c r="K270" s="236">
        <v>0</v>
      </c>
      <c r="L270" s="236">
        <v>0</v>
      </c>
      <c r="M270" s="228">
        <v>0</v>
      </c>
      <c r="N270" s="228">
        <v>0</v>
      </c>
      <c r="O270" s="228">
        <v>0</v>
      </c>
      <c r="P270" s="228">
        <v>0</v>
      </c>
      <c r="Q270" s="272">
        <f t="shared" si="75"/>
        <v>94.371000000000009</v>
      </c>
      <c r="R270" s="272">
        <f t="shared" si="76"/>
        <v>0</v>
      </c>
      <c r="S270" s="30"/>
      <c r="T270" s="226">
        <f t="shared" si="77"/>
        <v>94.371000000000009</v>
      </c>
      <c r="U270" s="154">
        <v>94.371000000000009</v>
      </c>
      <c r="V270" s="240">
        <v>2</v>
      </c>
      <c r="W270" s="211"/>
      <c r="X270" s="237"/>
      <c r="Y270" s="234" t="s">
        <v>7</v>
      </c>
      <c r="Z270" s="234" t="s">
        <v>769</v>
      </c>
    </row>
    <row r="271" spans="1:26" s="227" customFormat="1" ht="15.75" outlineLevel="1">
      <c r="A271" s="232">
        <v>10</v>
      </c>
      <c r="B271" s="234">
        <v>1002</v>
      </c>
      <c r="C271" s="213" t="s">
        <v>637</v>
      </c>
      <c r="D271" s="234" t="s">
        <v>769</v>
      </c>
      <c r="E271" s="234" t="s">
        <v>242</v>
      </c>
      <c r="F271" s="213" t="s">
        <v>816</v>
      </c>
      <c r="G271" s="235">
        <v>0</v>
      </c>
      <c r="H271" s="236">
        <v>24.906860000000002</v>
      </c>
      <c r="I271" s="236">
        <v>3.9550300000000003</v>
      </c>
      <c r="J271" s="236">
        <v>3.62995</v>
      </c>
      <c r="K271" s="236">
        <v>0</v>
      </c>
      <c r="L271" s="236">
        <v>0</v>
      </c>
      <c r="M271" s="228">
        <v>0</v>
      </c>
      <c r="N271" s="228">
        <v>0</v>
      </c>
      <c r="O271" s="228">
        <v>0</v>
      </c>
      <c r="P271" s="228">
        <v>0</v>
      </c>
      <c r="Q271" s="272">
        <f t="shared" si="75"/>
        <v>32.491840000000003</v>
      </c>
      <c r="R271" s="272">
        <f t="shared" si="76"/>
        <v>0</v>
      </c>
      <c r="S271" s="30"/>
      <c r="T271" s="226">
        <f t="shared" si="77"/>
        <v>32.491840000000003</v>
      </c>
      <c r="U271" s="154">
        <v>32.492000000000004</v>
      </c>
      <c r="V271" s="240">
        <v>3</v>
      </c>
      <c r="W271" s="211"/>
      <c r="X271" s="237"/>
      <c r="Y271" s="234" t="s">
        <v>769</v>
      </c>
      <c r="Z271" s="234" t="s">
        <v>242</v>
      </c>
    </row>
    <row r="272" spans="1:26" s="227" customFormat="1" ht="15.75" outlineLevel="1">
      <c r="A272" s="232">
        <v>10</v>
      </c>
      <c r="B272" s="234">
        <v>1003</v>
      </c>
      <c r="C272" s="213" t="s">
        <v>764</v>
      </c>
      <c r="D272" s="234" t="s">
        <v>191</v>
      </c>
      <c r="E272" s="234" t="s">
        <v>243</v>
      </c>
      <c r="F272" s="213" t="s">
        <v>244</v>
      </c>
      <c r="G272" s="235">
        <v>5.1110000000000007</v>
      </c>
      <c r="H272" s="236">
        <v>20.901999999999997</v>
      </c>
      <c r="I272" s="236">
        <v>1</v>
      </c>
      <c r="J272" s="236">
        <v>0.92999999999999994</v>
      </c>
      <c r="K272" s="236">
        <v>0</v>
      </c>
      <c r="L272" s="236">
        <v>0</v>
      </c>
      <c r="M272" s="228">
        <v>0</v>
      </c>
      <c r="N272" s="228">
        <v>0</v>
      </c>
      <c r="O272" s="228">
        <v>0.26</v>
      </c>
      <c r="P272" s="228">
        <v>0</v>
      </c>
      <c r="Q272" s="272">
        <f t="shared" si="75"/>
        <v>27.942999999999998</v>
      </c>
      <c r="R272" s="272">
        <f t="shared" si="76"/>
        <v>0.26</v>
      </c>
      <c r="S272" s="30"/>
      <c r="T272" s="226">
        <f t="shared" si="77"/>
        <v>28.202999999999999</v>
      </c>
      <c r="U272" s="154">
        <v>28.068999999999999</v>
      </c>
      <c r="V272" s="240">
        <v>5</v>
      </c>
      <c r="W272" s="211"/>
      <c r="X272" s="237"/>
      <c r="Y272" s="234" t="s">
        <v>191</v>
      </c>
      <c r="Z272" s="234" t="s">
        <v>243</v>
      </c>
    </row>
    <row r="273" spans="1:26" s="227" customFormat="1" ht="15.75" outlineLevel="1">
      <c r="A273" s="232">
        <v>17</v>
      </c>
      <c r="B273" s="234">
        <v>1701</v>
      </c>
      <c r="C273" s="213" t="s">
        <v>693</v>
      </c>
      <c r="D273" s="234" t="s">
        <v>246</v>
      </c>
      <c r="E273" s="234" t="s">
        <v>247</v>
      </c>
      <c r="F273" s="213" t="s">
        <v>245</v>
      </c>
      <c r="G273" s="235">
        <v>0</v>
      </c>
      <c r="H273" s="236">
        <v>8.2999999999999989</v>
      </c>
      <c r="I273" s="236">
        <v>3</v>
      </c>
      <c r="J273" s="236">
        <v>0</v>
      </c>
      <c r="K273" s="236">
        <v>0</v>
      </c>
      <c r="L273" s="236">
        <v>0</v>
      </c>
      <c r="M273" s="228">
        <v>0</v>
      </c>
      <c r="N273" s="228">
        <v>0</v>
      </c>
      <c r="O273" s="228">
        <v>0</v>
      </c>
      <c r="P273" s="228">
        <v>0</v>
      </c>
      <c r="Q273" s="272">
        <f t="shared" si="75"/>
        <v>11.299999999999999</v>
      </c>
      <c r="R273" s="272">
        <f t="shared" si="76"/>
        <v>0</v>
      </c>
      <c r="S273" s="30"/>
      <c r="T273" s="226">
        <f t="shared" si="77"/>
        <v>11.299999999999999</v>
      </c>
      <c r="U273" s="154">
        <v>11.3</v>
      </c>
      <c r="V273" s="240">
        <v>2</v>
      </c>
      <c r="W273" s="211"/>
      <c r="X273" s="237"/>
      <c r="Y273" s="234" t="s">
        <v>246</v>
      </c>
      <c r="Z273" s="234" t="s">
        <v>247</v>
      </c>
    </row>
    <row r="274" spans="1:26" s="227" customFormat="1" ht="15.75" outlineLevel="1">
      <c r="A274" s="232">
        <v>17</v>
      </c>
      <c r="B274" s="234">
        <v>1702</v>
      </c>
      <c r="C274" s="342" t="s">
        <v>694</v>
      </c>
      <c r="D274" s="234" t="s">
        <v>7</v>
      </c>
      <c r="E274" s="234" t="s">
        <v>10</v>
      </c>
      <c r="F274" s="233" t="s">
        <v>248</v>
      </c>
      <c r="G274" s="235">
        <v>0</v>
      </c>
      <c r="H274" s="236">
        <v>17.750789999999999</v>
      </c>
      <c r="I274" s="236">
        <v>11.86941</v>
      </c>
      <c r="J274" s="236">
        <v>12.77688</v>
      </c>
      <c r="K274" s="236">
        <v>0.97283000000000008</v>
      </c>
      <c r="L274" s="236">
        <v>0</v>
      </c>
      <c r="M274" s="228">
        <v>0</v>
      </c>
      <c r="N274" s="228">
        <v>0</v>
      </c>
      <c r="O274" s="228">
        <v>0</v>
      </c>
      <c r="P274" s="228">
        <v>0</v>
      </c>
      <c r="Q274" s="272">
        <f t="shared" si="75"/>
        <v>43.369909999999997</v>
      </c>
      <c r="R274" s="272">
        <f t="shared" si="76"/>
        <v>0</v>
      </c>
      <c r="S274" s="30"/>
      <c r="T274" s="226">
        <f t="shared" si="77"/>
        <v>43.369909999999997</v>
      </c>
      <c r="U274" s="154">
        <v>43.37</v>
      </c>
      <c r="V274" s="240">
        <v>3</v>
      </c>
      <c r="W274" s="211"/>
      <c r="X274" s="290" t="s">
        <v>1035</v>
      </c>
      <c r="Y274" s="234" t="s">
        <v>7</v>
      </c>
      <c r="Z274" s="234" t="s">
        <v>10</v>
      </c>
    </row>
    <row r="275" spans="1:26" s="227" customFormat="1" ht="15.75" outlineLevel="1">
      <c r="A275" s="232">
        <v>25</v>
      </c>
      <c r="B275" s="234">
        <v>2501</v>
      </c>
      <c r="C275" s="233" t="s">
        <v>691</v>
      </c>
      <c r="D275" s="234" t="s">
        <v>7</v>
      </c>
      <c r="E275" s="234" t="s">
        <v>692</v>
      </c>
      <c r="F275" s="233" t="s">
        <v>942</v>
      </c>
      <c r="G275" s="235">
        <v>0</v>
      </c>
      <c r="H275" s="236">
        <v>0.15</v>
      </c>
      <c r="I275" s="236">
        <v>0</v>
      </c>
      <c r="J275" s="236">
        <v>0</v>
      </c>
      <c r="K275" s="236">
        <v>0</v>
      </c>
      <c r="L275" s="236">
        <v>0</v>
      </c>
      <c r="M275" s="228">
        <v>0</v>
      </c>
      <c r="N275" s="228">
        <v>0</v>
      </c>
      <c r="O275" s="228">
        <v>0</v>
      </c>
      <c r="P275" s="228">
        <v>0</v>
      </c>
      <c r="Q275" s="272">
        <f t="shared" si="75"/>
        <v>0.15</v>
      </c>
      <c r="R275" s="272">
        <f t="shared" si="76"/>
        <v>0</v>
      </c>
      <c r="S275" s="30"/>
      <c r="T275" s="226">
        <f t="shared" si="77"/>
        <v>0.15</v>
      </c>
      <c r="U275" s="154">
        <v>0.15</v>
      </c>
      <c r="V275" s="492">
        <v>2</v>
      </c>
      <c r="W275" s="211"/>
      <c r="X275" s="237"/>
      <c r="Y275" s="234" t="s">
        <v>7</v>
      </c>
      <c r="Z275" s="234" t="s">
        <v>692</v>
      </c>
    </row>
    <row r="276" spans="1:26" s="227" customFormat="1" ht="15.75" outlineLevel="1">
      <c r="A276" s="332">
        <v>25</v>
      </c>
      <c r="B276" s="321">
        <v>2501</v>
      </c>
      <c r="C276" s="328" t="s">
        <v>691</v>
      </c>
      <c r="D276" s="321" t="s">
        <v>692</v>
      </c>
      <c r="E276" s="321" t="s">
        <v>253</v>
      </c>
      <c r="F276" s="328" t="s">
        <v>943</v>
      </c>
      <c r="G276" s="333"/>
      <c r="H276" s="334"/>
      <c r="I276" s="334"/>
      <c r="J276" s="509"/>
      <c r="K276" s="334"/>
      <c r="L276" s="334"/>
      <c r="M276" s="335"/>
      <c r="N276" s="335"/>
      <c r="O276" s="335"/>
      <c r="P276" s="335"/>
      <c r="Q276" s="272">
        <f t="shared" si="75"/>
        <v>0</v>
      </c>
      <c r="R276" s="272">
        <f t="shared" si="76"/>
        <v>0</v>
      </c>
      <c r="S276" s="511"/>
      <c r="T276" s="512">
        <f t="shared" si="77"/>
        <v>0</v>
      </c>
      <c r="U276" s="154">
        <v>83.03</v>
      </c>
      <c r="V276" s="473"/>
      <c r="W276" s="211"/>
      <c r="X276" s="237"/>
      <c r="Y276" s="234" t="s">
        <v>692</v>
      </c>
      <c r="Z276" s="234" t="s">
        <v>253</v>
      </c>
    </row>
    <row r="277" spans="1:26" s="148" customFormat="1" ht="15.75" outlineLevel="1">
      <c r="A277" s="232">
        <v>25</v>
      </c>
      <c r="B277" s="234" t="s">
        <v>250</v>
      </c>
      <c r="C277" s="342" t="s">
        <v>695</v>
      </c>
      <c r="D277" s="234" t="s">
        <v>7</v>
      </c>
      <c r="E277" s="234" t="s">
        <v>550</v>
      </c>
      <c r="F277" s="233" t="s">
        <v>251</v>
      </c>
      <c r="G277" s="235">
        <v>0</v>
      </c>
      <c r="H277" s="236">
        <v>5.87</v>
      </c>
      <c r="I277" s="236">
        <v>0</v>
      </c>
      <c r="J277" s="236">
        <v>0</v>
      </c>
      <c r="K277" s="236">
        <v>0</v>
      </c>
      <c r="L277" s="236">
        <v>0</v>
      </c>
      <c r="M277" s="228">
        <v>0</v>
      </c>
      <c r="N277" s="228">
        <v>0</v>
      </c>
      <c r="O277" s="228">
        <v>0</v>
      </c>
      <c r="P277" s="228">
        <v>0</v>
      </c>
      <c r="Q277" s="272">
        <f t="shared" si="75"/>
        <v>5.87</v>
      </c>
      <c r="R277" s="272">
        <f t="shared" si="76"/>
        <v>0</v>
      </c>
      <c r="S277" s="30"/>
      <c r="T277" s="226">
        <f t="shared" si="77"/>
        <v>5.87</v>
      </c>
      <c r="U277" s="154">
        <v>5.87</v>
      </c>
      <c r="V277" s="240">
        <v>2</v>
      </c>
      <c r="W277" s="5"/>
      <c r="X277" s="237"/>
      <c r="Y277" s="234" t="s">
        <v>7</v>
      </c>
      <c r="Z277" s="234" t="s">
        <v>550</v>
      </c>
    </row>
    <row r="278" spans="1:26" s="227" customFormat="1" ht="15.75" outlineLevel="1">
      <c r="A278" s="232">
        <v>25</v>
      </c>
      <c r="B278" s="234" t="s">
        <v>249</v>
      </c>
      <c r="C278" s="213" t="s">
        <v>696</v>
      </c>
      <c r="D278" s="234" t="s">
        <v>7</v>
      </c>
      <c r="E278" s="234" t="s">
        <v>697</v>
      </c>
      <c r="F278" s="233" t="s">
        <v>696</v>
      </c>
      <c r="G278" s="235">
        <v>0</v>
      </c>
      <c r="H278" s="236">
        <v>0</v>
      </c>
      <c r="I278" s="236">
        <v>0</v>
      </c>
      <c r="J278" s="236">
        <v>3.5860000000000003</v>
      </c>
      <c r="K278" s="236">
        <v>0</v>
      </c>
      <c r="L278" s="236">
        <v>0</v>
      </c>
      <c r="M278" s="228">
        <v>0</v>
      </c>
      <c r="N278" s="228">
        <v>0</v>
      </c>
      <c r="O278" s="228">
        <v>0</v>
      </c>
      <c r="P278" s="228">
        <v>0</v>
      </c>
      <c r="Q278" s="272">
        <f>SUM(G278:K278)</f>
        <v>3.5860000000000003</v>
      </c>
      <c r="R278" s="272">
        <f>SUM(L278:P278)</f>
        <v>0</v>
      </c>
      <c r="S278" s="30"/>
      <c r="T278" s="226">
        <f>SUM(Q278:S278)</f>
        <v>3.5860000000000003</v>
      </c>
      <c r="U278" s="154">
        <v>3.5859999999999999</v>
      </c>
      <c r="V278" s="240">
        <v>5</v>
      </c>
      <c r="W278" s="211"/>
      <c r="X278" s="237"/>
      <c r="Y278" s="234" t="s">
        <v>7</v>
      </c>
      <c r="Z278" s="234" t="s">
        <v>697</v>
      </c>
    </row>
    <row r="279" spans="1:26" s="227" customFormat="1" ht="15.75" outlineLevel="1">
      <c r="A279" s="332" t="s">
        <v>806</v>
      </c>
      <c r="B279" s="321" t="s">
        <v>917</v>
      </c>
      <c r="C279" s="510" t="s">
        <v>918</v>
      </c>
      <c r="D279" s="321" t="s">
        <v>7</v>
      </c>
      <c r="E279" s="321" t="s">
        <v>919</v>
      </c>
      <c r="F279" s="328" t="s">
        <v>944</v>
      </c>
      <c r="G279" s="333"/>
      <c r="H279" s="334"/>
      <c r="I279" s="334"/>
      <c r="J279" s="334"/>
      <c r="K279" s="334"/>
      <c r="L279" s="334"/>
      <c r="M279" s="335"/>
      <c r="N279" s="335"/>
      <c r="O279" s="335"/>
      <c r="P279" s="335"/>
      <c r="Q279" s="272">
        <f>SUM(G279:K279)</f>
        <v>0</v>
      </c>
      <c r="R279" s="272">
        <f>SUM(L279:P279)</f>
        <v>0</v>
      </c>
      <c r="S279" s="511"/>
      <c r="T279" s="512">
        <f t="shared" si="77"/>
        <v>0</v>
      </c>
      <c r="U279" s="154">
        <v>6.34</v>
      </c>
      <c r="V279" s="473"/>
      <c r="W279" s="211"/>
      <c r="X279" s="237"/>
      <c r="Y279" s="234" t="s">
        <v>7</v>
      </c>
      <c r="Z279" s="234" t="s">
        <v>919</v>
      </c>
    </row>
    <row r="280" spans="1:26" s="227" customFormat="1" ht="15.75" outlineLevel="1">
      <c r="A280" s="332" t="s">
        <v>806</v>
      </c>
      <c r="B280" s="321" t="s">
        <v>926</v>
      </c>
      <c r="C280" s="510" t="s">
        <v>927</v>
      </c>
      <c r="D280" s="321" t="s">
        <v>7</v>
      </c>
      <c r="E280" s="321" t="s">
        <v>928</v>
      </c>
      <c r="F280" s="328" t="s">
        <v>945</v>
      </c>
      <c r="G280" s="333"/>
      <c r="H280" s="334"/>
      <c r="I280" s="334"/>
      <c r="J280" s="334"/>
      <c r="K280" s="334"/>
      <c r="L280" s="334"/>
      <c r="M280" s="335"/>
      <c r="N280" s="335"/>
      <c r="O280" s="335"/>
      <c r="P280" s="335"/>
      <c r="Q280" s="272">
        <f>SUM(G280:K280)</f>
        <v>0</v>
      </c>
      <c r="R280" s="272">
        <f>SUM(L280:P280)</f>
        <v>0</v>
      </c>
      <c r="S280" s="511"/>
      <c r="T280" s="512">
        <f t="shared" si="77"/>
        <v>0</v>
      </c>
      <c r="U280" s="154">
        <v>21.17</v>
      </c>
      <c r="V280" s="473"/>
      <c r="W280" s="211"/>
      <c r="X280" s="237"/>
      <c r="Y280" s="234" t="s">
        <v>7</v>
      </c>
      <c r="Z280" s="234" t="s">
        <v>928</v>
      </c>
    </row>
    <row r="281" spans="1:26" s="227" customFormat="1" ht="15.75" outlineLevel="1">
      <c r="A281" s="232">
        <v>25</v>
      </c>
      <c r="B281" s="329" t="s">
        <v>97</v>
      </c>
      <c r="C281" s="233" t="s">
        <v>616</v>
      </c>
      <c r="D281" s="234" t="s">
        <v>23</v>
      </c>
      <c r="E281" s="234" t="s">
        <v>98</v>
      </c>
      <c r="F281" s="233" t="s">
        <v>549</v>
      </c>
      <c r="G281" s="235">
        <v>30.111000000000001</v>
      </c>
      <c r="H281" s="236">
        <v>25.770999999999994</v>
      </c>
      <c r="I281" s="236">
        <v>29.963000000000005</v>
      </c>
      <c r="J281" s="236">
        <v>1.9179999999999999</v>
      </c>
      <c r="K281" s="236">
        <v>0</v>
      </c>
      <c r="L281" s="236">
        <v>0</v>
      </c>
      <c r="M281" s="228">
        <v>0</v>
      </c>
      <c r="N281" s="228">
        <v>0</v>
      </c>
      <c r="O281" s="228">
        <v>12.211000000000002</v>
      </c>
      <c r="P281" s="228">
        <v>0</v>
      </c>
      <c r="Q281" s="272">
        <f t="shared" si="75"/>
        <v>87.763000000000005</v>
      </c>
      <c r="R281" s="272">
        <f t="shared" si="76"/>
        <v>12.211000000000002</v>
      </c>
      <c r="S281" s="30"/>
      <c r="T281" s="226">
        <f t="shared" si="77"/>
        <v>99.974000000000004</v>
      </c>
      <c r="U281" s="154">
        <v>99.85</v>
      </c>
      <c r="V281" s="240">
        <v>5</v>
      </c>
      <c r="W281" s="211"/>
      <c r="X281" s="237"/>
      <c r="Y281" s="234" t="s">
        <v>23</v>
      </c>
      <c r="Z281" s="234" t="s">
        <v>98</v>
      </c>
    </row>
    <row r="282" spans="1:26" s="227" customFormat="1" ht="30" outlineLevel="1">
      <c r="A282" s="232">
        <v>25</v>
      </c>
      <c r="B282" s="234" t="s">
        <v>254</v>
      </c>
      <c r="C282" s="233" t="s">
        <v>698</v>
      </c>
      <c r="D282" s="234" t="s">
        <v>7</v>
      </c>
      <c r="E282" s="234" t="s">
        <v>144</v>
      </c>
      <c r="F282" s="233" t="s">
        <v>817</v>
      </c>
      <c r="G282" s="235">
        <v>0</v>
      </c>
      <c r="H282" s="236">
        <v>37.170869999999994</v>
      </c>
      <c r="I282" s="236">
        <v>7.85588</v>
      </c>
      <c r="J282" s="236">
        <v>0.98920000000000008</v>
      </c>
      <c r="K282" s="236">
        <v>0</v>
      </c>
      <c r="L282" s="236">
        <v>0</v>
      </c>
      <c r="M282" s="228">
        <v>0</v>
      </c>
      <c r="N282" s="228">
        <v>0</v>
      </c>
      <c r="O282" s="228">
        <v>14.38311</v>
      </c>
      <c r="P282" s="228">
        <v>0</v>
      </c>
      <c r="Q282" s="272">
        <f t="shared" si="75"/>
        <v>46.015949999999989</v>
      </c>
      <c r="R282" s="272">
        <f t="shared" si="76"/>
        <v>14.38311</v>
      </c>
      <c r="S282" s="30"/>
      <c r="T282" s="226">
        <f t="shared" si="77"/>
        <v>60.399059999999992</v>
      </c>
      <c r="U282" s="154">
        <v>60.399000000000001</v>
      </c>
      <c r="V282" s="240">
        <v>3</v>
      </c>
      <c r="W282" s="211"/>
      <c r="X282" s="237"/>
      <c r="Y282" s="234" t="s">
        <v>7</v>
      </c>
      <c r="Z282" s="234" t="s">
        <v>144</v>
      </c>
    </row>
    <row r="283" spans="1:26" s="227" customFormat="1" ht="30" outlineLevel="1">
      <c r="A283" s="232">
        <v>25</v>
      </c>
      <c r="B283" s="329" t="s">
        <v>254</v>
      </c>
      <c r="C283" s="233" t="s">
        <v>698</v>
      </c>
      <c r="D283" s="234" t="s">
        <v>144</v>
      </c>
      <c r="E283" s="234" t="s">
        <v>255</v>
      </c>
      <c r="F283" s="233" t="s">
        <v>818</v>
      </c>
      <c r="G283" s="235">
        <v>19.25</v>
      </c>
      <c r="H283" s="236">
        <v>11.803000000000001</v>
      </c>
      <c r="I283" s="236">
        <v>0</v>
      </c>
      <c r="J283" s="236">
        <v>0</v>
      </c>
      <c r="K283" s="236">
        <v>0</v>
      </c>
      <c r="L283" s="236">
        <v>0</v>
      </c>
      <c r="M283" s="228">
        <v>0</v>
      </c>
      <c r="N283" s="228">
        <v>0</v>
      </c>
      <c r="O283" s="228">
        <v>0</v>
      </c>
      <c r="P283" s="228">
        <v>0</v>
      </c>
      <c r="Q283" s="272">
        <f t="shared" si="75"/>
        <v>31.053000000000001</v>
      </c>
      <c r="R283" s="272">
        <f t="shared" si="76"/>
        <v>0</v>
      </c>
      <c r="S283" s="30"/>
      <c r="T283" s="226">
        <f t="shared" si="77"/>
        <v>31.053000000000001</v>
      </c>
      <c r="U283" s="154">
        <v>31.053000000000001</v>
      </c>
      <c r="V283" s="240">
        <v>4</v>
      </c>
      <c r="W283" s="211"/>
      <c r="X283" s="290" t="s">
        <v>1035</v>
      </c>
      <c r="Y283" s="234" t="s">
        <v>144</v>
      </c>
      <c r="Z283" s="234" t="s">
        <v>255</v>
      </c>
    </row>
    <row r="284" spans="1:26" s="227" customFormat="1" ht="15.75" outlineLevel="1">
      <c r="A284" s="332">
        <v>25</v>
      </c>
      <c r="B284" s="321">
        <v>2502</v>
      </c>
      <c r="C284" s="510" t="s">
        <v>699</v>
      </c>
      <c r="D284" s="321" t="s">
        <v>191</v>
      </c>
      <c r="E284" s="321" t="s">
        <v>700</v>
      </c>
      <c r="F284" s="510" t="s">
        <v>920</v>
      </c>
      <c r="G284" s="333"/>
      <c r="H284" s="334"/>
      <c r="I284" s="334"/>
      <c r="J284" s="334"/>
      <c r="K284" s="334"/>
      <c r="L284" s="334"/>
      <c r="M284" s="335"/>
      <c r="N284" s="335"/>
      <c r="O284" s="335"/>
      <c r="P284" s="335"/>
      <c r="Q284" s="272">
        <f t="shared" si="75"/>
        <v>0</v>
      </c>
      <c r="R284" s="272">
        <f t="shared" si="76"/>
        <v>0</v>
      </c>
      <c r="S284" s="30"/>
      <c r="T284" s="512">
        <f t="shared" si="77"/>
        <v>0</v>
      </c>
      <c r="U284" s="154">
        <v>30.93</v>
      </c>
      <c r="V284" s="312">
        <v>4</v>
      </c>
      <c r="W284" s="211"/>
      <c r="X284" s="237"/>
      <c r="Y284" s="234" t="s">
        <v>191</v>
      </c>
      <c r="Z284" s="234" t="s">
        <v>700</v>
      </c>
    </row>
    <row r="285" spans="1:26" s="227" customFormat="1" ht="15.75" outlineLevel="1">
      <c r="A285" s="232">
        <v>25</v>
      </c>
      <c r="B285" s="329">
        <v>2502</v>
      </c>
      <c r="C285" s="213" t="s">
        <v>699</v>
      </c>
      <c r="D285" s="234" t="s">
        <v>700</v>
      </c>
      <c r="E285" s="234" t="s">
        <v>548</v>
      </c>
      <c r="F285" s="213" t="s">
        <v>947</v>
      </c>
      <c r="G285" s="157">
        <v>44.829999999999991</v>
      </c>
      <c r="H285" s="157">
        <v>18.821000000000002</v>
      </c>
      <c r="I285" s="157">
        <v>8.3070000000000004</v>
      </c>
      <c r="J285" s="157">
        <v>16.358999999999998</v>
      </c>
      <c r="K285" s="157">
        <v>1.0049999999999999</v>
      </c>
      <c r="L285" s="157">
        <v>0</v>
      </c>
      <c r="M285" s="157">
        <v>0</v>
      </c>
      <c r="N285" s="157">
        <v>0</v>
      </c>
      <c r="O285" s="157">
        <v>0</v>
      </c>
      <c r="P285" s="157">
        <v>0</v>
      </c>
      <c r="Q285" s="272">
        <f t="shared" si="75"/>
        <v>89.321999999999989</v>
      </c>
      <c r="R285" s="272">
        <f t="shared" si="76"/>
        <v>0</v>
      </c>
      <c r="S285" s="30"/>
      <c r="T285" s="226">
        <f t="shared" si="77"/>
        <v>89.321999999999989</v>
      </c>
      <c r="U285" s="154">
        <v>89.322000000000003</v>
      </c>
      <c r="V285" s="240">
        <v>4</v>
      </c>
      <c r="W285" s="211"/>
      <c r="X285" s="290" t="s">
        <v>1035</v>
      </c>
      <c r="Y285" s="234" t="s">
        <v>700</v>
      </c>
      <c r="Z285" s="234" t="s">
        <v>548</v>
      </c>
    </row>
    <row r="286" spans="1:26" s="227" customFormat="1" ht="15.75" outlineLevel="1">
      <c r="A286" s="332" t="s">
        <v>806</v>
      </c>
      <c r="B286" s="321"/>
      <c r="C286" s="510" t="s">
        <v>924</v>
      </c>
      <c r="D286" s="321" t="s">
        <v>7</v>
      </c>
      <c r="E286" s="321" t="s">
        <v>925</v>
      </c>
      <c r="F286" s="510" t="s">
        <v>946</v>
      </c>
      <c r="G286" s="333"/>
      <c r="H286" s="334"/>
      <c r="I286" s="334"/>
      <c r="J286" s="334"/>
      <c r="K286" s="334"/>
      <c r="L286" s="334"/>
      <c r="M286" s="335"/>
      <c r="N286" s="335"/>
      <c r="O286" s="335"/>
      <c r="P286" s="335"/>
      <c r="Q286" s="511">
        <f t="shared" si="75"/>
        <v>0</v>
      </c>
      <c r="R286" s="272">
        <f t="shared" si="76"/>
        <v>0</v>
      </c>
      <c r="S286" s="511"/>
      <c r="T286" s="512">
        <f t="shared" si="77"/>
        <v>0</v>
      </c>
      <c r="U286" s="154">
        <v>6</v>
      </c>
      <c r="V286" s="473"/>
      <c r="W286" s="211"/>
      <c r="X286" s="237"/>
      <c r="Y286" s="234" t="s">
        <v>7</v>
      </c>
      <c r="Z286" s="234" t="s">
        <v>925</v>
      </c>
    </row>
    <row r="287" spans="1:26" s="227" customFormat="1" ht="15.75" outlineLevel="1">
      <c r="A287" s="848" t="s">
        <v>369</v>
      </c>
      <c r="B287" s="849"/>
      <c r="C287" s="849"/>
      <c r="D287" s="849"/>
      <c r="E287" s="849"/>
      <c r="F287" s="242" t="s">
        <v>379</v>
      </c>
      <c r="G287" s="231">
        <f t="shared" ref="G287:P287" si="78">SUM(G267:G285)</f>
        <v>206.52356</v>
      </c>
      <c r="H287" s="231">
        <f t="shared" si="78"/>
        <v>224.56274999999997</v>
      </c>
      <c r="I287" s="231">
        <f t="shared" si="78"/>
        <v>109.77718</v>
      </c>
      <c r="J287" s="231">
        <f t="shared" si="78"/>
        <v>72.551659999999984</v>
      </c>
      <c r="K287" s="231">
        <f t="shared" si="78"/>
        <v>1.97783</v>
      </c>
      <c r="L287" s="231">
        <f t="shared" si="78"/>
        <v>0</v>
      </c>
      <c r="M287" s="231">
        <f t="shared" si="78"/>
        <v>0</v>
      </c>
      <c r="N287" s="231">
        <f t="shared" si="78"/>
        <v>3.8567399999999998</v>
      </c>
      <c r="O287" s="231">
        <f t="shared" si="78"/>
        <v>33.007360000000006</v>
      </c>
      <c r="P287" s="231">
        <f t="shared" si="78"/>
        <v>0</v>
      </c>
      <c r="Q287" s="272">
        <f t="shared" si="75"/>
        <v>615.39297999999997</v>
      </c>
      <c r="R287" s="272">
        <f t="shared" si="76"/>
        <v>36.864100000000008</v>
      </c>
      <c r="S287" s="30">
        <f>SUM(S267:S285)</f>
        <v>0</v>
      </c>
      <c r="T287" s="226">
        <f t="shared" si="77"/>
        <v>652.25707999999997</v>
      </c>
      <c r="U287" s="231">
        <f>SUM(U267:U286)</f>
        <v>799.47</v>
      </c>
      <c r="V287" s="871"/>
      <c r="W287" s="211"/>
      <c r="X287" s="237"/>
    </row>
    <row r="288" spans="1:26" s="227" customFormat="1" ht="16.5" outlineLevel="1" thickBot="1">
      <c r="A288" s="850"/>
      <c r="B288" s="851"/>
      <c r="C288" s="851"/>
      <c r="D288" s="851"/>
      <c r="E288" s="851"/>
      <c r="F288" s="243" t="s">
        <v>380</v>
      </c>
      <c r="G288" s="57">
        <f>+G287/$T$287</f>
        <v>0.31662908128187739</v>
      </c>
      <c r="H288" s="57">
        <f t="shared" ref="H288:S288" si="79">+H287/$T$287</f>
        <v>0.34428564577635551</v>
      </c>
      <c r="I288" s="57">
        <f t="shared" si="79"/>
        <v>0.16830354681623388</v>
      </c>
      <c r="J288" s="57">
        <f t="shared" si="79"/>
        <v>0.11123169410441661</v>
      </c>
      <c r="K288" s="57">
        <f t="shared" si="79"/>
        <v>3.0322859814722134E-3</v>
      </c>
      <c r="L288" s="57">
        <f t="shared" si="79"/>
        <v>0</v>
      </c>
      <c r="M288" s="57">
        <f t="shared" si="79"/>
        <v>0</v>
      </c>
      <c r="N288" s="57">
        <f t="shared" si="79"/>
        <v>5.912913969442846E-3</v>
      </c>
      <c r="O288" s="57">
        <f t="shared" si="79"/>
        <v>5.0604832070201534E-2</v>
      </c>
      <c r="P288" s="57">
        <f t="shared" si="79"/>
        <v>0</v>
      </c>
      <c r="Q288" s="270">
        <f t="shared" si="79"/>
        <v>0.94348225396035557</v>
      </c>
      <c r="R288" s="270">
        <f t="shared" si="79"/>
        <v>5.6517746039644386E-2</v>
      </c>
      <c r="S288" s="57">
        <f t="shared" si="79"/>
        <v>0</v>
      </c>
      <c r="T288" s="197">
        <f xml:space="preserve"> T287/U287</f>
        <v>0.81586185848124382</v>
      </c>
      <c r="U288" s="147"/>
      <c r="V288" s="872"/>
      <c r="W288" s="211"/>
      <c r="X288" s="288"/>
    </row>
    <row r="289" spans="1:26" s="227" customFormat="1" ht="15.75" outlineLevel="1" collapsed="1">
      <c r="A289" s="13"/>
      <c r="B289" s="5"/>
      <c r="C289" s="5"/>
      <c r="D289" s="5"/>
      <c r="E289" s="5"/>
      <c r="F289" s="5"/>
      <c r="G289" s="36"/>
      <c r="H289" s="12"/>
      <c r="I289" s="12"/>
      <c r="J289" s="12"/>
      <c r="K289" s="12"/>
      <c r="L289" s="12"/>
      <c r="M289" s="35"/>
      <c r="N289" s="35"/>
      <c r="O289" s="35"/>
      <c r="P289" s="35"/>
      <c r="Q289" s="239"/>
      <c r="R289" s="239"/>
      <c r="S289" s="8"/>
      <c r="T289" s="196"/>
      <c r="U289" s="47"/>
      <c r="V289" s="151"/>
      <c r="W289" s="211"/>
      <c r="X289" s="6"/>
      <c r="Y289" s="5"/>
      <c r="Z289" s="5"/>
    </row>
    <row r="290" spans="1:26" s="227" customFormat="1" ht="16.5" outlineLevel="1" thickBot="1">
      <c r="A290" s="854" t="s">
        <v>256</v>
      </c>
      <c r="B290" s="854"/>
      <c r="C290" s="854"/>
      <c r="D290" s="5"/>
      <c r="E290" s="5"/>
      <c r="F290" s="5"/>
      <c r="G290" s="36"/>
      <c r="H290" s="12"/>
      <c r="I290" s="12"/>
      <c r="J290" s="12"/>
      <c r="K290" s="12"/>
      <c r="L290" s="12"/>
      <c r="M290" s="35"/>
      <c r="N290" s="35"/>
      <c r="O290" s="35"/>
      <c r="P290" s="35"/>
      <c r="Q290" s="239"/>
      <c r="R290" s="239"/>
      <c r="S290" s="8"/>
      <c r="T290" s="196"/>
      <c r="U290" s="47"/>
      <c r="V290" s="151"/>
      <c r="W290" s="211"/>
      <c r="X290" s="6"/>
      <c r="Y290" s="5"/>
      <c r="Z290" s="5"/>
    </row>
    <row r="291" spans="1:26" s="148" customFormat="1" ht="15.75" outlineLevel="1">
      <c r="A291" s="217">
        <v>55</v>
      </c>
      <c r="B291" s="219">
        <v>5505</v>
      </c>
      <c r="C291" s="218" t="s">
        <v>560</v>
      </c>
      <c r="D291" s="219" t="s">
        <v>7</v>
      </c>
      <c r="E291" s="219" t="s">
        <v>701</v>
      </c>
      <c r="F291" s="338" t="s">
        <v>448</v>
      </c>
      <c r="G291" s="220">
        <v>0</v>
      </c>
      <c r="H291" s="221">
        <v>35.904000000000003</v>
      </c>
      <c r="I291" s="221">
        <v>31.027000000000001</v>
      </c>
      <c r="J291" s="221">
        <v>2.375</v>
      </c>
      <c r="K291" s="221">
        <v>0</v>
      </c>
      <c r="L291" s="221">
        <v>0</v>
      </c>
      <c r="M291" s="222">
        <v>0</v>
      </c>
      <c r="N291" s="222">
        <v>0</v>
      </c>
      <c r="O291" s="222">
        <v>0</v>
      </c>
      <c r="P291" s="222">
        <v>0</v>
      </c>
      <c r="Q291" s="278">
        <f>SUM(G291:K291)</f>
        <v>69.306000000000012</v>
      </c>
      <c r="R291" s="278">
        <f>SUM(L291:P291)</f>
        <v>0</v>
      </c>
      <c r="S291" s="279"/>
      <c r="T291" s="169">
        <f>SUM(Q291:S291)</f>
        <v>69.306000000000012</v>
      </c>
      <c r="U291" s="194">
        <v>69.289999999999992</v>
      </c>
      <c r="V291" s="225">
        <v>3</v>
      </c>
      <c r="W291" s="5"/>
      <c r="X291" s="223"/>
      <c r="Y291" s="219" t="s">
        <v>7</v>
      </c>
      <c r="Z291" s="219" t="s">
        <v>701</v>
      </c>
    </row>
    <row r="292" spans="1:26" s="148" customFormat="1" ht="30" outlineLevel="1">
      <c r="A292" s="232">
        <v>55</v>
      </c>
      <c r="B292" s="234">
        <v>5507</v>
      </c>
      <c r="C292" s="233" t="s">
        <v>702</v>
      </c>
      <c r="D292" s="234" t="s">
        <v>555</v>
      </c>
      <c r="E292" s="234" t="s">
        <v>260</v>
      </c>
      <c r="F292" s="233" t="s">
        <v>644</v>
      </c>
      <c r="G292" s="235">
        <v>1.0007000000000001</v>
      </c>
      <c r="H292" s="236">
        <v>9.1011699999999998</v>
      </c>
      <c r="I292" s="236">
        <v>10.904440000000001</v>
      </c>
      <c r="J292" s="236">
        <v>29.75405000000001</v>
      </c>
      <c r="K292" s="236">
        <v>0</v>
      </c>
      <c r="L292" s="236">
        <v>0</v>
      </c>
      <c r="M292" s="228">
        <v>0</v>
      </c>
      <c r="N292" s="228">
        <v>0</v>
      </c>
      <c r="O292" s="228">
        <v>0</v>
      </c>
      <c r="P292" s="228">
        <v>0</v>
      </c>
      <c r="Q292" s="272">
        <f t="shared" ref="Q292:Q302" si="80">SUM(G292:K292)</f>
        <v>50.760360000000006</v>
      </c>
      <c r="R292" s="272">
        <f t="shared" ref="R292:R302" si="81">SUM(L292:P292)</f>
        <v>0</v>
      </c>
      <c r="S292" s="30"/>
      <c r="T292" s="226">
        <f t="shared" ref="T292:T302" si="82">SUM(Q292:S292)</f>
        <v>50.760360000000006</v>
      </c>
      <c r="U292" s="154">
        <v>50.760000000000005</v>
      </c>
      <c r="V292" s="240">
        <v>2</v>
      </c>
      <c r="W292" s="5"/>
      <c r="X292" s="237"/>
      <c r="Y292" s="234" t="s">
        <v>555</v>
      </c>
      <c r="Z292" s="234" t="s">
        <v>260</v>
      </c>
    </row>
    <row r="293" spans="1:26" s="227" customFormat="1" ht="15.75" outlineLevel="1">
      <c r="A293" s="232">
        <v>55</v>
      </c>
      <c r="B293" s="234" t="s">
        <v>257</v>
      </c>
      <c r="C293" s="233" t="s">
        <v>703</v>
      </c>
      <c r="D293" s="234" t="s">
        <v>27</v>
      </c>
      <c r="E293" s="234" t="s">
        <v>243</v>
      </c>
      <c r="F293" s="233" t="s">
        <v>552</v>
      </c>
      <c r="G293" s="235">
        <v>0</v>
      </c>
      <c r="H293" s="236">
        <v>6.931</v>
      </c>
      <c r="I293" s="236">
        <v>1.121</v>
      </c>
      <c r="J293" s="236">
        <v>0</v>
      </c>
      <c r="K293" s="236">
        <v>0</v>
      </c>
      <c r="L293" s="236">
        <v>0</v>
      </c>
      <c r="M293" s="228">
        <v>0</v>
      </c>
      <c r="N293" s="228">
        <v>0</v>
      </c>
      <c r="O293" s="228">
        <v>0</v>
      </c>
      <c r="P293" s="228">
        <v>0</v>
      </c>
      <c r="Q293" s="272">
        <f t="shared" si="80"/>
        <v>8.0519999999999996</v>
      </c>
      <c r="R293" s="272">
        <f t="shared" si="81"/>
        <v>0</v>
      </c>
      <c r="S293" s="30"/>
      <c r="T293" s="226">
        <f t="shared" si="82"/>
        <v>8.0519999999999996</v>
      </c>
      <c r="U293" s="154">
        <v>8.0519999999999996</v>
      </c>
      <c r="V293" s="240">
        <v>1</v>
      </c>
      <c r="W293" s="5"/>
      <c r="X293" s="237"/>
      <c r="Y293" s="234" t="s">
        <v>27</v>
      </c>
      <c r="Z293" s="234" t="s">
        <v>243</v>
      </c>
    </row>
    <row r="294" spans="1:26" s="227" customFormat="1" ht="15.75" outlineLevel="1">
      <c r="A294" s="232">
        <v>55</v>
      </c>
      <c r="B294" s="234" t="s">
        <v>258</v>
      </c>
      <c r="C294" s="233" t="s">
        <v>704</v>
      </c>
      <c r="D294" s="234" t="s">
        <v>7</v>
      </c>
      <c r="E294" s="234" t="s">
        <v>556</v>
      </c>
      <c r="F294" s="233" t="s">
        <v>558</v>
      </c>
      <c r="G294" s="235">
        <v>0</v>
      </c>
      <c r="H294" s="236">
        <v>1.9835499999999999</v>
      </c>
      <c r="I294" s="236">
        <v>6.9101199999999992</v>
      </c>
      <c r="J294" s="236">
        <v>18.338090000000001</v>
      </c>
      <c r="K294" s="236">
        <v>0.97144000000000008</v>
      </c>
      <c r="L294" s="236">
        <v>0</v>
      </c>
      <c r="M294" s="228">
        <v>0</v>
      </c>
      <c r="N294" s="228">
        <v>0</v>
      </c>
      <c r="O294" s="228">
        <v>0</v>
      </c>
      <c r="P294" s="228">
        <v>0.66336000000000006</v>
      </c>
      <c r="Q294" s="272">
        <f t="shared" si="80"/>
        <v>28.203200000000002</v>
      </c>
      <c r="R294" s="272">
        <f t="shared" si="81"/>
        <v>0.66336000000000006</v>
      </c>
      <c r="S294" s="30"/>
      <c r="T294" s="226">
        <f t="shared" si="82"/>
        <v>28.866560000000003</v>
      </c>
      <c r="U294" s="154">
        <v>28.867000000000004</v>
      </c>
      <c r="V294" s="240">
        <v>2</v>
      </c>
      <c r="W294" s="5"/>
      <c r="X294" s="237"/>
      <c r="Y294" s="234" t="s">
        <v>7</v>
      </c>
      <c r="Z294" s="234" t="s">
        <v>556</v>
      </c>
    </row>
    <row r="295" spans="1:26" s="227" customFormat="1" ht="16.5" customHeight="1" outlineLevel="1">
      <c r="A295" s="232">
        <v>55</v>
      </c>
      <c r="B295" s="234" t="s">
        <v>259</v>
      </c>
      <c r="C295" s="233" t="s">
        <v>551</v>
      </c>
      <c r="D295" s="234" t="s">
        <v>7</v>
      </c>
      <c r="E295" s="234" t="s">
        <v>559</v>
      </c>
      <c r="F295" s="318" t="s">
        <v>557</v>
      </c>
      <c r="G295" s="235">
        <v>0</v>
      </c>
      <c r="H295" s="236">
        <v>9.1267300000000002</v>
      </c>
      <c r="I295" s="236">
        <v>8.0459500000000013</v>
      </c>
      <c r="J295" s="236">
        <v>1.00258</v>
      </c>
      <c r="K295" s="236">
        <v>0</v>
      </c>
      <c r="L295" s="236">
        <v>0</v>
      </c>
      <c r="M295" s="228">
        <v>0</v>
      </c>
      <c r="N295" s="228">
        <v>0</v>
      </c>
      <c r="O295" s="228">
        <v>0</v>
      </c>
      <c r="P295" s="228">
        <v>0</v>
      </c>
      <c r="Q295" s="272">
        <f t="shared" si="80"/>
        <v>18.175260000000002</v>
      </c>
      <c r="R295" s="272">
        <f t="shared" si="81"/>
        <v>0</v>
      </c>
      <c r="S295" s="30"/>
      <c r="T295" s="226">
        <f t="shared" si="82"/>
        <v>18.175260000000002</v>
      </c>
      <c r="U295" s="154">
        <v>18.176000000000002</v>
      </c>
      <c r="V295" s="240">
        <v>2</v>
      </c>
      <c r="W295" s="211"/>
      <c r="X295" s="237"/>
      <c r="Y295" s="234" t="s">
        <v>7</v>
      </c>
      <c r="Z295" s="234" t="s">
        <v>559</v>
      </c>
    </row>
    <row r="296" spans="1:26" s="227" customFormat="1" ht="15.75" outlineLevel="1">
      <c r="A296" s="232">
        <v>66</v>
      </c>
      <c r="B296" s="234">
        <v>6603</v>
      </c>
      <c r="C296" s="233" t="s">
        <v>561</v>
      </c>
      <c r="D296" s="234" t="s">
        <v>49</v>
      </c>
      <c r="E296" s="234" t="s">
        <v>562</v>
      </c>
      <c r="F296" s="233" t="s">
        <v>393</v>
      </c>
      <c r="G296" s="235">
        <v>0.99299999999999999</v>
      </c>
      <c r="H296" s="236">
        <v>28.831</v>
      </c>
      <c r="I296" s="236">
        <v>20.807999999999993</v>
      </c>
      <c r="J296" s="236">
        <v>2.87</v>
      </c>
      <c r="K296" s="236">
        <v>0</v>
      </c>
      <c r="L296" s="236">
        <v>0</v>
      </c>
      <c r="M296" s="228">
        <v>0</v>
      </c>
      <c r="N296" s="228">
        <v>0</v>
      </c>
      <c r="O296" s="228">
        <v>0</v>
      </c>
      <c r="P296" s="228">
        <v>0</v>
      </c>
      <c r="Q296" s="272">
        <f t="shared" si="80"/>
        <v>53.501999999999988</v>
      </c>
      <c r="R296" s="272">
        <f t="shared" si="81"/>
        <v>0</v>
      </c>
      <c r="S296" s="30"/>
      <c r="T296" s="226">
        <f t="shared" si="82"/>
        <v>53.501999999999988</v>
      </c>
      <c r="U296" s="154">
        <v>53.502000000000002</v>
      </c>
      <c r="V296" s="240">
        <v>3</v>
      </c>
      <c r="W296" s="211"/>
      <c r="X296" s="237"/>
      <c r="Y296" s="234" t="s">
        <v>49</v>
      </c>
      <c r="Z296" s="234" t="s">
        <v>562</v>
      </c>
    </row>
    <row r="297" spans="1:26" s="227" customFormat="1" ht="15.75" outlineLevel="1">
      <c r="A297" s="232">
        <v>66</v>
      </c>
      <c r="B297" s="234">
        <v>6604</v>
      </c>
      <c r="C297" s="233" t="s">
        <v>705</v>
      </c>
      <c r="D297" s="234" t="s">
        <v>7</v>
      </c>
      <c r="E297" s="234" t="s">
        <v>261</v>
      </c>
      <c r="F297" s="233" t="s">
        <v>705</v>
      </c>
      <c r="G297" s="235">
        <v>21.766999999999999</v>
      </c>
      <c r="H297" s="236">
        <v>5.891</v>
      </c>
      <c r="I297" s="236">
        <v>6.3140000000000001</v>
      </c>
      <c r="J297" s="236">
        <v>5.5049999999999999</v>
      </c>
      <c r="K297" s="236">
        <v>0</v>
      </c>
      <c r="L297" s="236">
        <v>0</v>
      </c>
      <c r="M297" s="228">
        <v>2.988</v>
      </c>
      <c r="N297" s="228">
        <v>23.04</v>
      </c>
      <c r="O297" s="228">
        <v>72.278999999999996</v>
      </c>
      <c r="P297" s="228">
        <v>12.614000000000001</v>
      </c>
      <c r="Q297" s="272">
        <f t="shared" si="80"/>
        <v>39.477000000000004</v>
      </c>
      <c r="R297" s="272">
        <f t="shared" si="81"/>
        <v>110.92099999999999</v>
      </c>
      <c r="S297" s="30"/>
      <c r="T297" s="226">
        <f t="shared" si="82"/>
        <v>150.398</v>
      </c>
      <c r="U297" s="154">
        <v>150.398</v>
      </c>
      <c r="V297" s="240">
        <v>4</v>
      </c>
      <c r="W297" s="211"/>
      <c r="X297" s="237"/>
      <c r="Y297" s="234" t="s">
        <v>7</v>
      </c>
      <c r="Z297" s="234" t="s">
        <v>261</v>
      </c>
    </row>
    <row r="298" spans="1:26" s="227" customFormat="1" ht="15.75" outlineLevel="1">
      <c r="A298" s="232">
        <v>70</v>
      </c>
      <c r="B298" s="234">
        <v>7008</v>
      </c>
      <c r="C298" s="233" t="s">
        <v>356</v>
      </c>
      <c r="D298" s="234" t="s">
        <v>122</v>
      </c>
      <c r="E298" s="234" t="s">
        <v>117</v>
      </c>
      <c r="F298" s="233" t="s">
        <v>262</v>
      </c>
      <c r="G298" s="235">
        <v>2.8449999999999998</v>
      </c>
      <c r="H298" s="236">
        <v>23.080000000000002</v>
      </c>
      <c r="I298" s="236">
        <v>24.661999999999999</v>
      </c>
      <c r="J298" s="236">
        <v>2.8029999999999999</v>
      </c>
      <c r="K298" s="236">
        <v>0</v>
      </c>
      <c r="L298" s="236">
        <v>0</v>
      </c>
      <c r="M298" s="228">
        <v>0</v>
      </c>
      <c r="N298" s="228">
        <v>0</v>
      </c>
      <c r="O298" s="228">
        <v>0</v>
      </c>
      <c r="P298" s="228">
        <v>5.3390000000000004</v>
      </c>
      <c r="Q298" s="272">
        <f t="shared" si="80"/>
        <v>53.39</v>
      </c>
      <c r="R298" s="272">
        <f t="shared" si="81"/>
        <v>5.3390000000000004</v>
      </c>
      <c r="S298" s="30"/>
      <c r="T298" s="226">
        <f t="shared" si="82"/>
        <v>58.728999999999999</v>
      </c>
      <c r="U298" s="154">
        <v>58.178000000000004</v>
      </c>
      <c r="V298" s="240">
        <v>1</v>
      </c>
      <c r="W298" s="211"/>
      <c r="X298" s="237"/>
      <c r="Y298" s="234" t="s">
        <v>122</v>
      </c>
      <c r="Z298" s="234" t="s">
        <v>117</v>
      </c>
    </row>
    <row r="299" spans="1:26" s="227" customFormat="1" ht="15.75" outlineLevel="1">
      <c r="A299" s="232" t="s">
        <v>809</v>
      </c>
      <c r="B299" s="234">
        <v>7009</v>
      </c>
      <c r="C299" s="233" t="s">
        <v>706</v>
      </c>
      <c r="D299" s="234" t="s">
        <v>7</v>
      </c>
      <c r="E299" s="234" t="s">
        <v>553</v>
      </c>
      <c r="F299" s="233" t="s">
        <v>554</v>
      </c>
      <c r="G299" s="235">
        <v>9.0719999999999992</v>
      </c>
      <c r="H299" s="236">
        <v>28.010999999999999</v>
      </c>
      <c r="I299" s="236">
        <v>2.5909999999999997</v>
      </c>
      <c r="J299" s="236">
        <v>8.0540000000000003</v>
      </c>
      <c r="K299" s="236">
        <v>0</v>
      </c>
      <c r="L299" s="236">
        <v>0</v>
      </c>
      <c r="M299" s="228">
        <v>0</v>
      </c>
      <c r="N299" s="228">
        <v>0</v>
      </c>
      <c r="O299" s="228">
        <v>0</v>
      </c>
      <c r="P299" s="228">
        <v>0</v>
      </c>
      <c r="Q299" s="272">
        <f t="shared" si="80"/>
        <v>47.728000000000002</v>
      </c>
      <c r="R299" s="272">
        <f t="shared" si="81"/>
        <v>0</v>
      </c>
      <c r="S299" s="30">
        <v>10.002000000000001</v>
      </c>
      <c r="T299" s="226">
        <f t="shared" si="82"/>
        <v>57.730000000000004</v>
      </c>
      <c r="U299" s="154">
        <v>57.730000000000004</v>
      </c>
      <c r="V299" s="240">
        <v>1</v>
      </c>
      <c r="W299" s="211"/>
      <c r="X299" s="237"/>
      <c r="Y299" s="234" t="s">
        <v>7</v>
      </c>
      <c r="Z299" s="234" t="s">
        <v>553</v>
      </c>
    </row>
    <row r="300" spans="1:26" s="227" customFormat="1" ht="15.75" outlineLevel="1">
      <c r="A300" s="232">
        <v>70</v>
      </c>
      <c r="B300" s="234" t="s">
        <v>263</v>
      </c>
      <c r="C300" s="318" t="s">
        <v>851</v>
      </c>
      <c r="D300" s="234" t="s">
        <v>49</v>
      </c>
      <c r="E300" s="234" t="s">
        <v>264</v>
      </c>
      <c r="F300" s="233" t="s">
        <v>851</v>
      </c>
      <c r="G300" s="235">
        <v>0</v>
      </c>
      <c r="H300" s="236">
        <v>4.8860000000000001</v>
      </c>
      <c r="I300" s="236">
        <v>0</v>
      </c>
      <c r="J300" s="236">
        <v>0</v>
      </c>
      <c r="K300" s="236">
        <v>0</v>
      </c>
      <c r="L300" s="236">
        <v>0</v>
      </c>
      <c r="M300" s="228">
        <v>0</v>
      </c>
      <c r="N300" s="228">
        <v>0</v>
      </c>
      <c r="O300" s="228">
        <v>0</v>
      </c>
      <c r="P300" s="228">
        <v>0</v>
      </c>
      <c r="Q300" s="272">
        <f t="shared" si="80"/>
        <v>4.8860000000000001</v>
      </c>
      <c r="R300" s="272">
        <f t="shared" si="81"/>
        <v>0</v>
      </c>
      <c r="S300" s="30"/>
      <c r="T300" s="226">
        <f t="shared" si="82"/>
        <v>4.8860000000000001</v>
      </c>
      <c r="U300" s="154">
        <v>4.8860000000000001</v>
      </c>
      <c r="V300" s="240">
        <v>1</v>
      </c>
      <c r="W300" s="211"/>
      <c r="X300" s="237"/>
      <c r="Y300" s="234" t="s">
        <v>49</v>
      </c>
      <c r="Z300" s="234" t="s">
        <v>264</v>
      </c>
    </row>
    <row r="301" spans="1:26" s="148" customFormat="1" ht="15.75" outlineLevel="1">
      <c r="A301" s="232" t="s">
        <v>809</v>
      </c>
      <c r="B301" s="234" t="s">
        <v>921</v>
      </c>
      <c r="C301" s="233" t="s">
        <v>922</v>
      </c>
      <c r="D301" s="234" t="s">
        <v>7</v>
      </c>
      <c r="E301" s="234" t="s">
        <v>191</v>
      </c>
      <c r="F301" s="233" t="s">
        <v>956</v>
      </c>
      <c r="G301" s="235">
        <v>0</v>
      </c>
      <c r="H301" s="236">
        <v>3.355</v>
      </c>
      <c r="I301" s="236">
        <v>1.996</v>
      </c>
      <c r="J301" s="236">
        <v>0</v>
      </c>
      <c r="K301" s="236">
        <v>0</v>
      </c>
      <c r="L301" s="236">
        <v>0</v>
      </c>
      <c r="M301" s="228">
        <v>0</v>
      </c>
      <c r="N301" s="228">
        <v>0</v>
      </c>
      <c r="O301" s="228">
        <v>0</v>
      </c>
      <c r="P301" s="228">
        <v>0</v>
      </c>
      <c r="Q301" s="272">
        <f t="shared" si="80"/>
        <v>5.351</v>
      </c>
      <c r="R301" s="272">
        <f t="shared" si="81"/>
        <v>0</v>
      </c>
      <c r="S301" s="30"/>
      <c r="T301" s="226">
        <f t="shared" si="82"/>
        <v>5.351</v>
      </c>
      <c r="U301" s="154">
        <v>5.35</v>
      </c>
      <c r="V301" s="492">
        <v>1</v>
      </c>
      <c r="W301" s="5"/>
      <c r="X301" s="237"/>
      <c r="Y301" s="234" t="s">
        <v>7</v>
      </c>
      <c r="Z301" s="234" t="s">
        <v>191</v>
      </c>
    </row>
    <row r="302" spans="1:26" s="227" customFormat="1" ht="15.75" outlineLevel="1">
      <c r="A302" s="848" t="s">
        <v>368</v>
      </c>
      <c r="B302" s="849"/>
      <c r="C302" s="849"/>
      <c r="D302" s="849"/>
      <c r="E302" s="849"/>
      <c r="F302" s="242" t="s">
        <v>379</v>
      </c>
      <c r="G302" s="231">
        <f>SUM(G291:G300)</f>
        <v>35.677700000000002</v>
      </c>
      <c r="H302" s="231">
        <f t="shared" ref="H302:P302" si="83">SUM(H291:H300)</f>
        <v>153.74545000000001</v>
      </c>
      <c r="I302" s="231">
        <f t="shared" si="83"/>
        <v>112.38350999999999</v>
      </c>
      <c r="J302" s="231">
        <f t="shared" si="83"/>
        <v>70.701720000000009</v>
      </c>
      <c r="K302" s="231">
        <f t="shared" si="83"/>
        <v>0.97144000000000008</v>
      </c>
      <c r="L302" s="231">
        <f t="shared" si="83"/>
        <v>0</v>
      </c>
      <c r="M302" s="231">
        <f t="shared" si="83"/>
        <v>2.988</v>
      </c>
      <c r="N302" s="231">
        <f t="shared" si="83"/>
        <v>23.04</v>
      </c>
      <c r="O302" s="231">
        <f t="shared" si="83"/>
        <v>72.278999999999996</v>
      </c>
      <c r="P302" s="231">
        <f t="shared" si="83"/>
        <v>18.61636</v>
      </c>
      <c r="Q302" s="272">
        <f t="shared" si="80"/>
        <v>373.47982000000002</v>
      </c>
      <c r="R302" s="272">
        <f t="shared" si="81"/>
        <v>116.92335999999999</v>
      </c>
      <c r="S302" s="30">
        <f>SUM(S291:S300)</f>
        <v>10.002000000000001</v>
      </c>
      <c r="T302" s="226">
        <f t="shared" si="82"/>
        <v>500.40518000000003</v>
      </c>
      <c r="U302" s="231">
        <f>SUM(U291:U301)</f>
        <v>505.18900000000002</v>
      </c>
      <c r="V302" s="871"/>
      <c r="W302" s="211"/>
      <c r="X302" s="237"/>
    </row>
    <row r="303" spans="1:26" s="227" customFormat="1" ht="16.5" outlineLevel="1" thickBot="1">
      <c r="A303" s="850"/>
      <c r="B303" s="851"/>
      <c r="C303" s="851"/>
      <c r="D303" s="851"/>
      <c r="E303" s="851"/>
      <c r="F303" s="243" t="s">
        <v>380</v>
      </c>
      <c r="G303" s="57">
        <f>+G302/$T$302</f>
        <v>7.1297623258016626E-2</v>
      </c>
      <c r="H303" s="57">
        <f t="shared" ref="H303:S303" si="84">+H302/$T$302</f>
        <v>0.30724192343492529</v>
      </c>
      <c r="I303" s="57">
        <f t="shared" si="84"/>
        <v>0.22458502527891494</v>
      </c>
      <c r="J303" s="57">
        <f t="shared" si="84"/>
        <v>0.1412889450904565</v>
      </c>
      <c r="K303" s="57">
        <f t="shared" si="84"/>
        <v>1.9413068425870412E-3</v>
      </c>
      <c r="L303" s="57">
        <f t="shared" si="84"/>
        <v>0</v>
      </c>
      <c r="M303" s="57">
        <f t="shared" si="84"/>
        <v>5.9711612098020247E-3</v>
      </c>
      <c r="N303" s="57">
        <f t="shared" si="84"/>
        <v>4.6042688846666208E-2</v>
      </c>
      <c r="O303" s="57">
        <f t="shared" si="84"/>
        <v>0.14444095083108452</v>
      </c>
      <c r="P303" s="57">
        <f t="shared" si="84"/>
        <v>3.7202572523329994E-2</v>
      </c>
      <c r="Q303" s="270">
        <f t="shared" si="84"/>
        <v>0.74635482390490038</v>
      </c>
      <c r="R303" s="270">
        <f t="shared" si="84"/>
        <v>0.23365737341088272</v>
      </c>
      <c r="S303" s="57">
        <f t="shared" si="84"/>
        <v>1.9987802684216818E-2</v>
      </c>
      <c r="T303" s="197">
        <f xml:space="preserve"> T302/U302</f>
        <v>0.99053063308979417</v>
      </c>
      <c r="U303" s="147"/>
      <c r="V303" s="872"/>
      <c r="W303" s="211"/>
      <c r="X303" s="288"/>
    </row>
    <row r="304" spans="1:26" s="227" customFormat="1" ht="15.75" outlineLevel="1" collapsed="1">
      <c r="A304" s="51"/>
      <c r="B304" s="6"/>
      <c r="C304" s="6"/>
      <c r="D304" s="6"/>
      <c r="E304" s="6"/>
      <c r="F304" s="6"/>
      <c r="G304" s="36"/>
      <c r="H304" s="12"/>
      <c r="I304" s="12"/>
      <c r="J304" s="12"/>
      <c r="K304" s="12"/>
      <c r="L304" s="12"/>
      <c r="M304" s="35"/>
      <c r="N304" s="35"/>
      <c r="O304" s="35"/>
      <c r="P304" s="35"/>
      <c r="Q304" s="239"/>
      <c r="R304" s="239"/>
      <c r="S304" s="8"/>
      <c r="T304" s="196"/>
      <c r="U304" s="47"/>
      <c r="V304" s="151"/>
      <c r="W304" s="211"/>
      <c r="X304" s="6"/>
      <c r="Y304" s="6"/>
      <c r="Z304" s="6"/>
    </row>
    <row r="305" spans="1:26" s="227" customFormat="1" ht="16.5" outlineLevel="1" thickBot="1">
      <c r="A305" s="854" t="s">
        <v>266</v>
      </c>
      <c r="B305" s="854"/>
      <c r="C305" s="6"/>
      <c r="D305" s="6"/>
      <c r="E305" s="6"/>
      <c r="F305" s="6"/>
      <c r="G305" s="36"/>
      <c r="H305" s="12"/>
      <c r="I305" s="12"/>
      <c r="J305" s="12"/>
      <c r="K305" s="12"/>
      <c r="L305" s="12"/>
      <c r="M305" s="35"/>
      <c r="N305" s="35"/>
      <c r="O305" s="35"/>
      <c r="P305" s="35"/>
      <c r="Q305" s="239"/>
      <c r="R305" s="239"/>
      <c r="S305" s="8"/>
      <c r="T305" s="196"/>
      <c r="U305" s="47"/>
      <c r="V305" s="151"/>
      <c r="W305" s="211"/>
      <c r="X305" s="6"/>
      <c r="Y305" s="6"/>
      <c r="Z305" s="6"/>
    </row>
    <row r="306" spans="1:26" s="227" customFormat="1" ht="15.75" outlineLevel="1">
      <c r="A306" s="217">
        <v>10</v>
      </c>
      <c r="B306" s="219">
        <v>1003</v>
      </c>
      <c r="C306" s="218" t="s">
        <v>764</v>
      </c>
      <c r="D306" s="219" t="s">
        <v>243</v>
      </c>
      <c r="E306" s="219" t="s">
        <v>268</v>
      </c>
      <c r="F306" s="163" t="s">
        <v>267</v>
      </c>
      <c r="G306" s="220">
        <v>10.922000000000001</v>
      </c>
      <c r="H306" s="221">
        <v>13.665999999999997</v>
      </c>
      <c r="I306" s="221">
        <v>7.6559999999999997</v>
      </c>
      <c r="J306" s="221">
        <v>4.0060000000000002</v>
      </c>
      <c r="K306" s="221">
        <v>0</v>
      </c>
      <c r="L306" s="221">
        <v>0</v>
      </c>
      <c r="M306" s="222">
        <v>12.852</v>
      </c>
      <c r="N306" s="222">
        <v>41.259999999999991</v>
      </c>
      <c r="O306" s="222">
        <v>14.959000000000001</v>
      </c>
      <c r="P306" s="222">
        <v>0</v>
      </c>
      <c r="Q306" s="278">
        <f>SUM(G306:K306)</f>
        <v>36.25</v>
      </c>
      <c r="R306" s="278">
        <f>SUM(L306:P306)</f>
        <v>69.070999999999998</v>
      </c>
      <c r="S306" s="279"/>
      <c r="T306" s="169">
        <f>SUM(Q306:S306)</f>
        <v>105.321</v>
      </c>
      <c r="U306" s="194">
        <v>105.32000000000002</v>
      </c>
      <c r="V306" s="225">
        <v>3</v>
      </c>
      <c r="W306" s="211"/>
      <c r="X306" s="290" t="s">
        <v>1035</v>
      </c>
      <c r="Y306" s="219" t="s">
        <v>243</v>
      </c>
      <c r="Z306" s="219" t="s">
        <v>268</v>
      </c>
    </row>
    <row r="307" spans="1:26" s="227" customFormat="1" ht="15.75" outlineLevel="1">
      <c r="A307" s="232">
        <v>45</v>
      </c>
      <c r="B307" s="234">
        <v>4501</v>
      </c>
      <c r="C307" s="233" t="s">
        <v>631</v>
      </c>
      <c r="D307" s="234" t="s">
        <v>7</v>
      </c>
      <c r="E307" s="234" t="s">
        <v>215</v>
      </c>
      <c r="F307" s="233" t="s">
        <v>631</v>
      </c>
      <c r="G307" s="235">
        <v>82.159999999999982</v>
      </c>
      <c r="H307" s="236">
        <v>3.13</v>
      </c>
      <c r="I307" s="236">
        <v>0</v>
      </c>
      <c r="J307" s="236">
        <v>0</v>
      </c>
      <c r="K307" s="236">
        <v>0</v>
      </c>
      <c r="L307" s="236">
        <v>0</v>
      </c>
      <c r="M307" s="228">
        <v>0</v>
      </c>
      <c r="N307" s="228">
        <v>0</v>
      </c>
      <c r="O307" s="228">
        <v>21.71</v>
      </c>
      <c r="P307" s="228">
        <v>2</v>
      </c>
      <c r="Q307" s="272">
        <f t="shared" ref="Q307:Q312" si="85">SUM(G307:K307)</f>
        <v>85.289999999999978</v>
      </c>
      <c r="R307" s="272">
        <f t="shared" ref="R307:R312" si="86">SUM(L307:P307)</f>
        <v>23.71</v>
      </c>
      <c r="S307" s="30"/>
      <c r="T307" s="226">
        <f t="shared" ref="T307:T312" si="87">SUM(Q307:S307)</f>
        <v>108.99999999999997</v>
      </c>
      <c r="U307" s="154">
        <v>109</v>
      </c>
      <c r="V307" s="240">
        <v>1</v>
      </c>
      <c r="W307" s="211"/>
      <c r="X307" s="290" t="s">
        <v>1035</v>
      </c>
      <c r="Y307" s="234" t="s">
        <v>7</v>
      </c>
      <c r="Z307" s="234" t="s">
        <v>215</v>
      </c>
    </row>
    <row r="308" spans="1:26" s="227" customFormat="1" ht="15.75" outlineLevel="1">
      <c r="A308" s="232">
        <v>45</v>
      </c>
      <c r="B308" s="234">
        <v>4502</v>
      </c>
      <c r="C308" s="233" t="s">
        <v>632</v>
      </c>
      <c r="D308" s="234" t="s">
        <v>7</v>
      </c>
      <c r="E308" s="234" t="s">
        <v>110</v>
      </c>
      <c r="F308" s="233" t="s">
        <v>967</v>
      </c>
      <c r="G308" s="235">
        <v>41.536000000000008</v>
      </c>
      <c r="H308" s="236">
        <v>11.193999999999997</v>
      </c>
      <c r="I308" s="236">
        <v>1.3</v>
      </c>
      <c r="J308" s="236">
        <v>0</v>
      </c>
      <c r="K308" s="236">
        <v>0</v>
      </c>
      <c r="L308" s="236">
        <v>0</v>
      </c>
      <c r="M308" s="228">
        <v>0</v>
      </c>
      <c r="N308" s="228">
        <v>0</v>
      </c>
      <c r="O308" s="228">
        <v>0</v>
      </c>
      <c r="P308" s="228">
        <v>0</v>
      </c>
      <c r="Q308" s="272">
        <f t="shared" si="85"/>
        <v>54.03</v>
      </c>
      <c r="R308" s="272">
        <f t="shared" si="86"/>
        <v>0</v>
      </c>
      <c r="S308" s="30"/>
      <c r="T308" s="226">
        <f t="shared" si="87"/>
        <v>54.03</v>
      </c>
      <c r="U308" s="154">
        <v>54.029999999999994</v>
      </c>
      <c r="V308" s="240">
        <v>1</v>
      </c>
      <c r="W308" s="211"/>
      <c r="X308" s="290" t="s">
        <v>1035</v>
      </c>
      <c r="Y308" s="234" t="s">
        <v>7</v>
      </c>
      <c r="Z308" s="234" t="s">
        <v>110</v>
      </c>
    </row>
    <row r="309" spans="1:26" s="227" customFormat="1" ht="15.75" outlineLevel="1">
      <c r="A309" s="232">
        <v>45</v>
      </c>
      <c r="B309" s="234">
        <v>4502</v>
      </c>
      <c r="C309" s="233" t="s">
        <v>632</v>
      </c>
      <c r="D309" s="234" t="s">
        <v>110</v>
      </c>
      <c r="E309" s="234" t="s">
        <v>269</v>
      </c>
      <c r="F309" s="233" t="s">
        <v>968</v>
      </c>
      <c r="G309" s="235">
        <v>0</v>
      </c>
      <c r="H309" s="236">
        <v>18.356000000000002</v>
      </c>
      <c r="I309" s="236">
        <v>2.641</v>
      </c>
      <c r="J309" s="236">
        <v>1.45</v>
      </c>
      <c r="K309" s="236">
        <v>0</v>
      </c>
      <c r="L309" s="236">
        <v>0</v>
      </c>
      <c r="M309" s="228">
        <v>0</v>
      </c>
      <c r="N309" s="228">
        <v>7.5529999999999999</v>
      </c>
      <c r="O309" s="228">
        <v>0</v>
      </c>
      <c r="P309" s="228">
        <v>0</v>
      </c>
      <c r="Q309" s="272">
        <f t="shared" si="85"/>
        <v>22.446999999999999</v>
      </c>
      <c r="R309" s="272">
        <f t="shared" si="86"/>
        <v>7.5529999999999999</v>
      </c>
      <c r="S309" s="30"/>
      <c r="T309" s="226">
        <f t="shared" si="87"/>
        <v>30</v>
      </c>
      <c r="U309" s="154">
        <v>30</v>
      </c>
      <c r="V309" s="240">
        <v>2</v>
      </c>
      <c r="W309" s="211"/>
      <c r="X309" s="290" t="s">
        <v>1035</v>
      </c>
      <c r="Y309" s="234" t="s">
        <v>110</v>
      </c>
      <c r="Z309" s="234" t="s">
        <v>269</v>
      </c>
    </row>
    <row r="310" spans="1:26" s="227" customFormat="1" ht="15.75" outlineLevel="1">
      <c r="A310" s="232">
        <v>45</v>
      </c>
      <c r="B310" s="329">
        <v>4503</v>
      </c>
      <c r="C310" s="233" t="s">
        <v>201</v>
      </c>
      <c r="D310" s="234" t="s">
        <v>7</v>
      </c>
      <c r="E310" s="234" t="s">
        <v>969</v>
      </c>
      <c r="F310" s="233" t="s">
        <v>970</v>
      </c>
      <c r="G310" s="235">
        <v>0</v>
      </c>
      <c r="H310" s="236">
        <v>4.25</v>
      </c>
      <c r="I310" s="236">
        <v>32.080000000000005</v>
      </c>
      <c r="J310" s="236">
        <v>31.39</v>
      </c>
      <c r="K310" s="236">
        <v>0</v>
      </c>
      <c r="L310" s="236">
        <v>0</v>
      </c>
      <c r="M310" s="228">
        <v>0</v>
      </c>
      <c r="N310" s="228">
        <v>0</v>
      </c>
      <c r="O310" s="228">
        <v>0</v>
      </c>
      <c r="P310" s="228">
        <v>0</v>
      </c>
      <c r="Q310" s="272">
        <f t="shared" si="85"/>
        <v>67.72</v>
      </c>
      <c r="R310" s="272">
        <f t="shared" si="86"/>
        <v>0</v>
      </c>
      <c r="S310" s="30"/>
      <c r="T310" s="513">
        <f t="shared" si="87"/>
        <v>67.72</v>
      </c>
      <c r="U310" s="154">
        <v>1.7</v>
      </c>
      <c r="V310" s="240">
        <v>2</v>
      </c>
      <c r="W310" s="211"/>
      <c r="X310" s="290" t="s">
        <v>1035</v>
      </c>
      <c r="Y310" s="234" t="s">
        <v>7</v>
      </c>
      <c r="Z310" s="234" t="s">
        <v>969</v>
      </c>
    </row>
    <row r="311" spans="1:26" s="227" customFormat="1" ht="15.75" outlineLevel="1">
      <c r="A311" s="232">
        <v>65</v>
      </c>
      <c r="B311" s="234">
        <v>6501</v>
      </c>
      <c r="C311" s="233" t="s">
        <v>56</v>
      </c>
      <c r="D311" s="234" t="s">
        <v>41</v>
      </c>
      <c r="E311" s="234" t="s">
        <v>57</v>
      </c>
      <c r="F311" s="342" t="s">
        <v>270</v>
      </c>
      <c r="G311" s="235">
        <v>0</v>
      </c>
      <c r="H311" s="236">
        <v>0</v>
      </c>
      <c r="I311" s="236">
        <v>0</v>
      </c>
      <c r="J311" s="236">
        <v>0</v>
      </c>
      <c r="K311" s="236">
        <v>0</v>
      </c>
      <c r="L311" s="236">
        <v>0</v>
      </c>
      <c r="M311" s="228">
        <v>0</v>
      </c>
      <c r="N311" s="228">
        <v>21</v>
      </c>
      <c r="O311" s="228">
        <v>31.23</v>
      </c>
      <c r="P311" s="228">
        <v>0</v>
      </c>
      <c r="Q311" s="272">
        <f t="shared" si="85"/>
        <v>0</v>
      </c>
      <c r="R311" s="272">
        <f t="shared" si="86"/>
        <v>52.230000000000004</v>
      </c>
      <c r="S311" s="30"/>
      <c r="T311" s="226">
        <f t="shared" si="87"/>
        <v>52.230000000000004</v>
      </c>
      <c r="U311" s="154">
        <v>52.23</v>
      </c>
      <c r="V311" s="240">
        <v>2</v>
      </c>
      <c r="W311" s="211"/>
      <c r="X311" s="290" t="s">
        <v>1035</v>
      </c>
      <c r="Y311" s="234" t="s">
        <v>41</v>
      </c>
      <c r="Z311" s="234" t="s">
        <v>57</v>
      </c>
    </row>
    <row r="312" spans="1:26" s="227" customFormat="1" ht="15.75" outlineLevel="1">
      <c r="A312" s="848" t="s">
        <v>367</v>
      </c>
      <c r="B312" s="849"/>
      <c r="C312" s="849"/>
      <c r="D312" s="849"/>
      <c r="E312" s="849"/>
      <c r="F312" s="242" t="s">
        <v>379</v>
      </c>
      <c r="G312" s="231">
        <f t="shared" ref="G312:P312" si="88">SUM(G306:G311)</f>
        <v>134.61799999999999</v>
      </c>
      <c r="H312" s="231">
        <f t="shared" si="88"/>
        <v>50.595999999999997</v>
      </c>
      <c r="I312" s="231">
        <f t="shared" si="88"/>
        <v>43.677000000000007</v>
      </c>
      <c r="J312" s="231">
        <f t="shared" si="88"/>
        <v>36.846000000000004</v>
      </c>
      <c r="K312" s="231">
        <f t="shared" si="88"/>
        <v>0</v>
      </c>
      <c r="L312" s="231">
        <f t="shared" si="88"/>
        <v>0</v>
      </c>
      <c r="M312" s="231">
        <f t="shared" si="88"/>
        <v>12.852</v>
      </c>
      <c r="N312" s="231">
        <f t="shared" si="88"/>
        <v>69.812999999999988</v>
      </c>
      <c r="O312" s="231">
        <f t="shared" si="88"/>
        <v>67.899000000000001</v>
      </c>
      <c r="P312" s="231">
        <f t="shared" si="88"/>
        <v>2</v>
      </c>
      <c r="Q312" s="272">
        <f t="shared" si="85"/>
        <v>265.73700000000002</v>
      </c>
      <c r="R312" s="272">
        <f t="shared" si="86"/>
        <v>152.56399999999999</v>
      </c>
      <c r="S312" s="30">
        <f>SUM(S306:S311)</f>
        <v>0</v>
      </c>
      <c r="T312" s="226">
        <f t="shared" si="87"/>
        <v>418.30100000000004</v>
      </c>
      <c r="U312" s="231">
        <f>SUM(U306:U311)</f>
        <v>352.28000000000003</v>
      </c>
      <c r="V312" s="871"/>
      <c r="W312" s="211"/>
      <c r="X312" s="237"/>
    </row>
    <row r="313" spans="1:26" s="227" customFormat="1" ht="16.5" outlineLevel="1" thickBot="1">
      <c r="A313" s="850"/>
      <c r="B313" s="851"/>
      <c r="C313" s="851"/>
      <c r="D313" s="851"/>
      <c r="E313" s="851"/>
      <c r="F313" s="243" t="s">
        <v>380</v>
      </c>
      <c r="G313" s="57">
        <f>+G312/$T$312</f>
        <v>0.32182088974207562</v>
      </c>
      <c r="H313" s="57">
        <f t="shared" ref="H313:S313" si="89">+H312/$T$312</f>
        <v>0.12095596233334367</v>
      </c>
      <c r="I313" s="57">
        <f t="shared" si="89"/>
        <v>0.10441524165612801</v>
      </c>
      <c r="J313" s="57">
        <f t="shared" si="89"/>
        <v>8.8084895804695668E-2</v>
      </c>
      <c r="K313" s="57">
        <f t="shared" si="89"/>
        <v>0</v>
      </c>
      <c r="L313" s="57">
        <f t="shared" si="89"/>
        <v>0</v>
      </c>
      <c r="M313" s="57">
        <f t="shared" si="89"/>
        <v>3.0724287056449778E-2</v>
      </c>
      <c r="N313" s="57">
        <f t="shared" si="89"/>
        <v>0.16689656491378213</v>
      </c>
      <c r="O313" s="57">
        <f t="shared" si="89"/>
        <v>0.16232091245299435</v>
      </c>
      <c r="P313" s="57">
        <f t="shared" si="89"/>
        <v>4.7812460405306225E-3</v>
      </c>
      <c r="Q313" s="270">
        <f t="shared" si="89"/>
        <v>0.63527698953624301</v>
      </c>
      <c r="R313" s="270">
        <f t="shared" si="89"/>
        <v>0.36472301046375688</v>
      </c>
      <c r="S313" s="57">
        <f t="shared" si="89"/>
        <v>0</v>
      </c>
      <c r="T313" s="197">
        <f xml:space="preserve"> T312/U312</f>
        <v>1.1874105824912002</v>
      </c>
      <c r="U313" s="147"/>
      <c r="V313" s="872"/>
      <c r="W313" s="211"/>
      <c r="X313" s="288"/>
    </row>
    <row r="314" spans="1:26" s="227" customFormat="1" ht="15.75" outlineLevel="1" collapsed="1">
      <c r="A314" s="13"/>
      <c r="B314" s="5"/>
      <c r="C314" s="5"/>
      <c r="D314" s="5"/>
      <c r="E314" s="5"/>
      <c r="F314" s="5"/>
      <c r="G314" s="36"/>
      <c r="H314" s="12"/>
      <c r="I314" s="12"/>
      <c r="J314" s="12"/>
      <c r="K314" s="12"/>
      <c r="L314" s="12"/>
      <c r="M314" s="35"/>
      <c r="N314" s="35"/>
      <c r="O314" s="35"/>
      <c r="P314" s="35"/>
      <c r="Q314" s="239"/>
      <c r="R314" s="239"/>
      <c r="S314" s="8"/>
      <c r="T314" s="196"/>
      <c r="U314" s="47"/>
      <c r="V314" s="151"/>
      <c r="W314" s="211"/>
      <c r="X314" s="6"/>
      <c r="Y314" s="5"/>
      <c r="Z314" s="5"/>
    </row>
    <row r="315" spans="1:26" s="227" customFormat="1" ht="16.5" outlineLevel="1" thickBot="1">
      <c r="A315" s="854" t="s">
        <v>517</v>
      </c>
      <c r="B315" s="854"/>
      <c r="C315" s="5"/>
      <c r="D315" s="5"/>
      <c r="E315" s="5"/>
      <c r="F315" s="5"/>
      <c r="G315" s="36"/>
      <c r="H315" s="12"/>
      <c r="I315" s="12"/>
      <c r="J315" s="12"/>
      <c r="K315" s="12"/>
      <c r="L315" s="12"/>
      <c r="M315" s="35"/>
      <c r="N315" s="35"/>
      <c r="O315" s="35"/>
      <c r="P315" s="35"/>
      <c r="Q315" s="239"/>
      <c r="R315" s="239"/>
      <c r="S315" s="8"/>
      <c r="T315" s="196"/>
      <c r="U315" s="47"/>
      <c r="V315" s="151"/>
      <c r="W315" s="211"/>
      <c r="X315" s="6"/>
      <c r="Y315" s="5"/>
      <c r="Z315" s="5"/>
    </row>
    <row r="316" spans="1:26" s="227" customFormat="1" ht="15.75" outlineLevel="1">
      <c r="A316" s="217">
        <v>25</v>
      </c>
      <c r="B316" s="212" t="s">
        <v>272</v>
      </c>
      <c r="C316" s="218" t="s">
        <v>567</v>
      </c>
      <c r="D316" s="219" t="s">
        <v>7</v>
      </c>
      <c r="E316" s="320" t="s">
        <v>273</v>
      </c>
      <c r="F316" s="163" t="s">
        <v>567</v>
      </c>
      <c r="G316" s="220">
        <v>2</v>
      </c>
      <c r="H316" s="221">
        <v>13.1</v>
      </c>
      <c r="I316" s="221">
        <v>5</v>
      </c>
      <c r="J316" s="221">
        <v>0</v>
      </c>
      <c r="K316" s="221">
        <v>0</v>
      </c>
      <c r="L316" s="221">
        <v>0</v>
      </c>
      <c r="M316" s="222">
        <v>0</v>
      </c>
      <c r="N316" s="222">
        <v>0</v>
      </c>
      <c r="O316" s="222">
        <v>0</v>
      </c>
      <c r="P316" s="222">
        <v>0</v>
      </c>
      <c r="Q316" s="278">
        <f>SUM(G316:K316)</f>
        <v>20.100000000000001</v>
      </c>
      <c r="R316" s="278">
        <f>SUM(L316:P316)</f>
        <v>0</v>
      </c>
      <c r="S316" s="279"/>
      <c r="T316" s="169">
        <f>SUM(Q316:S316)</f>
        <v>20.100000000000001</v>
      </c>
      <c r="U316" s="194">
        <v>20.100000000000001</v>
      </c>
      <c r="V316" s="225">
        <v>1</v>
      </c>
      <c r="W316" s="211"/>
      <c r="X316" s="223"/>
      <c r="Y316" s="219" t="s">
        <v>7</v>
      </c>
      <c r="Z316" s="219" t="s">
        <v>273</v>
      </c>
    </row>
    <row r="317" spans="1:26" s="148" customFormat="1" ht="15.75" outlineLevel="1">
      <c r="A317" s="232">
        <v>29</v>
      </c>
      <c r="B317" s="339" t="s">
        <v>274</v>
      </c>
      <c r="C317" s="233" t="s">
        <v>707</v>
      </c>
      <c r="D317" s="234" t="s">
        <v>7</v>
      </c>
      <c r="E317" s="234" t="s">
        <v>275</v>
      </c>
      <c r="F317" s="233" t="s">
        <v>707</v>
      </c>
      <c r="G317" s="235">
        <v>4</v>
      </c>
      <c r="H317" s="236">
        <v>17.324999999999999</v>
      </c>
      <c r="I317" s="236">
        <v>2</v>
      </c>
      <c r="J317" s="236">
        <v>0</v>
      </c>
      <c r="K317" s="236">
        <v>0</v>
      </c>
      <c r="L317" s="236">
        <v>0</v>
      </c>
      <c r="M317" s="228">
        <v>0</v>
      </c>
      <c r="N317" s="228">
        <v>0</v>
      </c>
      <c r="O317" s="228">
        <v>0</v>
      </c>
      <c r="P317" s="228">
        <v>0</v>
      </c>
      <c r="Q317" s="272">
        <f t="shared" ref="Q317:Q324" si="90">SUM(G317:K317)</f>
        <v>23.324999999999999</v>
      </c>
      <c r="R317" s="272">
        <f t="shared" ref="R317:R324" si="91">SUM(L317:P317)</f>
        <v>0</v>
      </c>
      <c r="S317" s="30"/>
      <c r="T317" s="226">
        <f t="shared" ref="T317:T324" si="92">SUM(Q317:S317)</f>
        <v>23.324999999999999</v>
      </c>
      <c r="U317" s="154">
        <v>23.324999999999999</v>
      </c>
      <c r="V317" s="240">
        <v>1</v>
      </c>
      <c r="W317" s="5"/>
      <c r="X317" s="237"/>
      <c r="Y317" s="234" t="s">
        <v>7</v>
      </c>
      <c r="Z317" s="234" t="s">
        <v>275</v>
      </c>
    </row>
    <row r="318" spans="1:26" s="227" customFormat="1" ht="15.75" outlineLevel="1">
      <c r="A318" s="232">
        <v>29</v>
      </c>
      <c r="B318" s="339" t="s">
        <v>451</v>
      </c>
      <c r="C318" s="233" t="s">
        <v>568</v>
      </c>
      <c r="D318" s="234" t="s">
        <v>7</v>
      </c>
      <c r="E318" s="234" t="s">
        <v>569</v>
      </c>
      <c r="F318" s="233" t="s">
        <v>568</v>
      </c>
      <c r="G318" s="235">
        <v>0.1</v>
      </c>
      <c r="H318" s="236">
        <v>1</v>
      </c>
      <c r="I318" s="236">
        <v>0</v>
      </c>
      <c r="J318" s="236">
        <v>0</v>
      </c>
      <c r="K318" s="236">
        <v>0</v>
      </c>
      <c r="L318" s="236">
        <v>0</v>
      </c>
      <c r="M318" s="228">
        <v>0</v>
      </c>
      <c r="N318" s="228">
        <v>0</v>
      </c>
      <c r="O318" s="228">
        <v>0</v>
      </c>
      <c r="P318" s="228">
        <v>0</v>
      </c>
      <c r="Q318" s="272">
        <f t="shared" si="90"/>
        <v>1.1000000000000001</v>
      </c>
      <c r="R318" s="272">
        <f t="shared" si="91"/>
        <v>0</v>
      </c>
      <c r="S318" s="30"/>
      <c r="T318" s="226">
        <f t="shared" si="92"/>
        <v>1.1000000000000001</v>
      </c>
      <c r="U318" s="154">
        <v>1.2</v>
      </c>
      <c r="V318" s="240">
        <v>1</v>
      </c>
      <c r="W318" s="5"/>
      <c r="X318" s="237"/>
      <c r="Y318" s="234" t="s">
        <v>7</v>
      </c>
      <c r="Z318" s="234" t="s">
        <v>569</v>
      </c>
    </row>
    <row r="319" spans="1:26" s="227" customFormat="1" ht="15.75" outlineLevel="1">
      <c r="A319" s="232">
        <v>40</v>
      </c>
      <c r="B319" s="339" t="s">
        <v>276</v>
      </c>
      <c r="C319" s="233" t="s">
        <v>394</v>
      </c>
      <c r="D319" s="234" t="s">
        <v>571</v>
      </c>
      <c r="E319" s="234" t="s">
        <v>277</v>
      </c>
      <c r="F319" s="233" t="s">
        <v>570</v>
      </c>
      <c r="G319" s="235">
        <v>8.52</v>
      </c>
      <c r="H319" s="236">
        <v>0</v>
      </c>
      <c r="I319" s="236">
        <v>0</v>
      </c>
      <c r="J319" s="236">
        <v>0</v>
      </c>
      <c r="K319" s="236">
        <v>0</v>
      </c>
      <c r="L319" s="236">
        <v>0</v>
      </c>
      <c r="M319" s="228">
        <v>0</v>
      </c>
      <c r="N319" s="228">
        <v>0</v>
      </c>
      <c r="O319" s="228">
        <v>0</v>
      </c>
      <c r="P319" s="228">
        <v>0</v>
      </c>
      <c r="Q319" s="272">
        <f t="shared" si="90"/>
        <v>8.52</v>
      </c>
      <c r="R319" s="272">
        <f t="shared" si="91"/>
        <v>0</v>
      </c>
      <c r="S319" s="30"/>
      <c r="T319" s="226">
        <f t="shared" si="92"/>
        <v>8.52</v>
      </c>
      <c r="U319" s="154">
        <v>8.4459999999999997</v>
      </c>
      <c r="V319" s="240">
        <v>1</v>
      </c>
      <c r="W319" s="211"/>
      <c r="X319" s="237"/>
      <c r="Y319" s="234" t="s">
        <v>571</v>
      </c>
      <c r="Z319" s="234" t="s">
        <v>277</v>
      </c>
    </row>
    <row r="320" spans="1:26" s="227" customFormat="1" ht="15.75" outlineLevel="1">
      <c r="A320" s="483">
        <v>40</v>
      </c>
      <c r="B320" s="339" t="s">
        <v>278</v>
      </c>
      <c r="C320" s="485" t="s">
        <v>708</v>
      </c>
      <c r="D320" s="484" t="s">
        <v>7</v>
      </c>
      <c r="E320" s="484" t="s">
        <v>1107</v>
      </c>
      <c r="F320" s="485" t="s">
        <v>1108</v>
      </c>
      <c r="G320" s="486">
        <v>0</v>
      </c>
      <c r="H320" s="488">
        <v>2.8</v>
      </c>
      <c r="I320" s="488">
        <v>1</v>
      </c>
      <c r="J320" s="488">
        <v>0</v>
      </c>
      <c r="K320" s="488">
        <v>0</v>
      </c>
      <c r="L320" s="488">
        <v>0</v>
      </c>
      <c r="M320" s="489">
        <v>0</v>
      </c>
      <c r="N320" s="489">
        <v>0</v>
      </c>
      <c r="O320" s="489">
        <v>0</v>
      </c>
      <c r="P320" s="489">
        <v>0</v>
      </c>
      <c r="Q320" s="272">
        <f t="shared" si="90"/>
        <v>3.8</v>
      </c>
      <c r="R320" s="272">
        <f t="shared" si="91"/>
        <v>0</v>
      </c>
      <c r="S320" s="490"/>
      <c r="T320" s="491">
        <f t="shared" si="92"/>
        <v>3.8</v>
      </c>
      <c r="U320" s="154">
        <v>27</v>
      </c>
      <c r="V320" s="240">
        <v>1</v>
      </c>
      <c r="W320" s="211"/>
      <c r="X320" s="493" t="s">
        <v>1104</v>
      </c>
      <c r="Y320" s="234" t="s">
        <v>7</v>
      </c>
      <c r="Z320" s="234" t="s">
        <v>279</v>
      </c>
    </row>
    <row r="321" spans="1:26" s="227" customFormat="1" ht="15.75" outlineLevel="1">
      <c r="A321" s="232">
        <v>40</v>
      </c>
      <c r="B321" s="339" t="s">
        <v>278</v>
      </c>
      <c r="C321" s="233" t="s">
        <v>708</v>
      </c>
      <c r="D321" s="317" t="s">
        <v>7</v>
      </c>
      <c r="E321" s="234" t="s">
        <v>279</v>
      </c>
      <c r="F321" s="318" t="s">
        <v>874</v>
      </c>
      <c r="G321" s="235">
        <v>15.08</v>
      </c>
      <c r="H321" s="236">
        <v>8</v>
      </c>
      <c r="I321" s="236">
        <v>0</v>
      </c>
      <c r="J321" s="236">
        <v>0</v>
      </c>
      <c r="K321" s="236">
        <v>0</v>
      </c>
      <c r="L321" s="236">
        <v>0</v>
      </c>
      <c r="M321" s="228">
        <v>0</v>
      </c>
      <c r="N321" s="228">
        <v>0</v>
      </c>
      <c r="O321" s="228">
        <v>0</v>
      </c>
      <c r="P321" s="228">
        <v>0</v>
      </c>
      <c r="Q321" s="272">
        <f>SUM(G321:K321)</f>
        <v>23.08</v>
      </c>
      <c r="R321" s="272">
        <f>SUM(L321:P321)</f>
        <v>0</v>
      </c>
      <c r="S321" s="30"/>
      <c r="T321" s="226">
        <f>SUM(Q321:S321)</f>
        <v>23.08</v>
      </c>
      <c r="U321" s="154">
        <v>27</v>
      </c>
      <c r="V321" s="500">
        <v>1</v>
      </c>
      <c r="W321" s="211"/>
      <c r="X321" s="237"/>
      <c r="Y321" s="234" t="s">
        <v>7</v>
      </c>
      <c r="Z321" s="234" t="s">
        <v>279</v>
      </c>
    </row>
    <row r="322" spans="1:26" s="227" customFormat="1" ht="15.75" outlineLevel="1">
      <c r="A322" s="232">
        <v>40</v>
      </c>
      <c r="B322" s="339" t="s">
        <v>280</v>
      </c>
      <c r="C322" s="233" t="s">
        <v>572</v>
      </c>
      <c r="D322" s="234" t="s">
        <v>533</v>
      </c>
      <c r="E322" s="234" t="s">
        <v>14</v>
      </c>
      <c r="F322" s="233" t="s">
        <v>572</v>
      </c>
      <c r="G322" s="235">
        <v>0</v>
      </c>
      <c r="H322" s="236">
        <v>0</v>
      </c>
      <c r="I322" s="236">
        <v>1.7</v>
      </c>
      <c r="J322" s="236">
        <v>0</v>
      </c>
      <c r="K322" s="236">
        <v>0</v>
      </c>
      <c r="L322" s="236">
        <v>0</v>
      </c>
      <c r="M322" s="228">
        <v>0</v>
      </c>
      <c r="N322" s="228">
        <v>0</v>
      </c>
      <c r="O322" s="228">
        <v>0</v>
      </c>
      <c r="P322" s="228">
        <v>0</v>
      </c>
      <c r="Q322" s="272">
        <f t="shared" si="90"/>
        <v>1.7</v>
      </c>
      <c r="R322" s="272">
        <f t="shared" si="91"/>
        <v>0</v>
      </c>
      <c r="S322" s="30"/>
      <c r="T322" s="226">
        <f t="shared" si="92"/>
        <v>1.7</v>
      </c>
      <c r="U322" s="154">
        <v>1.7</v>
      </c>
      <c r="V322" s="240">
        <v>1</v>
      </c>
      <c r="W322" s="211"/>
      <c r="X322" s="237"/>
      <c r="Y322" s="234" t="s">
        <v>533</v>
      </c>
      <c r="Z322" s="234" t="s">
        <v>14</v>
      </c>
    </row>
    <row r="323" spans="1:26" s="227" customFormat="1" ht="15.75" outlineLevel="1">
      <c r="A323" s="232">
        <v>40</v>
      </c>
      <c r="B323" s="339" t="s">
        <v>281</v>
      </c>
      <c r="C323" s="318" t="s">
        <v>634</v>
      </c>
      <c r="D323" s="234" t="s">
        <v>7</v>
      </c>
      <c r="E323" s="234" t="s">
        <v>709</v>
      </c>
      <c r="F323" s="233" t="s">
        <v>573</v>
      </c>
      <c r="G323" s="235">
        <v>3</v>
      </c>
      <c r="H323" s="236">
        <v>4.26</v>
      </c>
      <c r="I323" s="236">
        <v>0</v>
      </c>
      <c r="J323" s="236">
        <v>0</v>
      </c>
      <c r="K323" s="236">
        <v>0</v>
      </c>
      <c r="L323" s="236">
        <v>0</v>
      </c>
      <c r="M323" s="228">
        <v>0</v>
      </c>
      <c r="N323" s="228">
        <v>0</v>
      </c>
      <c r="O323" s="228">
        <v>0</v>
      </c>
      <c r="P323" s="228">
        <v>0</v>
      </c>
      <c r="Q323" s="272">
        <f t="shared" si="90"/>
        <v>7.26</v>
      </c>
      <c r="R323" s="272">
        <f t="shared" si="91"/>
        <v>0</v>
      </c>
      <c r="S323" s="30"/>
      <c r="T323" s="226">
        <f t="shared" si="92"/>
        <v>7.26</v>
      </c>
      <c r="U323" s="154">
        <v>7.2</v>
      </c>
      <c r="V323" s="240">
        <v>1</v>
      </c>
      <c r="W323" s="211"/>
      <c r="X323" s="237"/>
      <c r="Y323" s="234" t="s">
        <v>7</v>
      </c>
      <c r="Z323" s="234" t="s">
        <v>709</v>
      </c>
    </row>
    <row r="324" spans="1:26" s="227" customFormat="1" ht="15.75" outlineLevel="1">
      <c r="A324" s="848" t="s">
        <v>518</v>
      </c>
      <c r="B324" s="849"/>
      <c r="C324" s="849"/>
      <c r="D324" s="849"/>
      <c r="E324" s="849"/>
      <c r="F324" s="242" t="s">
        <v>379</v>
      </c>
      <c r="G324" s="231">
        <f t="shared" ref="G324:P324" si="93">SUM(G316:G323)</f>
        <v>32.700000000000003</v>
      </c>
      <c r="H324" s="231">
        <f t="shared" si="93"/>
        <v>46.484999999999992</v>
      </c>
      <c r="I324" s="231">
        <f t="shared" si="93"/>
        <v>9.6999999999999993</v>
      </c>
      <c r="J324" s="231">
        <f t="shared" si="93"/>
        <v>0</v>
      </c>
      <c r="K324" s="231">
        <f t="shared" si="93"/>
        <v>0</v>
      </c>
      <c r="L324" s="231">
        <f t="shared" si="93"/>
        <v>0</v>
      </c>
      <c r="M324" s="231">
        <f t="shared" si="93"/>
        <v>0</v>
      </c>
      <c r="N324" s="231">
        <f t="shared" si="93"/>
        <v>0</v>
      </c>
      <c r="O324" s="231">
        <f t="shared" si="93"/>
        <v>0</v>
      </c>
      <c r="P324" s="231">
        <f t="shared" si="93"/>
        <v>0</v>
      </c>
      <c r="Q324" s="272">
        <f t="shared" si="90"/>
        <v>88.885000000000005</v>
      </c>
      <c r="R324" s="272">
        <f t="shared" si="91"/>
        <v>0</v>
      </c>
      <c r="S324" s="30">
        <f>SUM(S316:S323)</f>
        <v>0</v>
      </c>
      <c r="T324" s="226">
        <f t="shared" si="92"/>
        <v>88.885000000000005</v>
      </c>
      <c r="U324" s="231">
        <f>SUM(U316:U323)</f>
        <v>115.971</v>
      </c>
      <c r="V324" s="871"/>
      <c r="W324" s="211"/>
      <c r="X324" s="237"/>
    </row>
    <row r="325" spans="1:26" s="227" customFormat="1" ht="16.5" outlineLevel="1" thickBot="1">
      <c r="A325" s="850"/>
      <c r="B325" s="851"/>
      <c r="C325" s="851"/>
      <c r="D325" s="851"/>
      <c r="E325" s="851"/>
      <c r="F325" s="243" t="s">
        <v>380</v>
      </c>
      <c r="G325" s="57">
        <f>+G324/$T$324</f>
        <v>0.36789109523541658</v>
      </c>
      <c r="H325" s="57">
        <f t="shared" ref="H325:S325" si="94">+H324/$T$324</f>
        <v>0.52297913033695209</v>
      </c>
      <c r="I325" s="57">
        <f t="shared" si="94"/>
        <v>0.10912977442763119</v>
      </c>
      <c r="J325" s="57">
        <f t="shared" si="94"/>
        <v>0</v>
      </c>
      <c r="K325" s="57">
        <f t="shared" si="94"/>
        <v>0</v>
      </c>
      <c r="L325" s="57">
        <f t="shared" si="94"/>
        <v>0</v>
      </c>
      <c r="M325" s="57">
        <f t="shared" si="94"/>
        <v>0</v>
      </c>
      <c r="N325" s="57">
        <f t="shared" si="94"/>
        <v>0</v>
      </c>
      <c r="O325" s="57">
        <f t="shared" si="94"/>
        <v>0</v>
      </c>
      <c r="P325" s="57">
        <f t="shared" si="94"/>
        <v>0</v>
      </c>
      <c r="Q325" s="270">
        <f t="shared" si="94"/>
        <v>1</v>
      </c>
      <c r="R325" s="270">
        <f t="shared" si="94"/>
        <v>0</v>
      </c>
      <c r="S325" s="57">
        <f t="shared" si="94"/>
        <v>0</v>
      </c>
      <c r="T325" s="197">
        <f xml:space="preserve"> T324/U324</f>
        <v>0.76644161040260061</v>
      </c>
      <c r="U325" s="147"/>
      <c r="V325" s="872"/>
      <c r="W325" s="211"/>
      <c r="X325" s="288"/>
    </row>
    <row r="326" spans="1:26" s="227" customFormat="1" ht="15.75" outlineLevel="1" collapsed="1">
      <c r="A326" s="13"/>
      <c r="B326" s="9"/>
      <c r="C326" s="5"/>
      <c r="D326" s="5"/>
      <c r="E326" s="5"/>
      <c r="F326" s="5"/>
      <c r="G326" s="36"/>
      <c r="H326" s="12"/>
      <c r="I326" s="12"/>
      <c r="J326" s="12"/>
      <c r="K326" s="12"/>
      <c r="L326" s="12"/>
      <c r="M326" s="35"/>
      <c r="N326" s="35"/>
      <c r="O326" s="35"/>
      <c r="P326" s="35"/>
      <c r="Q326" s="239"/>
      <c r="R326" s="239"/>
      <c r="S326" s="8"/>
      <c r="T326" s="196"/>
      <c r="U326" s="47"/>
      <c r="V326" s="151"/>
      <c r="W326" s="211"/>
      <c r="X326" s="6"/>
      <c r="Y326" s="5"/>
      <c r="Z326" s="5"/>
    </row>
    <row r="327" spans="1:26" s="227" customFormat="1" ht="16.5" outlineLevel="1" thickBot="1">
      <c r="A327" s="854" t="s">
        <v>282</v>
      </c>
      <c r="B327" s="854"/>
      <c r="C327" s="5"/>
      <c r="D327" s="5"/>
      <c r="E327" s="5"/>
      <c r="F327" s="5"/>
      <c r="G327" s="36"/>
      <c r="H327" s="12"/>
      <c r="I327" s="12"/>
      <c r="J327" s="12"/>
      <c r="K327" s="12"/>
      <c r="L327" s="12"/>
      <c r="M327" s="35"/>
      <c r="N327" s="35"/>
      <c r="O327" s="35"/>
      <c r="P327" s="35"/>
      <c r="Q327" s="239"/>
      <c r="R327" s="239"/>
      <c r="S327" s="8"/>
      <c r="T327" s="196"/>
      <c r="U327" s="47"/>
      <c r="V327" s="151"/>
      <c r="W327" s="211"/>
      <c r="X327" s="6"/>
      <c r="Y327" s="5"/>
      <c r="Z327" s="5"/>
    </row>
    <row r="328" spans="1:26" s="227" customFormat="1" ht="15.75" outlineLevel="1">
      <c r="A328" s="217">
        <v>23</v>
      </c>
      <c r="B328" s="212" t="s">
        <v>283</v>
      </c>
      <c r="C328" s="163" t="s">
        <v>284</v>
      </c>
      <c r="D328" s="219" t="s">
        <v>285</v>
      </c>
      <c r="E328" s="219" t="s">
        <v>574</v>
      </c>
      <c r="F328" s="218" t="s">
        <v>286</v>
      </c>
      <c r="G328" s="220">
        <v>1.94</v>
      </c>
      <c r="H328" s="221">
        <v>10.666</v>
      </c>
      <c r="I328" s="221">
        <v>2.0129999999999999</v>
      </c>
      <c r="J328" s="221">
        <v>0</v>
      </c>
      <c r="K328" s="221">
        <v>0</v>
      </c>
      <c r="L328" s="221">
        <v>0</v>
      </c>
      <c r="M328" s="222">
        <v>4.5009999999999994</v>
      </c>
      <c r="N328" s="222">
        <v>0</v>
      </c>
      <c r="O328" s="222">
        <v>0</v>
      </c>
      <c r="P328" s="222">
        <v>0</v>
      </c>
      <c r="Q328" s="278">
        <f>SUM(G328:K328)</f>
        <v>14.619</v>
      </c>
      <c r="R328" s="278">
        <f>SUM(L328:P328)</f>
        <v>4.5009999999999994</v>
      </c>
      <c r="S328" s="279"/>
      <c r="T328" s="169">
        <f>SUM(Q328:S328)</f>
        <v>19.119999999999997</v>
      </c>
      <c r="U328" s="194">
        <v>19.12</v>
      </c>
      <c r="V328" s="225">
        <v>1</v>
      </c>
      <c r="W328" s="211"/>
      <c r="X328" s="223"/>
      <c r="Y328" s="219" t="s">
        <v>285</v>
      </c>
      <c r="Z328" s="219" t="s">
        <v>574</v>
      </c>
    </row>
    <row r="329" spans="1:26" s="227" customFormat="1" ht="15.75" outlineLevel="1">
      <c r="A329" s="232">
        <v>25</v>
      </c>
      <c r="B329" s="339" t="s">
        <v>289</v>
      </c>
      <c r="C329" s="213" t="s">
        <v>613</v>
      </c>
      <c r="D329" s="234" t="s">
        <v>7</v>
      </c>
      <c r="E329" s="234" t="s">
        <v>887</v>
      </c>
      <c r="F329" s="233" t="s">
        <v>889</v>
      </c>
      <c r="G329" s="235">
        <v>5.0650000000000004</v>
      </c>
      <c r="H329" s="236">
        <v>5.5529999999999999</v>
      </c>
      <c r="I329" s="236">
        <v>0</v>
      </c>
      <c r="J329" s="236">
        <v>0</v>
      </c>
      <c r="K329" s="236">
        <v>0</v>
      </c>
      <c r="L329" s="236">
        <v>0</v>
      </c>
      <c r="M329" s="228">
        <v>0</v>
      </c>
      <c r="N329" s="228">
        <v>0</v>
      </c>
      <c r="O329" s="228">
        <v>0</v>
      </c>
      <c r="P329" s="228">
        <v>0</v>
      </c>
      <c r="Q329" s="272">
        <f t="shared" ref="Q329:Q339" si="95">SUM(G329:K329)</f>
        <v>10.618</v>
      </c>
      <c r="R329" s="272">
        <f t="shared" ref="R329:R339" si="96">SUM(L329:P329)</f>
        <v>0</v>
      </c>
      <c r="S329" s="30"/>
      <c r="T329" s="226">
        <f t="shared" ref="T329:T339" si="97">SUM(Q329:S329)</f>
        <v>10.618</v>
      </c>
      <c r="U329" s="154">
        <v>10.618</v>
      </c>
      <c r="V329" s="240">
        <v>1</v>
      </c>
      <c r="W329" s="211"/>
      <c r="X329" s="237"/>
      <c r="Y329" s="234" t="s">
        <v>7</v>
      </c>
      <c r="Z329" s="234" t="s">
        <v>887</v>
      </c>
    </row>
    <row r="330" spans="1:26" s="227" customFormat="1" ht="15.75" outlineLevel="1">
      <c r="A330" s="232">
        <v>25</v>
      </c>
      <c r="B330" s="339" t="s">
        <v>289</v>
      </c>
      <c r="C330" s="213" t="s">
        <v>613</v>
      </c>
      <c r="D330" s="234" t="s">
        <v>888</v>
      </c>
      <c r="E330" s="234" t="s">
        <v>710</v>
      </c>
      <c r="F330" s="233" t="s">
        <v>890</v>
      </c>
      <c r="G330" s="235">
        <v>7.7969999999999997</v>
      </c>
      <c r="H330" s="236">
        <v>0.501</v>
      </c>
      <c r="I330" s="236">
        <v>9.9440000000000008</v>
      </c>
      <c r="J330" s="236">
        <v>0</v>
      </c>
      <c r="K330" s="236">
        <v>0</v>
      </c>
      <c r="L330" s="236">
        <v>0</v>
      </c>
      <c r="M330" s="228">
        <v>0</v>
      </c>
      <c r="N330" s="228">
        <v>0</v>
      </c>
      <c r="O330" s="228">
        <v>0</v>
      </c>
      <c r="P330" s="228">
        <v>0</v>
      </c>
      <c r="Q330" s="272">
        <f t="shared" si="95"/>
        <v>18.242000000000001</v>
      </c>
      <c r="R330" s="272">
        <f t="shared" si="96"/>
        <v>0</v>
      </c>
      <c r="S330" s="30"/>
      <c r="T330" s="226">
        <f t="shared" si="97"/>
        <v>18.242000000000001</v>
      </c>
      <c r="U330" s="154">
        <v>18.242000000000001</v>
      </c>
      <c r="V330" s="240">
        <v>1</v>
      </c>
      <c r="W330" s="211"/>
      <c r="X330" s="237"/>
      <c r="Y330" s="234" t="s">
        <v>888</v>
      </c>
      <c r="Z330" s="234" t="s">
        <v>710</v>
      </c>
    </row>
    <row r="331" spans="1:26" s="227" customFormat="1" ht="15.75" outlineLevel="1">
      <c r="A331" s="232">
        <v>25</v>
      </c>
      <c r="B331" s="216" t="s">
        <v>287</v>
      </c>
      <c r="C331" s="213" t="s">
        <v>725</v>
      </c>
      <c r="D331" s="234" t="s">
        <v>7</v>
      </c>
      <c r="E331" s="234" t="s">
        <v>288</v>
      </c>
      <c r="F331" s="233" t="s">
        <v>725</v>
      </c>
      <c r="G331" s="235">
        <f>1.99+0.464</f>
        <v>2.4540000000000002</v>
      </c>
      <c r="H331" s="236">
        <v>2.4470000000000001</v>
      </c>
      <c r="I331" s="236">
        <v>0</v>
      </c>
      <c r="J331" s="236">
        <v>0</v>
      </c>
      <c r="K331" s="236">
        <v>0</v>
      </c>
      <c r="L331" s="236">
        <v>0</v>
      </c>
      <c r="M331" s="228">
        <v>0</v>
      </c>
      <c r="N331" s="228">
        <v>0</v>
      </c>
      <c r="O331" s="228">
        <v>0</v>
      </c>
      <c r="P331" s="228">
        <v>0</v>
      </c>
      <c r="Q331" s="272">
        <f>SUM(G331:K331)</f>
        <v>4.9009999999999998</v>
      </c>
      <c r="R331" s="272">
        <f>SUM(L331:P331)</f>
        <v>0</v>
      </c>
      <c r="S331" s="30"/>
      <c r="T331" s="226">
        <f>SUM(Q331:S331)</f>
        <v>4.9009999999999998</v>
      </c>
      <c r="U331" s="154">
        <v>4.9009999999999998</v>
      </c>
      <c r="V331" s="500">
        <v>1</v>
      </c>
      <c r="W331" s="211"/>
      <c r="X331" s="237"/>
      <c r="Y331" s="234" t="s">
        <v>7</v>
      </c>
      <c r="Z331" s="234" t="s">
        <v>288</v>
      </c>
    </row>
    <row r="332" spans="1:26" s="227" customFormat="1" ht="15.75" outlineLevel="1">
      <c r="A332" s="232">
        <v>29</v>
      </c>
      <c r="B332" s="234">
        <v>2902</v>
      </c>
      <c r="C332" s="213" t="s">
        <v>621</v>
      </c>
      <c r="D332" s="234" t="s">
        <v>7</v>
      </c>
      <c r="E332" s="234" t="s">
        <v>252</v>
      </c>
      <c r="F332" s="233" t="s">
        <v>575</v>
      </c>
      <c r="G332" s="235">
        <v>0</v>
      </c>
      <c r="H332" s="236">
        <f>3.92+1.88</f>
        <v>5.8</v>
      </c>
      <c r="I332" s="236">
        <f>1.88+3</f>
        <v>4.88</v>
      </c>
      <c r="J332" s="236">
        <v>0</v>
      </c>
      <c r="K332" s="236">
        <v>0</v>
      </c>
      <c r="L332" s="236">
        <v>0</v>
      </c>
      <c r="M332" s="228">
        <v>0</v>
      </c>
      <c r="N332" s="228">
        <v>0</v>
      </c>
      <c r="O332" s="228">
        <v>0</v>
      </c>
      <c r="P332" s="228">
        <v>0</v>
      </c>
      <c r="Q332" s="272">
        <f t="shared" si="95"/>
        <v>10.68</v>
      </c>
      <c r="R332" s="272">
        <f t="shared" si="96"/>
        <v>0</v>
      </c>
      <c r="S332" s="30"/>
      <c r="T332" s="226">
        <f t="shared" si="97"/>
        <v>10.68</v>
      </c>
      <c r="U332" s="154">
        <v>10.68</v>
      </c>
      <c r="V332" s="240">
        <v>1</v>
      </c>
      <c r="W332" s="211"/>
      <c r="X332" s="237"/>
      <c r="Y332" s="234" t="s">
        <v>7</v>
      </c>
      <c r="Z332" s="234" t="s">
        <v>252</v>
      </c>
    </row>
    <row r="333" spans="1:26" s="227" customFormat="1" ht="15.75" outlineLevel="1">
      <c r="A333" s="232">
        <v>29</v>
      </c>
      <c r="B333" s="216" t="s">
        <v>290</v>
      </c>
      <c r="C333" s="213" t="s">
        <v>620</v>
      </c>
      <c r="D333" s="234" t="s">
        <v>7</v>
      </c>
      <c r="E333" s="234" t="s">
        <v>576</v>
      </c>
      <c r="F333" s="233" t="s">
        <v>792</v>
      </c>
      <c r="G333" s="235">
        <v>0</v>
      </c>
      <c r="H333" s="236">
        <v>5.7</v>
      </c>
      <c r="I333" s="236">
        <v>0</v>
      </c>
      <c r="J333" s="236">
        <v>0</v>
      </c>
      <c r="K333" s="236">
        <v>0</v>
      </c>
      <c r="L333" s="236">
        <v>0</v>
      </c>
      <c r="M333" s="228">
        <v>0</v>
      </c>
      <c r="N333" s="228">
        <v>0</v>
      </c>
      <c r="O333" s="228">
        <v>0</v>
      </c>
      <c r="P333" s="228">
        <v>0</v>
      </c>
      <c r="Q333" s="272">
        <f t="shared" si="95"/>
        <v>5.7</v>
      </c>
      <c r="R333" s="272">
        <f t="shared" si="96"/>
        <v>0</v>
      </c>
      <c r="S333" s="30"/>
      <c r="T333" s="226">
        <f t="shared" si="97"/>
        <v>5.7</v>
      </c>
      <c r="U333" s="154">
        <v>5.7</v>
      </c>
      <c r="V333" s="240">
        <v>1</v>
      </c>
      <c r="W333" s="211"/>
      <c r="X333" s="237"/>
      <c r="Y333" s="234" t="s">
        <v>7</v>
      </c>
      <c r="Z333" s="234" t="s">
        <v>576</v>
      </c>
    </row>
    <row r="334" spans="1:26" s="227" customFormat="1" ht="15.75" outlineLevel="1">
      <c r="A334" s="232">
        <v>29</v>
      </c>
      <c r="B334" s="216" t="s">
        <v>291</v>
      </c>
      <c r="C334" s="213" t="s">
        <v>292</v>
      </c>
      <c r="D334" s="234" t="s">
        <v>7</v>
      </c>
      <c r="E334" s="234" t="s">
        <v>293</v>
      </c>
      <c r="F334" s="233" t="s">
        <v>292</v>
      </c>
      <c r="G334" s="235">
        <v>0</v>
      </c>
      <c r="H334" s="236">
        <v>1.72</v>
      </c>
      <c r="I334" s="236">
        <v>0</v>
      </c>
      <c r="J334" s="236">
        <v>0</v>
      </c>
      <c r="K334" s="236">
        <v>0</v>
      </c>
      <c r="L334" s="236">
        <v>0</v>
      </c>
      <c r="M334" s="228">
        <v>0</v>
      </c>
      <c r="N334" s="228">
        <v>0</v>
      </c>
      <c r="O334" s="228">
        <v>0</v>
      </c>
      <c r="P334" s="228">
        <v>0</v>
      </c>
      <c r="Q334" s="272">
        <f>SUM(G334:K334)</f>
        <v>1.72</v>
      </c>
      <c r="R334" s="272">
        <f t="shared" si="96"/>
        <v>0</v>
      </c>
      <c r="S334" s="30"/>
      <c r="T334" s="226">
        <f t="shared" si="97"/>
        <v>1.72</v>
      </c>
      <c r="U334" s="154">
        <v>1.72</v>
      </c>
      <c r="V334" s="240">
        <v>1</v>
      </c>
      <c r="W334" s="211"/>
      <c r="X334" s="237"/>
      <c r="Y334" s="234" t="s">
        <v>7</v>
      </c>
      <c r="Z334" s="234" t="s">
        <v>293</v>
      </c>
    </row>
    <row r="335" spans="1:26" s="227" customFormat="1" ht="15.75" outlineLevel="1">
      <c r="A335" s="232" t="s">
        <v>929</v>
      </c>
      <c r="B335" s="216" t="s">
        <v>930</v>
      </c>
      <c r="C335" s="213" t="s">
        <v>931</v>
      </c>
      <c r="D335" s="234" t="s">
        <v>7</v>
      </c>
      <c r="E335" s="234" t="s">
        <v>932</v>
      </c>
      <c r="F335" s="318" t="s">
        <v>950</v>
      </c>
      <c r="G335" s="235">
        <v>13.1</v>
      </c>
      <c r="H335" s="236">
        <v>0</v>
      </c>
      <c r="I335" s="236">
        <v>0</v>
      </c>
      <c r="J335" s="236">
        <v>0</v>
      </c>
      <c r="K335" s="236">
        <v>0</v>
      </c>
      <c r="L335" s="236">
        <v>0</v>
      </c>
      <c r="M335" s="228">
        <v>0</v>
      </c>
      <c r="N335" s="228">
        <v>0</v>
      </c>
      <c r="O335" s="228">
        <v>0</v>
      </c>
      <c r="P335" s="228">
        <v>0</v>
      </c>
      <c r="Q335" s="272">
        <f>SUM(G335:K335)</f>
        <v>13.1</v>
      </c>
      <c r="R335" s="272">
        <f t="shared" si="96"/>
        <v>0</v>
      </c>
      <c r="S335" s="30"/>
      <c r="T335" s="226">
        <f t="shared" si="97"/>
        <v>13.1</v>
      </c>
      <c r="U335" s="154">
        <v>13.05</v>
      </c>
      <c r="V335" s="240"/>
      <c r="W335" s="211"/>
      <c r="X335" s="237"/>
      <c r="Y335" s="234" t="s">
        <v>7</v>
      </c>
      <c r="Z335" s="234" t="s">
        <v>932</v>
      </c>
    </row>
    <row r="336" spans="1:26" s="227" customFormat="1" ht="15.75" outlineLevel="1">
      <c r="A336" s="232">
        <v>50</v>
      </c>
      <c r="B336" s="216" t="s">
        <v>146</v>
      </c>
      <c r="C336" s="213" t="s">
        <v>297</v>
      </c>
      <c r="D336" s="234" t="s">
        <v>110</v>
      </c>
      <c r="E336" s="234" t="s">
        <v>298</v>
      </c>
      <c r="F336" s="233" t="s">
        <v>508</v>
      </c>
      <c r="G336" s="235">
        <v>4.157</v>
      </c>
      <c r="H336" s="236">
        <v>1.972</v>
      </c>
      <c r="I336" s="236">
        <v>0</v>
      </c>
      <c r="J336" s="236">
        <v>0.44700000000000001</v>
      </c>
      <c r="K336" s="236">
        <v>0</v>
      </c>
      <c r="L336" s="236">
        <v>0</v>
      </c>
      <c r="M336" s="228">
        <v>0</v>
      </c>
      <c r="N336" s="228">
        <v>16.717000000000002</v>
      </c>
      <c r="O336" s="228">
        <v>0</v>
      </c>
      <c r="P336" s="228">
        <v>0</v>
      </c>
      <c r="Q336" s="272">
        <f t="shared" si="95"/>
        <v>6.5759999999999996</v>
      </c>
      <c r="R336" s="272">
        <f t="shared" si="96"/>
        <v>16.717000000000002</v>
      </c>
      <c r="S336" s="30"/>
      <c r="T336" s="226">
        <f t="shared" si="97"/>
        <v>23.293000000000003</v>
      </c>
      <c r="U336" s="154">
        <v>23.292999999999999</v>
      </c>
      <c r="V336" s="240">
        <v>1</v>
      </c>
      <c r="W336" s="211"/>
      <c r="X336" s="237"/>
      <c r="Y336" s="234" t="s">
        <v>110</v>
      </c>
      <c r="Z336" s="234" t="s">
        <v>298</v>
      </c>
    </row>
    <row r="337" spans="1:26" s="227" customFormat="1" ht="15.75" outlineLevel="1">
      <c r="A337" s="232">
        <v>50</v>
      </c>
      <c r="B337" s="216" t="s">
        <v>299</v>
      </c>
      <c r="C337" s="213" t="s">
        <v>300</v>
      </c>
      <c r="D337" s="234" t="s">
        <v>7</v>
      </c>
      <c r="E337" s="234" t="s">
        <v>301</v>
      </c>
      <c r="F337" s="233" t="s">
        <v>793</v>
      </c>
      <c r="G337" s="235">
        <v>19.989999999999998</v>
      </c>
      <c r="H337" s="236">
        <v>12.075000000000001</v>
      </c>
      <c r="I337" s="236">
        <v>7.8080000000000007</v>
      </c>
      <c r="J337" s="236">
        <v>2.3389999999999995</v>
      </c>
      <c r="K337" s="236">
        <v>0</v>
      </c>
      <c r="L337" s="236">
        <v>0</v>
      </c>
      <c r="M337" s="228">
        <v>2.6160000000000001</v>
      </c>
      <c r="N337" s="228">
        <v>20.428000000000001</v>
      </c>
      <c r="O337" s="228">
        <v>12.842999999999998</v>
      </c>
      <c r="P337" s="228">
        <v>0</v>
      </c>
      <c r="Q337" s="272">
        <f t="shared" si="95"/>
        <v>42.211999999999996</v>
      </c>
      <c r="R337" s="272">
        <f t="shared" si="96"/>
        <v>35.887</v>
      </c>
      <c r="S337" s="30"/>
      <c r="T337" s="226">
        <f t="shared" si="97"/>
        <v>78.09899999999999</v>
      </c>
      <c r="U337" s="154">
        <v>78.09899999999999</v>
      </c>
      <c r="V337" s="240">
        <v>1</v>
      </c>
      <c r="W337" s="211"/>
      <c r="X337" s="237"/>
      <c r="Y337" s="234" t="s">
        <v>7</v>
      </c>
      <c r="Z337" s="234" t="s">
        <v>301</v>
      </c>
    </row>
    <row r="338" spans="1:26" s="227" customFormat="1" ht="15.75" outlineLevel="1">
      <c r="A338" s="232">
        <v>50</v>
      </c>
      <c r="B338" s="216" t="s">
        <v>294</v>
      </c>
      <c r="C338" s="213" t="s">
        <v>296</v>
      </c>
      <c r="D338" s="234" t="s">
        <v>7</v>
      </c>
      <c r="E338" s="234" t="s">
        <v>295</v>
      </c>
      <c r="F338" s="213" t="s">
        <v>296</v>
      </c>
      <c r="G338" s="236">
        <v>14.617000000000001</v>
      </c>
      <c r="H338" s="236">
        <f>6.797+0.791</f>
        <v>7.5880000000000001</v>
      </c>
      <c r="I338" s="236">
        <v>10.039000000000001</v>
      </c>
      <c r="J338" s="236">
        <v>0.998</v>
      </c>
      <c r="K338" s="236">
        <v>0</v>
      </c>
      <c r="L338" s="236">
        <v>0</v>
      </c>
      <c r="M338" s="228">
        <v>0</v>
      </c>
      <c r="N338" s="228">
        <v>0</v>
      </c>
      <c r="O338" s="228">
        <v>0</v>
      </c>
      <c r="P338" s="228">
        <v>0</v>
      </c>
      <c r="Q338" s="272">
        <f t="shared" si="95"/>
        <v>33.241999999999997</v>
      </c>
      <c r="R338" s="272">
        <f t="shared" si="96"/>
        <v>0</v>
      </c>
      <c r="S338" s="30"/>
      <c r="T338" s="226">
        <f t="shared" si="97"/>
        <v>33.241999999999997</v>
      </c>
      <c r="U338" s="154">
        <v>33.242000000000004</v>
      </c>
      <c r="V338" s="240">
        <v>1</v>
      </c>
      <c r="W338" s="211"/>
      <c r="X338" s="237"/>
      <c r="Y338" s="234" t="s">
        <v>7</v>
      </c>
      <c r="Z338" s="234" t="s">
        <v>295</v>
      </c>
    </row>
    <row r="339" spans="1:26" s="227" customFormat="1" ht="15.75" outlineLevel="1">
      <c r="A339" s="848" t="s">
        <v>366</v>
      </c>
      <c r="B339" s="849"/>
      <c r="C339" s="849"/>
      <c r="D339" s="849"/>
      <c r="E339" s="849"/>
      <c r="F339" s="242" t="s">
        <v>379</v>
      </c>
      <c r="G339" s="231">
        <f t="shared" ref="G339:P339" si="98">SUM(G328:G338)</f>
        <v>69.12</v>
      </c>
      <c r="H339" s="231">
        <f t="shared" si="98"/>
        <v>54.022000000000006</v>
      </c>
      <c r="I339" s="231">
        <f t="shared" si="98"/>
        <v>34.683999999999997</v>
      </c>
      <c r="J339" s="231">
        <f t="shared" si="98"/>
        <v>3.7839999999999998</v>
      </c>
      <c r="K339" s="231">
        <f t="shared" si="98"/>
        <v>0</v>
      </c>
      <c r="L339" s="231">
        <f t="shared" si="98"/>
        <v>0</v>
      </c>
      <c r="M339" s="231">
        <f t="shared" si="98"/>
        <v>7.1169999999999991</v>
      </c>
      <c r="N339" s="231">
        <f t="shared" si="98"/>
        <v>37.145000000000003</v>
      </c>
      <c r="O339" s="231">
        <f t="shared" si="98"/>
        <v>12.842999999999998</v>
      </c>
      <c r="P339" s="231">
        <f t="shared" si="98"/>
        <v>0</v>
      </c>
      <c r="Q339" s="272">
        <f t="shared" si="95"/>
        <v>161.61000000000001</v>
      </c>
      <c r="R339" s="272">
        <f t="shared" si="96"/>
        <v>57.104999999999997</v>
      </c>
      <c r="S339" s="30">
        <f>SUM(S328:S338)</f>
        <v>0</v>
      </c>
      <c r="T339" s="226">
        <f t="shared" si="97"/>
        <v>218.715</v>
      </c>
      <c r="U339" s="231">
        <f>SUM(U328:U338)</f>
        <v>218.66499999999996</v>
      </c>
      <c r="V339" s="871"/>
      <c r="W339" s="211"/>
      <c r="X339" s="237"/>
    </row>
    <row r="340" spans="1:26" s="227" customFormat="1" ht="16.5" outlineLevel="1" thickBot="1">
      <c r="A340" s="850"/>
      <c r="B340" s="851"/>
      <c r="C340" s="851"/>
      <c r="D340" s="851"/>
      <c r="E340" s="851"/>
      <c r="F340" s="243" t="s">
        <v>380</v>
      </c>
      <c r="G340" s="57">
        <f>+G339/$T$339</f>
        <v>0.31602770729030932</v>
      </c>
      <c r="H340" s="57">
        <f t="shared" ref="H340:S340" si="99">+H339/$T$339</f>
        <v>0.24699723384312922</v>
      </c>
      <c r="I340" s="57">
        <f t="shared" si="99"/>
        <v>0.15858080149966849</v>
      </c>
      <c r="J340" s="57">
        <f t="shared" si="99"/>
        <v>1.7301053882906977E-2</v>
      </c>
      <c r="K340" s="57">
        <f t="shared" si="99"/>
        <v>0</v>
      </c>
      <c r="L340" s="57">
        <f t="shared" si="99"/>
        <v>0</v>
      </c>
      <c r="M340" s="57">
        <f t="shared" si="99"/>
        <v>3.2540063553025619E-2</v>
      </c>
      <c r="N340" s="57">
        <f t="shared" si="99"/>
        <v>0.16983288754772194</v>
      </c>
      <c r="O340" s="57">
        <f t="shared" si="99"/>
        <v>5.8720252383238448E-2</v>
      </c>
      <c r="P340" s="57">
        <f t="shared" si="99"/>
        <v>0</v>
      </c>
      <c r="Q340" s="270">
        <f t="shared" si="99"/>
        <v>0.7389067965160141</v>
      </c>
      <c r="R340" s="270">
        <f t="shared" si="99"/>
        <v>0.26109320348398601</v>
      </c>
      <c r="S340" s="57">
        <f t="shared" si="99"/>
        <v>0</v>
      </c>
      <c r="T340" s="197">
        <f xml:space="preserve"> T339/U339</f>
        <v>1.000228660279423</v>
      </c>
      <c r="U340" s="147"/>
      <c r="V340" s="872"/>
      <c r="W340" s="211"/>
      <c r="X340" s="288"/>
    </row>
    <row r="341" spans="1:26" s="227" customFormat="1" ht="15.75" outlineLevel="1" collapsed="1">
      <c r="A341" s="13"/>
      <c r="B341" s="9"/>
      <c r="C341" s="5"/>
      <c r="D341" s="5"/>
      <c r="E341" s="5"/>
      <c r="F341" s="5"/>
      <c r="G341" s="36"/>
      <c r="H341" s="12"/>
      <c r="I341" s="12"/>
      <c r="J341" s="12"/>
      <c r="K341" s="12"/>
      <c r="L341" s="12"/>
      <c r="M341" s="35"/>
      <c r="N341" s="35"/>
      <c r="O341" s="35"/>
      <c r="P341" s="35"/>
      <c r="Q341" s="239"/>
      <c r="R341" s="239"/>
      <c r="S341" s="8"/>
      <c r="T341" s="196"/>
      <c r="U341" s="47"/>
      <c r="V341" s="151"/>
      <c r="W341" s="211"/>
      <c r="X341" s="6"/>
      <c r="Y341" s="5"/>
      <c r="Z341" s="5"/>
    </row>
    <row r="342" spans="1:26" s="227" customFormat="1" ht="17.25" customHeight="1" outlineLevel="1" thickBot="1">
      <c r="A342" s="854" t="s">
        <v>302</v>
      </c>
      <c r="B342" s="854"/>
      <c r="C342" s="854"/>
      <c r="D342" s="5"/>
      <c r="E342" s="5"/>
      <c r="F342" s="5"/>
      <c r="G342" s="36"/>
      <c r="H342" s="12"/>
      <c r="I342" s="12"/>
      <c r="J342" s="12"/>
      <c r="K342" s="12"/>
      <c r="L342" s="12"/>
      <c r="M342" s="35"/>
      <c r="N342" s="35"/>
      <c r="O342" s="35"/>
      <c r="P342" s="35"/>
      <c r="Q342" s="239"/>
      <c r="R342" s="239"/>
      <c r="S342" s="8"/>
      <c r="T342" s="196"/>
      <c r="U342" s="47"/>
      <c r="V342" s="151"/>
      <c r="W342" s="211"/>
      <c r="X342" s="6"/>
      <c r="Y342" s="5"/>
      <c r="Z342" s="5"/>
    </row>
    <row r="343" spans="1:26" s="227" customFormat="1" ht="15.75" outlineLevel="1">
      <c r="A343" s="217" t="s">
        <v>795</v>
      </c>
      <c r="B343" s="219" t="s">
        <v>779</v>
      </c>
      <c r="C343" s="183" t="s">
        <v>781</v>
      </c>
      <c r="D343" s="219" t="s">
        <v>780</v>
      </c>
      <c r="E343" s="219" t="s">
        <v>782</v>
      </c>
      <c r="F343" s="163" t="s">
        <v>941</v>
      </c>
      <c r="G343" s="220"/>
      <c r="H343" s="221"/>
      <c r="I343" s="221"/>
      <c r="J343" s="221"/>
      <c r="K343" s="221"/>
      <c r="L343" s="221"/>
      <c r="M343" s="222"/>
      <c r="N343" s="222"/>
      <c r="O343" s="222"/>
      <c r="P343" s="222"/>
      <c r="Q343" s="278">
        <f t="shared" ref="Q343:Q359" si="100">SUM(G343:K343)</f>
        <v>0</v>
      </c>
      <c r="R343" s="278">
        <f t="shared" ref="R343:R360" si="101">SUM(L343:P343)</f>
        <v>0</v>
      </c>
      <c r="S343" s="279"/>
      <c r="T343" s="169">
        <f t="shared" ref="T343:T360" si="102">SUM(Q343:S343)</f>
        <v>0</v>
      </c>
      <c r="U343" s="194">
        <v>3.18</v>
      </c>
      <c r="V343" s="225">
        <v>6</v>
      </c>
      <c r="W343" s="211"/>
      <c r="X343" s="223"/>
      <c r="Y343" s="219" t="s">
        <v>780</v>
      </c>
      <c r="Z343" s="219" t="s">
        <v>782</v>
      </c>
    </row>
    <row r="344" spans="1:26" s="227" customFormat="1" ht="15.75" outlineLevel="1">
      <c r="A344" s="232" t="s">
        <v>795</v>
      </c>
      <c r="B344" s="184" t="s">
        <v>303</v>
      </c>
      <c r="C344" s="318" t="s">
        <v>305</v>
      </c>
      <c r="D344" s="184" t="s">
        <v>582</v>
      </c>
      <c r="E344" s="184" t="s">
        <v>304</v>
      </c>
      <c r="F344" s="233" t="s">
        <v>711</v>
      </c>
      <c r="G344" s="185">
        <v>0</v>
      </c>
      <c r="H344" s="236">
        <v>27.273550000000004</v>
      </c>
      <c r="I344" s="236">
        <v>18.09355</v>
      </c>
      <c r="J344" s="236">
        <v>29.873000000000005</v>
      </c>
      <c r="K344" s="236">
        <v>0</v>
      </c>
      <c r="L344" s="236">
        <v>0</v>
      </c>
      <c r="M344" s="236">
        <v>0</v>
      </c>
      <c r="N344" s="236">
        <v>0</v>
      </c>
      <c r="O344" s="236">
        <v>0</v>
      </c>
      <c r="P344" s="228">
        <v>0</v>
      </c>
      <c r="Q344" s="272">
        <f t="shared" si="100"/>
        <v>75.240100000000012</v>
      </c>
      <c r="R344" s="272">
        <f t="shared" si="101"/>
        <v>0</v>
      </c>
      <c r="S344" s="30"/>
      <c r="T344" s="226">
        <f t="shared" si="102"/>
        <v>75.240100000000012</v>
      </c>
      <c r="U344" s="154">
        <v>75.239999999999995</v>
      </c>
      <c r="V344" s="240">
        <v>3</v>
      </c>
      <c r="W344" s="211"/>
      <c r="X344" s="237"/>
      <c r="Y344" s="184" t="s">
        <v>582</v>
      </c>
      <c r="Z344" s="184" t="s">
        <v>304</v>
      </c>
    </row>
    <row r="345" spans="1:26" s="227" customFormat="1" ht="15.75" outlineLevel="1">
      <c r="A345" s="232">
        <v>55</v>
      </c>
      <c r="B345" s="184">
        <v>5504</v>
      </c>
      <c r="C345" s="233" t="s">
        <v>306</v>
      </c>
      <c r="D345" s="234" t="s">
        <v>7</v>
      </c>
      <c r="E345" s="516" t="s">
        <v>881</v>
      </c>
      <c r="F345" s="233" t="s">
        <v>306</v>
      </c>
      <c r="G345" s="185">
        <v>13.026629999999999</v>
      </c>
      <c r="H345" s="236">
        <v>55.678490000000011</v>
      </c>
      <c r="I345" s="236">
        <v>1.22821</v>
      </c>
      <c r="J345" s="236">
        <v>4.0676399999999999</v>
      </c>
      <c r="K345" s="236">
        <v>0</v>
      </c>
      <c r="L345" s="236">
        <v>0</v>
      </c>
      <c r="M345" s="228">
        <v>2.9176099999999998</v>
      </c>
      <c r="N345" s="228">
        <v>14.89498</v>
      </c>
      <c r="O345" s="228">
        <v>8.3853500000000007</v>
      </c>
      <c r="P345" s="228">
        <v>0</v>
      </c>
      <c r="Q345" s="272">
        <f t="shared" si="100"/>
        <v>74.000970000000009</v>
      </c>
      <c r="R345" s="272">
        <f t="shared" si="101"/>
        <v>26.197940000000003</v>
      </c>
      <c r="S345" s="30"/>
      <c r="T345" s="226">
        <f t="shared" si="102"/>
        <v>100.19891000000001</v>
      </c>
      <c r="U345" s="154">
        <v>103.223</v>
      </c>
      <c r="V345" s="240">
        <v>1</v>
      </c>
      <c r="W345" s="211"/>
      <c r="X345" s="237"/>
      <c r="Y345" s="234" t="s">
        <v>7</v>
      </c>
      <c r="Z345" s="184" t="s">
        <v>881</v>
      </c>
    </row>
    <row r="346" spans="1:26" s="227" customFormat="1" ht="15.75" outlineLevel="1">
      <c r="A346" s="232">
        <v>55</v>
      </c>
      <c r="B346" s="184" t="s">
        <v>307</v>
      </c>
      <c r="C346" s="318" t="s">
        <v>308</v>
      </c>
      <c r="D346" s="184" t="s">
        <v>469</v>
      </c>
      <c r="E346" s="184" t="s">
        <v>127</v>
      </c>
      <c r="F346" s="186" t="s">
        <v>580</v>
      </c>
      <c r="G346" s="185">
        <v>0</v>
      </c>
      <c r="H346" s="236">
        <v>0</v>
      </c>
      <c r="I346" s="236">
        <v>0</v>
      </c>
      <c r="J346" s="236">
        <v>0</v>
      </c>
      <c r="K346" s="236">
        <v>0</v>
      </c>
      <c r="L346" s="236">
        <v>0</v>
      </c>
      <c r="M346" s="228">
        <v>4.2999999999999997E-2</v>
      </c>
      <c r="N346" s="228">
        <v>23.167999999999999</v>
      </c>
      <c r="O346" s="228">
        <v>0</v>
      </c>
      <c r="P346" s="228">
        <v>0</v>
      </c>
      <c r="Q346" s="272">
        <f t="shared" si="100"/>
        <v>0</v>
      </c>
      <c r="R346" s="272">
        <f t="shared" si="101"/>
        <v>23.210999999999999</v>
      </c>
      <c r="S346" s="30"/>
      <c r="T346" s="226">
        <f t="shared" si="102"/>
        <v>23.210999999999999</v>
      </c>
      <c r="U346" s="154">
        <v>23.210999999999999</v>
      </c>
      <c r="V346" s="240">
        <v>2</v>
      </c>
      <c r="W346" s="211"/>
      <c r="X346" s="237"/>
      <c r="Y346" s="184" t="s">
        <v>469</v>
      </c>
      <c r="Z346" s="184" t="s">
        <v>127</v>
      </c>
    </row>
    <row r="347" spans="1:26" s="227" customFormat="1" ht="15.75" outlineLevel="1">
      <c r="A347" s="232">
        <v>55</v>
      </c>
      <c r="B347" s="184" t="s">
        <v>597</v>
      </c>
      <c r="C347" s="233" t="s">
        <v>578</v>
      </c>
      <c r="D347" s="184" t="s">
        <v>7</v>
      </c>
      <c r="E347" s="184" t="s">
        <v>579</v>
      </c>
      <c r="F347" s="233" t="s">
        <v>578</v>
      </c>
      <c r="G347" s="185">
        <v>0</v>
      </c>
      <c r="H347" s="236">
        <v>0</v>
      </c>
      <c r="I347" s="236">
        <v>1.1719999999999999</v>
      </c>
      <c r="J347" s="236">
        <v>0.98499999999999999</v>
      </c>
      <c r="K347" s="236">
        <v>0</v>
      </c>
      <c r="L347" s="236">
        <v>0</v>
      </c>
      <c r="M347" s="228">
        <v>0</v>
      </c>
      <c r="N347" s="228">
        <v>0</v>
      </c>
      <c r="O347" s="228">
        <v>0</v>
      </c>
      <c r="P347" s="228">
        <v>0</v>
      </c>
      <c r="Q347" s="272">
        <f t="shared" si="100"/>
        <v>2.157</v>
      </c>
      <c r="R347" s="272">
        <f t="shared" si="101"/>
        <v>0</v>
      </c>
      <c r="S347" s="30"/>
      <c r="T347" s="226">
        <f t="shared" si="102"/>
        <v>2.157</v>
      </c>
      <c r="U347" s="154">
        <v>2.5149999999999997</v>
      </c>
      <c r="V347" s="240">
        <v>1</v>
      </c>
      <c r="W347" s="211"/>
      <c r="X347" s="237"/>
      <c r="Y347" s="184" t="s">
        <v>7</v>
      </c>
      <c r="Z347" s="184" t="s">
        <v>579</v>
      </c>
    </row>
    <row r="348" spans="1:26" s="227" customFormat="1" ht="15.75" outlineLevel="1">
      <c r="A348" s="232">
        <v>55</v>
      </c>
      <c r="B348" s="517" t="s">
        <v>309</v>
      </c>
      <c r="C348" s="233" t="s">
        <v>712</v>
      </c>
      <c r="D348" s="184" t="s">
        <v>7</v>
      </c>
      <c r="E348" s="184" t="s">
        <v>310</v>
      </c>
      <c r="F348" s="233" t="s">
        <v>442</v>
      </c>
      <c r="G348" s="185">
        <v>5.9249999999999998</v>
      </c>
      <c r="H348" s="236">
        <v>19.800999999999998</v>
      </c>
      <c r="I348" s="236">
        <v>9.402000000000001</v>
      </c>
      <c r="J348" s="236">
        <v>3.98</v>
      </c>
      <c r="K348" s="236">
        <v>0</v>
      </c>
      <c r="L348" s="236">
        <v>3.0529999999999999</v>
      </c>
      <c r="M348" s="228">
        <v>22.603999999999999</v>
      </c>
      <c r="N348" s="228">
        <v>12.800999999999998</v>
      </c>
      <c r="O348" s="228">
        <v>45.697999999999993</v>
      </c>
      <c r="P348" s="228">
        <v>0.26800000000000002</v>
      </c>
      <c r="Q348" s="272">
        <f t="shared" si="100"/>
        <v>39.107999999999997</v>
      </c>
      <c r="R348" s="272">
        <f t="shared" si="101"/>
        <v>84.423999999999992</v>
      </c>
      <c r="S348" s="30"/>
      <c r="T348" s="226">
        <f t="shared" si="102"/>
        <v>123.53199999999998</v>
      </c>
      <c r="U348" s="154">
        <v>123.693</v>
      </c>
      <c r="V348" s="240">
        <v>1</v>
      </c>
      <c r="W348" s="211"/>
      <c r="X348" s="237"/>
      <c r="Y348" s="184" t="s">
        <v>7</v>
      </c>
      <c r="Z348" s="184" t="s">
        <v>310</v>
      </c>
    </row>
    <row r="349" spans="1:26" s="227" customFormat="1" ht="15.75" outlineLevel="1">
      <c r="A349" s="332" t="s">
        <v>933</v>
      </c>
      <c r="B349" s="520">
        <v>6206</v>
      </c>
      <c r="C349" s="328" t="s">
        <v>650</v>
      </c>
      <c r="D349" s="520" t="s">
        <v>20</v>
      </c>
      <c r="E349" s="520" t="s">
        <v>934</v>
      </c>
      <c r="F349" s="328" t="s">
        <v>935</v>
      </c>
      <c r="G349" s="521"/>
      <c r="H349" s="334"/>
      <c r="I349" s="334"/>
      <c r="J349" s="334"/>
      <c r="K349" s="334"/>
      <c r="L349" s="334"/>
      <c r="M349" s="335"/>
      <c r="N349" s="335"/>
      <c r="O349" s="335"/>
      <c r="P349" s="335"/>
      <c r="Q349" s="272">
        <f t="shared" si="100"/>
        <v>0</v>
      </c>
      <c r="R349" s="272">
        <f t="shared" si="101"/>
        <v>0</v>
      </c>
      <c r="S349" s="30"/>
      <c r="T349" s="226">
        <f t="shared" si="102"/>
        <v>0</v>
      </c>
      <c r="U349" s="154">
        <v>0.14000000000000001</v>
      </c>
      <c r="V349" s="240">
        <v>4</v>
      </c>
      <c r="W349" s="211"/>
      <c r="X349" s="237"/>
      <c r="Y349" s="184" t="s">
        <v>20</v>
      </c>
      <c r="Z349" s="184" t="s">
        <v>934</v>
      </c>
    </row>
    <row r="350" spans="1:26" s="148" customFormat="1" ht="15.75" outlineLevel="1">
      <c r="A350" s="332">
        <v>62</v>
      </c>
      <c r="B350" s="520">
        <v>6206</v>
      </c>
      <c r="C350" s="328" t="s">
        <v>650</v>
      </c>
      <c r="D350" s="520" t="s">
        <v>936</v>
      </c>
      <c r="E350" s="520" t="s">
        <v>313</v>
      </c>
      <c r="F350" s="510" t="s">
        <v>584</v>
      </c>
      <c r="G350" s="521"/>
      <c r="H350" s="334"/>
      <c r="I350" s="334"/>
      <c r="J350" s="334"/>
      <c r="K350" s="334"/>
      <c r="L350" s="334"/>
      <c r="M350" s="335"/>
      <c r="N350" s="335"/>
      <c r="O350" s="335"/>
      <c r="P350" s="335"/>
      <c r="Q350" s="272">
        <f t="shared" si="100"/>
        <v>0</v>
      </c>
      <c r="R350" s="272">
        <f t="shared" si="101"/>
        <v>0</v>
      </c>
      <c r="S350" s="30"/>
      <c r="T350" s="226">
        <f t="shared" si="102"/>
        <v>0</v>
      </c>
      <c r="U350" s="154">
        <v>0.151</v>
      </c>
      <c r="V350" s="240">
        <v>4</v>
      </c>
      <c r="W350" s="5"/>
      <c r="X350" s="237"/>
      <c r="Y350" s="184" t="s">
        <v>936</v>
      </c>
      <c r="Z350" s="184" t="s">
        <v>313</v>
      </c>
    </row>
    <row r="351" spans="1:26" s="148" customFormat="1" ht="15.75" outlineLevel="1">
      <c r="A351" s="232">
        <v>62</v>
      </c>
      <c r="B351" s="517">
        <v>6207</v>
      </c>
      <c r="C351" s="233" t="s">
        <v>585</v>
      </c>
      <c r="D351" s="184" t="s">
        <v>7</v>
      </c>
      <c r="E351" s="516" t="s">
        <v>586</v>
      </c>
      <c r="F351" s="58" t="s">
        <v>585</v>
      </c>
      <c r="G351" s="185">
        <v>13.521110000000002</v>
      </c>
      <c r="H351" s="236">
        <v>39.021639999999998</v>
      </c>
      <c r="I351" s="236">
        <v>1.48251</v>
      </c>
      <c r="J351" s="236">
        <v>2.6720000000000002</v>
      </c>
      <c r="K351" s="236">
        <v>0</v>
      </c>
      <c r="L351" s="236">
        <v>0</v>
      </c>
      <c r="M351" s="228">
        <v>2.0999100000000035</v>
      </c>
      <c r="N351" s="228">
        <v>4.1327999999999889</v>
      </c>
      <c r="O351" s="228">
        <v>0</v>
      </c>
      <c r="P351" s="228">
        <v>0</v>
      </c>
      <c r="Q351" s="272">
        <f t="shared" si="100"/>
        <v>56.697259999999993</v>
      </c>
      <c r="R351" s="272">
        <f t="shared" si="101"/>
        <v>6.232709999999992</v>
      </c>
      <c r="S351" s="30"/>
      <c r="T351" s="226">
        <f t="shared" si="102"/>
        <v>62.929969999999983</v>
      </c>
      <c r="U351" s="154">
        <v>63.768999999999998</v>
      </c>
      <c r="V351" s="240">
        <v>4</v>
      </c>
      <c r="W351" s="5"/>
      <c r="X351" s="237"/>
      <c r="Y351" s="184" t="s">
        <v>7</v>
      </c>
      <c r="Z351" s="184" t="s">
        <v>586</v>
      </c>
    </row>
    <row r="352" spans="1:26" s="227" customFormat="1" ht="15.75" outlineLevel="1">
      <c r="A352" s="519">
        <v>62</v>
      </c>
      <c r="B352" s="339" t="s">
        <v>1109</v>
      </c>
      <c r="C352" s="499" t="s">
        <v>314</v>
      </c>
      <c r="D352" s="184" t="s">
        <v>7</v>
      </c>
      <c r="E352" s="516" t="s">
        <v>587</v>
      </c>
      <c r="F352" s="213" t="s">
        <v>314</v>
      </c>
      <c r="G352" s="518">
        <v>0.2050000000000291</v>
      </c>
      <c r="H352" s="496">
        <v>27.748800000000184</v>
      </c>
      <c r="I352" s="496">
        <v>33.611100000000164</v>
      </c>
      <c r="J352" s="496">
        <v>3.1941500000000249</v>
      </c>
      <c r="K352" s="496">
        <v>0</v>
      </c>
      <c r="L352" s="496">
        <v>0</v>
      </c>
      <c r="M352" s="497">
        <v>0</v>
      </c>
      <c r="N352" s="497">
        <v>3.8478500000003661</v>
      </c>
      <c r="O352" s="497">
        <v>1.6698900000000196</v>
      </c>
      <c r="P352" s="497">
        <v>0</v>
      </c>
      <c r="Q352" s="272">
        <f t="shared" si="100"/>
        <v>64.7590500000004</v>
      </c>
      <c r="R352" s="272">
        <f t="shared" si="101"/>
        <v>5.5177400000003853</v>
      </c>
      <c r="S352" s="30"/>
      <c r="T352" s="226">
        <f t="shared" si="102"/>
        <v>70.276790000000787</v>
      </c>
      <c r="U352" s="154">
        <v>70.531999999999996</v>
      </c>
      <c r="V352" s="240">
        <v>4</v>
      </c>
      <c r="W352" s="211"/>
      <c r="X352" s="237"/>
      <c r="Y352" s="184" t="s">
        <v>7</v>
      </c>
      <c r="Z352" s="184" t="s">
        <v>587</v>
      </c>
    </row>
    <row r="353" spans="1:26" s="227" customFormat="1" ht="15.75" outlineLevel="1">
      <c r="A353" s="232">
        <v>62</v>
      </c>
      <c r="B353" s="184" t="s">
        <v>311</v>
      </c>
      <c r="C353" s="233" t="s">
        <v>312</v>
      </c>
      <c r="D353" s="184" t="s">
        <v>7</v>
      </c>
      <c r="E353" s="184" t="s">
        <v>882</v>
      </c>
      <c r="F353" s="233" t="s">
        <v>312</v>
      </c>
      <c r="G353" s="185">
        <v>0</v>
      </c>
      <c r="H353" s="236">
        <v>0</v>
      </c>
      <c r="I353" s="236">
        <v>0</v>
      </c>
      <c r="J353" s="236">
        <v>1.4790000000000001</v>
      </c>
      <c r="K353" s="236">
        <v>0</v>
      </c>
      <c r="L353" s="236">
        <v>0</v>
      </c>
      <c r="M353" s="228">
        <v>0</v>
      </c>
      <c r="N353" s="228">
        <v>0</v>
      </c>
      <c r="O353" s="228">
        <v>0</v>
      </c>
      <c r="P353" s="228">
        <v>0</v>
      </c>
      <c r="Q353" s="272">
        <f t="shared" si="100"/>
        <v>1.4790000000000001</v>
      </c>
      <c r="R353" s="272">
        <f t="shared" si="101"/>
        <v>0</v>
      </c>
      <c r="S353" s="30"/>
      <c r="T353" s="226">
        <f t="shared" si="102"/>
        <v>1.4790000000000001</v>
      </c>
      <c r="U353" s="154">
        <v>1.4790000000000001</v>
      </c>
      <c r="V353" s="240">
        <v>4</v>
      </c>
      <c r="W353" s="211"/>
      <c r="X353" s="237"/>
      <c r="Y353" s="184" t="s">
        <v>7</v>
      </c>
      <c r="Z353" s="184" t="s">
        <v>882</v>
      </c>
    </row>
    <row r="354" spans="1:26" s="227" customFormat="1" ht="15.75" outlineLevel="1">
      <c r="A354" s="232">
        <v>64</v>
      </c>
      <c r="B354" s="184">
        <v>6402</v>
      </c>
      <c r="C354" s="318" t="s">
        <v>713</v>
      </c>
      <c r="D354" s="184" t="s">
        <v>315</v>
      </c>
      <c r="E354" s="184" t="s">
        <v>316</v>
      </c>
      <c r="F354" s="213" t="s">
        <v>581</v>
      </c>
      <c r="G354" s="185">
        <v>0</v>
      </c>
      <c r="H354" s="236">
        <v>12.43</v>
      </c>
      <c r="I354" s="236">
        <v>6</v>
      </c>
      <c r="J354" s="236">
        <v>8.9</v>
      </c>
      <c r="K354" s="236">
        <v>0</v>
      </c>
      <c r="L354" s="236">
        <v>0</v>
      </c>
      <c r="M354" s="228">
        <v>0</v>
      </c>
      <c r="N354" s="228">
        <v>0</v>
      </c>
      <c r="O354" s="228">
        <v>0</v>
      </c>
      <c r="P354" s="228">
        <v>0</v>
      </c>
      <c r="Q354" s="272">
        <f t="shared" si="100"/>
        <v>27.33</v>
      </c>
      <c r="R354" s="272">
        <f t="shared" si="101"/>
        <v>0</v>
      </c>
      <c r="S354" s="30"/>
      <c r="T354" s="226">
        <f t="shared" si="102"/>
        <v>27.33</v>
      </c>
      <c r="U354" s="154">
        <v>27.33</v>
      </c>
      <c r="V354" s="240">
        <v>2</v>
      </c>
      <c r="W354" s="211"/>
      <c r="X354" s="237"/>
      <c r="Y354" s="184" t="s">
        <v>315</v>
      </c>
      <c r="Z354" s="184" t="s">
        <v>316</v>
      </c>
    </row>
    <row r="355" spans="1:26" s="227" customFormat="1" ht="15.75" outlineLevel="1">
      <c r="A355" s="232">
        <v>64</v>
      </c>
      <c r="B355" s="184">
        <v>6403</v>
      </c>
      <c r="C355" s="318" t="s">
        <v>714</v>
      </c>
      <c r="D355" s="187" t="s">
        <v>7</v>
      </c>
      <c r="E355" s="184" t="s">
        <v>36</v>
      </c>
      <c r="F355" s="213" t="s">
        <v>638</v>
      </c>
      <c r="G355" s="185">
        <v>0</v>
      </c>
      <c r="H355" s="236">
        <v>26.731000000000002</v>
      </c>
      <c r="I355" s="236">
        <v>1.5</v>
      </c>
      <c r="J355" s="236">
        <v>5.9960000000000004</v>
      </c>
      <c r="K355" s="236">
        <v>0.01</v>
      </c>
      <c r="L355" s="236">
        <v>0</v>
      </c>
      <c r="M355" s="228">
        <v>0.28499999999999998</v>
      </c>
      <c r="N355" s="228">
        <v>36.262999999999998</v>
      </c>
      <c r="O355" s="228">
        <v>4.6280000000000001</v>
      </c>
      <c r="P355" s="228">
        <v>1.996</v>
      </c>
      <c r="Q355" s="272">
        <f t="shared" si="100"/>
        <v>34.237000000000002</v>
      </c>
      <c r="R355" s="272">
        <f t="shared" si="101"/>
        <v>43.171999999999997</v>
      </c>
      <c r="S355" s="30"/>
      <c r="T355" s="226">
        <f t="shared" si="102"/>
        <v>77.408999999999992</v>
      </c>
      <c r="U355" s="154">
        <v>77.406000000000006</v>
      </c>
      <c r="V355" s="240">
        <v>2</v>
      </c>
      <c r="W355" s="211"/>
      <c r="X355" s="237"/>
      <c r="Y355" s="187" t="s">
        <v>7</v>
      </c>
      <c r="Z355" s="184" t="s">
        <v>36</v>
      </c>
    </row>
    <row r="356" spans="1:26" s="227" customFormat="1" ht="15.75" outlineLevel="1">
      <c r="A356" s="232">
        <v>64</v>
      </c>
      <c r="B356" s="184" t="s">
        <v>317</v>
      </c>
      <c r="C356" s="233" t="s">
        <v>318</v>
      </c>
      <c r="D356" s="187" t="s">
        <v>7</v>
      </c>
      <c r="E356" s="184" t="s">
        <v>319</v>
      </c>
      <c r="F356" s="213" t="s">
        <v>318</v>
      </c>
      <c r="G356" s="185">
        <v>0</v>
      </c>
      <c r="H356" s="236">
        <v>0</v>
      </c>
      <c r="I356" s="236">
        <v>2.3849999999999998</v>
      </c>
      <c r="J356" s="236">
        <v>1</v>
      </c>
      <c r="K356" s="236">
        <v>0</v>
      </c>
      <c r="L356" s="236">
        <v>0</v>
      </c>
      <c r="M356" s="228">
        <v>0</v>
      </c>
      <c r="N356" s="228">
        <v>0</v>
      </c>
      <c r="O356" s="228">
        <v>0</v>
      </c>
      <c r="P356" s="228">
        <v>0</v>
      </c>
      <c r="Q356" s="272">
        <f t="shared" si="100"/>
        <v>3.3849999999999998</v>
      </c>
      <c r="R356" s="272">
        <f t="shared" si="101"/>
        <v>0</v>
      </c>
      <c r="S356" s="30"/>
      <c r="T356" s="226">
        <f t="shared" si="102"/>
        <v>3.3849999999999998</v>
      </c>
      <c r="U356" s="154">
        <v>3.3849999999999998</v>
      </c>
      <c r="V356" s="240">
        <v>2</v>
      </c>
      <c r="W356" s="211"/>
      <c r="X356" s="237"/>
      <c r="Y356" s="187" t="s">
        <v>7</v>
      </c>
      <c r="Z356" s="184" t="s">
        <v>319</v>
      </c>
    </row>
    <row r="357" spans="1:26" s="227" customFormat="1" ht="15.75" outlineLevel="1">
      <c r="A357" s="232">
        <v>66</v>
      </c>
      <c r="B357" s="184">
        <v>6601</v>
      </c>
      <c r="C357" s="233" t="s">
        <v>715</v>
      </c>
      <c r="D357" s="184" t="s">
        <v>7</v>
      </c>
      <c r="E357" s="184" t="s">
        <v>120</v>
      </c>
      <c r="F357" s="233" t="s">
        <v>715</v>
      </c>
      <c r="G357" s="185">
        <v>14.973000000000001</v>
      </c>
      <c r="H357" s="236">
        <v>12.094000000000001</v>
      </c>
      <c r="I357" s="236">
        <v>3.0089999999999999</v>
      </c>
      <c r="J357" s="236">
        <v>0</v>
      </c>
      <c r="K357" s="236">
        <v>0</v>
      </c>
      <c r="L357" s="236">
        <v>0</v>
      </c>
      <c r="M357" s="228">
        <v>0</v>
      </c>
      <c r="N357" s="228">
        <v>0</v>
      </c>
      <c r="O357" s="228">
        <v>0</v>
      </c>
      <c r="P357" s="228">
        <v>0</v>
      </c>
      <c r="Q357" s="272">
        <f t="shared" si="100"/>
        <v>30.076000000000001</v>
      </c>
      <c r="R357" s="272">
        <f t="shared" si="101"/>
        <v>0</v>
      </c>
      <c r="S357" s="30"/>
      <c r="T357" s="226">
        <f t="shared" si="102"/>
        <v>30.076000000000001</v>
      </c>
      <c r="U357" s="154">
        <v>30.075999999999997</v>
      </c>
      <c r="V357" s="240">
        <v>5</v>
      </c>
      <c r="W357" s="211"/>
      <c r="X357" s="237"/>
      <c r="Y357" s="184" t="s">
        <v>7</v>
      </c>
      <c r="Z357" s="184" t="s">
        <v>120</v>
      </c>
    </row>
    <row r="358" spans="1:26" s="227" customFormat="1" ht="15.75" outlineLevel="1">
      <c r="A358" s="232">
        <v>66</v>
      </c>
      <c r="B358" s="184">
        <v>6602</v>
      </c>
      <c r="C358" s="233" t="s">
        <v>321</v>
      </c>
      <c r="D358" s="184" t="s">
        <v>7</v>
      </c>
      <c r="E358" s="184" t="s">
        <v>144</v>
      </c>
      <c r="F358" s="233" t="s">
        <v>949</v>
      </c>
      <c r="G358" s="185">
        <v>0</v>
      </c>
      <c r="H358" s="236">
        <v>25.429000000000006</v>
      </c>
      <c r="I358" s="236">
        <v>20.034000000000002</v>
      </c>
      <c r="J358" s="236">
        <v>0</v>
      </c>
      <c r="K358" s="236">
        <v>0</v>
      </c>
      <c r="L358" s="236">
        <v>0</v>
      </c>
      <c r="M358" s="228">
        <v>0</v>
      </c>
      <c r="N358" s="228">
        <v>0</v>
      </c>
      <c r="O358" s="228">
        <v>0</v>
      </c>
      <c r="P358" s="228">
        <v>0</v>
      </c>
      <c r="Q358" s="272">
        <f t="shared" si="100"/>
        <v>45.463000000000008</v>
      </c>
      <c r="R358" s="272">
        <f t="shared" si="101"/>
        <v>0</v>
      </c>
      <c r="S358" s="30"/>
      <c r="T358" s="226">
        <f t="shared" si="102"/>
        <v>45.463000000000008</v>
      </c>
      <c r="U358" s="154">
        <v>60.406999999999996</v>
      </c>
      <c r="V358" s="240">
        <v>5</v>
      </c>
      <c r="W358" s="211"/>
      <c r="X358" s="237"/>
      <c r="Y358" s="184" t="s">
        <v>7</v>
      </c>
      <c r="Z358" s="184" t="s">
        <v>144</v>
      </c>
    </row>
    <row r="359" spans="1:26" s="227" customFormat="1" ht="15.75" outlineLevel="1">
      <c r="A359" s="232">
        <v>66</v>
      </c>
      <c r="B359" s="184">
        <v>6603</v>
      </c>
      <c r="C359" s="233" t="s">
        <v>716</v>
      </c>
      <c r="D359" s="184" t="s">
        <v>583</v>
      </c>
      <c r="E359" s="184" t="s">
        <v>49</v>
      </c>
      <c r="F359" s="233" t="s">
        <v>322</v>
      </c>
      <c r="G359" s="236">
        <v>0</v>
      </c>
      <c r="H359" s="228">
        <v>46.536690000000007</v>
      </c>
      <c r="I359" s="228">
        <v>15.48907</v>
      </c>
      <c r="J359" s="228">
        <v>1.9906199999999998</v>
      </c>
      <c r="K359" s="236">
        <v>0</v>
      </c>
      <c r="L359" s="236">
        <v>0</v>
      </c>
      <c r="M359" s="228">
        <v>0</v>
      </c>
      <c r="N359" s="228">
        <v>0</v>
      </c>
      <c r="O359" s="228">
        <v>0</v>
      </c>
      <c r="P359" s="228">
        <v>0</v>
      </c>
      <c r="Q359" s="272">
        <f t="shared" si="100"/>
        <v>64.016379999999998</v>
      </c>
      <c r="R359" s="272">
        <f t="shared" si="101"/>
        <v>0</v>
      </c>
      <c r="S359" s="30"/>
      <c r="T359" s="226">
        <f t="shared" si="102"/>
        <v>64.016379999999998</v>
      </c>
      <c r="U359" s="154">
        <v>64.015999999999991</v>
      </c>
      <c r="V359" s="240">
        <v>3</v>
      </c>
      <c r="W359" s="211"/>
      <c r="X359" s="237"/>
      <c r="Y359" s="184" t="s">
        <v>583</v>
      </c>
      <c r="Z359" s="184" t="s">
        <v>49</v>
      </c>
    </row>
    <row r="360" spans="1:26" s="227" customFormat="1" ht="15.75" outlineLevel="1">
      <c r="A360" s="848" t="s">
        <v>365</v>
      </c>
      <c r="B360" s="849"/>
      <c r="C360" s="849"/>
      <c r="D360" s="849"/>
      <c r="E360" s="849"/>
      <c r="F360" s="242" t="s">
        <v>379</v>
      </c>
      <c r="G360" s="231">
        <f>SUM(G343:G359)</f>
        <v>47.650740000000027</v>
      </c>
      <c r="H360" s="231">
        <f t="shared" ref="H360:P360" si="103">SUM(H343:H359)</f>
        <v>292.74417000000022</v>
      </c>
      <c r="I360" s="231">
        <f t="shared" si="103"/>
        <v>113.40644000000017</v>
      </c>
      <c r="J360" s="231">
        <f t="shared" si="103"/>
        <v>64.137410000000017</v>
      </c>
      <c r="K360" s="231">
        <f t="shared" si="103"/>
        <v>0.01</v>
      </c>
      <c r="L360" s="231">
        <f t="shared" si="103"/>
        <v>3.0529999999999999</v>
      </c>
      <c r="M360" s="231">
        <f t="shared" si="103"/>
        <v>27.949520000000003</v>
      </c>
      <c r="N360" s="231">
        <f t="shared" si="103"/>
        <v>95.107630000000341</v>
      </c>
      <c r="O360" s="231">
        <f t="shared" si="103"/>
        <v>60.381240000000012</v>
      </c>
      <c r="P360" s="231">
        <f t="shared" si="103"/>
        <v>2.2640000000000002</v>
      </c>
      <c r="Q360" s="272">
        <f>SUM(G360:K360)</f>
        <v>517.94876000000045</v>
      </c>
      <c r="R360" s="272">
        <f t="shared" si="101"/>
        <v>188.75539000000038</v>
      </c>
      <c r="S360" s="30">
        <f>SUM(S343:S359)</f>
        <v>0</v>
      </c>
      <c r="T360" s="226">
        <f t="shared" si="102"/>
        <v>706.70415000000082</v>
      </c>
      <c r="U360" s="231">
        <f>SUM(U343:U359)</f>
        <v>729.75299999999993</v>
      </c>
      <c r="V360" s="871"/>
      <c r="W360" s="211"/>
      <c r="X360" s="237"/>
    </row>
    <row r="361" spans="1:26" s="148" customFormat="1" ht="16.5" outlineLevel="1" thickBot="1">
      <c r="A361" s="850"/>
      <c r="B361" s="851"/>
      <c r="C361" s="851"/>
      <c r="D361" s="851"/>
      <c r="E361" s="851"/>
      <c r="F361" s="243" t="s">
        <v>380</v>
      </c>
      <c r="G361" s="57">
        <f>+G360/$T$360</f>
        <v>6.7426715974428578E-2</v>
      </c>
      <c r="H361" s="57">
        <f t="shared" ref="H361:S361" si="104">+H360/$T$360</f>
        <v>0.41423864569070362</v>
      </c>
      <c r="I361" s="57">
        <f t="shared" si="104"/>
        <v>0.16047229947637925</v>
      </c>
      <c r="J361" s="57">
        <f t="shared" si="104"/>
        <v>9.0755671945608268E-2</v>
      </c>
      <c r="K361" s="57">
        <f t="shared" si="104"/>
        <v>1.4150192835290394E-5</v>
      </c>
      <c r="L361" s="57">
        <f t="shared" si="104"/>
        <v>4.3200538726141571E-3</v>
      </c>
      <c r="M361" s="57">
        <f t="shared" si="104"/>
        <v>3.9549109765380563E-2</v>
      </c>
      <c r="N361" s="57">
        <f t="shared" si="104"/>
        <v>0.13457913046074546</v>
      </c>
      <c r="O361" s="57">
        <f t="shared" si="104"/>
        <v>8.5440618963394999E-2</v>
      </c>
      <c r="P361" s="57">
        <f t="shared" si="104"/>
        <v>3.2036036579097455E-3</v>
      </c>
      <c r="Q361" s="270">
        <f t="shared" si="104"/>
        <v>0.73290748327995503</v>
      </c>
      <c r="R361" s="270">
        <f t="shared" si="104"/>
        <v>0.26709251672004497</v>
      </c>
      <c r="S361" s="57">
        <f t="shared" si="104"/>
        <v>0</v>
      </c>
      <c r="T361" s="197">
        <f xml:space="preserve"> T360/U360</f>
        <v>0.96841554608203173</v>
      </c>
      <c r="U361" s="147"/>
      <c r="V361" s="872"/>
      <c r="W361" s="5"/>
      <c r="X361" s="288"/>
    </row>
    <row r="362" spans="1:26" s="148" customFormat="1" ht="15.75" outlineLevel="1" collapsed="1">
      <c r="A362" s="13"/>
      <c r="B362" s="10"/>
      <c r="C362" s="5"/>
      <c r="D362" s="11"/>
      <c r="E362" s="10"/>
      <c r="F362" s="5"/>
      <c r="G362" s="39"/>
      <c r="H362" s="12"/>
      <c r="I362" s="12"/>
      <c r="J362" s="12"/>
      <c r="K362" s="12"/>
      <c r="L362" s="12"/>
      <c r="M362" s="35"/>
      <c r="N362" s="35"/>
      <c r="O362" s="35"/>
      <c r="P362" s="35"/>
      <c r="Q362" s="239"/>
      <c r="R362" s="239"/>
      <c r="S362" s="8"/>
      <c r="T362" s="196"/>
      <c r="U362" s="48"/>
      <c r="V362" s="49"/>
      <c r="W362" s="5"/>
      <c r="X362" s="6"/>
      <c r="Y362" s="11"/>
      <c r="Z362" s="10"/>
    </row>
    <row r="363" spans="1:26" s="227" customFormat="1" ht="16.5" outlineLevel="1" thickBot="1">
      <c r="A363" s="854" t="s">
        <v>323</v>
      </c>
      <c r="B363" s="854"/>
      <c r="C363" s="5"/>
      <c r="D363" s="11"/>
      <c r="E363" s="10"/>
      <c r="F363" s="5"/>
      <c r="G363" s="39"/>
      <c r="H363" s="12"/>
      <c r="I363" s="12"/>
      <c r="J363" s="12"/>
      <c r="K363" s="12"/>
      <c r="L363" s="12"/>
      <c r="M363" s="35"/>
      <c r="N363" s="35"/>
      <c r="O363" s="35"/>
      <c r="P363" s="35"/>
      <c r="Q363" s="239"/>
      <c r="R363" s="239"/>
      <c r="S363" s="8"/>
      <c r="T363" s="196"/>
      <c r="U363" s="48"/>
      <c r="V363" s="49"/>
      <c r="W363" s="211"/>
      <c r="X363" s="6"/>
      <c r="Y363" s="11"/>
      <c r="Z363" s="10"/>
    </row>
    <row r="364" spans="1:26" s="227" customFormat="1" ht="15.75" outlineLevel="1">
      <c r="A364" s="217" t="s">
        <v>799</v>
      </c>
      <c r="B364" s="212" t="s">
        <v>163</v>
      </c>
      <c r="C364" s="522" t="s">
        <v>164</v>
      </c>
      <c r="D364" s="219" t="s">
        <v>120</v>
      </c>
      <c r="E364" s="219" t="s">
        <v>324</v>
      </c>
      <c r="F364" s="163" t="s">
        <v>744</v>
      </c>
      <c r="G364" s="220">
        <v>5</v>
      </c>
      <c r="H364" s="221">
        <v>13.991</v>
      </c>
      <c r="I364" s="221">
        <v>21.937000000000001</v>
      </c>
      <c r="J364" s="221">
        <v>33.639000000000003</v>
      </c>
      <c r="K364" s="221">
        <v>0</v>
      </c>
      <c r="L364" s="221">
        <v>0</v>
      </c>
      <c r="M364" s="222">
        <v>0</v>
      </c>
      <c r="N364" s="222">
        <v>0</v>
      </c>
      <c r="O364" s="222">
        <v>0</v>
      </c>
      <c r="P364" s="222">
        <v>0</v>
      </c>
      <c r="Q364" s="278">
        <f>SUM(G364:K364)</f>
        <v>74.567000000000007</v>
      </c>
      <c r="R364" s="278">
        <f>SUM(L364:P364)</f>
        <v>0</v>
      </c>
      <c r="S364" s="279"/>
      <c r="T364" s="169">
        <f>SUM(Q364:S364)</f>
        <v>74.567000000000007</v>
      </c>
      <c r="U364" s="194">
        <v>74.567000000000007</v>
      </c>
      <c r="V364" s="225">
        <v>1</v>
      </c>
      <c r="W364" s="211"/>
      <c r="X364" s="223"/>
      <c r="Y364" s="219" t="s">
        <v>120</v>
      </c>
      <c r="Z364" s="219" t="s">
        <v>324</v>
      </c>
    </row>
    <row r="365" spans="1:26" s="227" customFormat="1" ht="15.75" outlineLevel="1">
      <c r="A365" s="232" t="s">
        <v>799</v>
      </c>
      <c r="B365" s="216" t="s">
        <v>325</v>
      </c>
      <c r="C365" s="342" t="s">
        <v>326</v>
      </c>
      <c r="D365" s="234" t="s">
        <v>7</v>
      </c>
      <c r="E365" s="234" t="s">
        <v>21</v>
      </c>
      <c r="F365" s="213" t="s">
        <v>745</v>
      </c>
      <c r="G365" s="235">
        <v>1.9390000000000001</v>
      </c>
      <c r="H365" s="236">
        <v>10.99</v>
      </c>
      <c r="I365" s="236">
        <v>18.02</v>
      </c>
      <c r="J365" s="236">
        <v>8</v>
      </c>
      <c r="K365" s="236">
        <v>0</v>
      </c>
      <c r="L365" s="236">
        <v>0</v>
      </c>
      <c r="M365" s="228">
        <v>0</v>
      </c>
      <c r="N365" s="228">
        <v>0</v>
      </c>
      <c r="O365" s="228">
        <v>0</v>
      </c>
      <c r="P365" s="228">
        <v>0</v>
      </c>
      <c r="Q365" s="272">
        <f>SUM(G365:K365)</f>
        <v>38.948999999999998</v>
      </c>
      <c r="R365" s="272">
        <f>SUM(L365:P365)</f>
        <v>0</v>
      </c>
      <c r="S365" s="30"/>
      <c r="T365" s="226">
        <f>SUM(Q365:S365)</f>
        <v>38.948999999999998</v>
      </c>
      <c r="U365" s="154">
        <v>38.948999999999998</v>
      </c>
      <c r="V365" s="240">
        <v>1</v>
      </c>
      <c r="W365" s="211"/>
      <c r="X365" s="237"/>
      <c r="Y365" s="234" t="s">
        <v>7</v>
      </c>
      <c r="Z365" s="234" t="s">
        <v>21</v>
      </c>
    </row>
    <row r="366" spans="1:26" s="227" customFormat="1" ht="15.75" outlineLevel="1">
      <c r="A366" s="232" t="s">
        <v>799</v>
      </c>
      <c r="B366" s="234" t="s">
        <v>588</v>
      </c>
      <c r="C366" s="213" t="s">
        <v>327</v>
      </c>
      <c r="D366" s="234" t="s">
        <v>7</v>
      </c>
      <c r="E366" s="234" t="s">
        <v>18</v>
      </c>
      <c r="F366" s="213" t="s">
        <v>327</v>
      </c>
      <c r="G366" s="235">
        <v>0</v>
      </c>
      <c r="H366" s="236">
        <v>1.024</v>
      </c>
      <c r="I366" s="236">
        <v>5.5220000000000002</v>
      </c>
      <c r="J366" s="236">
        <v>8.5559999999999992</v>
      </c>
      <c r="K366" s="236">
        <v>0</v>
      </c>
      <c r="L366" s="236">
        <v>0</v>
      </c>
      <c r="M366" s="228">
        <v>0.18</v>
      </c>
      <c r="N366" s="228">
        <v>0.45</v>
      </c>
      <c r="O366" s="228">
        <v>0</v>
      </c>
      <c r="P366" s="228">
        <v>0</v>
      </c>
      <c r="Q366" s="272">
        <f>SUM(G366:K366)</f>
        <v>15.102</v>
      </c>
      <c r="R366" s="272">
        <f>SUM(L366:P366)</f>
        <v>0.63</v>
      </c>
      <c r="S366" s="30"/>
      <c r="T366" s="226">
        <f>SUM(Q366:S366)</f>
        <v>15.732000000000001</v>
      </c>
      <c r="U366" s="154">
        <v>15.732000000000001</v>
      </c>
      <c r="V366" s="240">
        <v>1</v>
      </c>
      <c r="W366" s="211"/>
      <c r="X366" s="237"/>
      <c r="Y366" s="234" t="s">
        <v>7</v>
      </c>
      <c r="Z366" s="234" t="s">
        <v>18</v>
      </c>
    </row>
    <row r="367" spans="1:26" s="227" customFormat="1" ht="15.75" outlineLevel="1">
      <c r="A367" s="848" t="s">
        <v>364</v>
      </c>
      <c r="B367" s="849"/>
      <c r="C367" s="849"/>
      <c r="D367" s="849"/>
      <c r="E367" s="849"/>
      <c r="F367" s="242" t="s">
        <v>379</v>
      </c>
      <c r="G367" s="231">
        <f t="shared" ref="G367:P367" si="105">SUM(G364:G366)</f>
        <v>6.9390000000000001</v>
      </c>
      <c r="H367" s="231">
        <f t="shared" si="105"/>
        <v>26.005000000000003</v>
      </c>
      <c r="I367" s="231">
        <f t="shared" si="105"/>
        <v>45.478999999999999</v>
      </c>
      <c r="J367" s="231">
        <f t="shared" si="105"/>
        <v>50.195</v>
      </c>
      <c r="K367" s="231">
        <f t="shared" si="105"/>
        <v>0</v>
      </c>
      <c r="L367" s="231">
        <f t="shared" si="105"/>
        <v>0</v>
      </c>
      <c r="M367" s="231">
        <f t="shared" si="105"/>
        <v>0.18</v>
      </c>
      <c r="N367" s="231">
        <f t="shared" si="105"/>
        <v>0.45</v>
      </c>
      <c r="O367" s="231">
        <f t="shared" si="105"/>
        <v>0</v>
      </c>
      <c r="P367" s="231">
        <f t="shared" si="105"/>
        <v>0</v>
      </c>
      <c r="Q367" s="272">
        <f>SUM(G367:K367)</f>
        <v>128.61799999999999</v>
      </c>
      <c r="R367" s="272">
        <f>SUM(L367:P367)</f>
        <v>0.63</v>
      </c>
      <c r="S367" s="30">
        <f>SUM(S364:S366)</f>
        <v>0</v>
      </c>
      <c r="T367" s="226">
        <f>SUM(Q367:S367)</f>
        <v>129.24799999999999</v>
      </c>
      <c r="U367" s="231">
        <f>SUM(U364:U366)</f>
        <v>129.24800000000002</v>
      </c>
      <c r="V367" s="871"/>
      <c r="W367" s="211"/>
      <c r="X367" s="237"/>
    </row>
    <row r="368" spans="1:26" s="227" customFormat="1" ht="16.5" outlineLevel="1" thickBot="1">
      <c r="A368" s="850"/>
      <c r="B368" s="851"/>
      <c r="C368" s="851"/>
      <c r="D368" s="851"/>
      <c r="E368" s="851"/>
      <c r="F368" s="243" t="s">
        <v>380</v>
      </c>
      <c r="G368" s="57">
        <f>+G367/$T$367</f>
        <v>5.3687484525872742E-2</v>
      </c>
      <c r="H368" s="57">
        <f t="shared" ref="H368:S368" si="106">+H367/$T$367</f>
        <v>0.20120233968804163</v>
      </c>
      <c r="I368" s="57">
        <f t="shared" si="106"/>
        <v>0.35187391681109187</v>
      </c>
      <c r="J368" s="57">
        <f t="shared" si="106"/>
        <v>0.38836190888833871</v>
      </c>
      <c r="K368" s="57">
        <f t="shared" si="106"/>
        <v>0</v>
      </c>
      <c r="L368" s="57">
        <f t="shared" si="106"/>
        <v>0</v>
      </c>
      <c r="M368" s="57">
        <f t="shared" si="106"/>
        <v>1.3926714533300322E-3</v>
      </c>
      <c r="N368" s="57">
        <f t="shared" si="106"/>
        <v>3.481678633325081E-3</v>
      </c>
      <c r="O368" s="57">
        <f t="shared" si="106"/>
        <v>0</v>
      </c>
      <c r="P368" s="57">
        <f t="shared" si="106"/>
        <v>0</v>
      </c>
      <c r="Q368" s="270">
        <f t="shared" si="106"/>
        <v>0.99512564991334496</v>
      </c>
      <c r="R368" s="270">
        <f t="shared" si="106"/>
        <v>4.8743500866551132E-3</v>
      </c>
      <c r="S368" s="57">
        <f t="shared" si="106"/>
        <v>0</v>
      </c>
      <c r="T368" s="197">
        <f xml:space="preserve"> T367/U367</f>
        <v>0.99999999999999978</v>
      </c>
      <c r="U368" s="147"/>
      <c r="V368" s="872"/>
      <c r="W368" s="211"/>
      <c r="X368" s="288"/>
    </row>
    <row r="369" spans="1:26" s="227" customFormat="1" ht="15.75" outlineLevel="1" collapsed="1">
      <c r="A369" s="13"/>
      <c r="B369" s="5"/>
      <c r="C369" s="5"/>
      <c r="D369" s="5"/>
      <c r="E369" s="5"/>
      <c r="F369" s="5"/>
      <c r="G369" s="36"/>
      <c r="H369" s="12"/>
      <c r="I369" s="12"/>
      <c r="J369" s="12"/>
      <c r="K369" s="12"/>
      <c r="L369" s="12"/>
      <c r="M369" s="35"/>
      <c r="N369" s="35"/>
      <c r="O369" s="35"/>
      <c r="P369" s="35"/>
      <c r="Q369" s="239"/>
      <c r="R369" s="239"/>
      <c r="S369" s="8"/>
      <c r="T369" s="196"/>
      <c r="U369" s="47"/>
      <c r="V369" s="151"/>
      <c r="W369" s="211"/>
      <c r="X369" s="6"/>
      <c r="Y369" s="5"/>
      <c r="Z369" s="5"/>
    </row>
    <row r="370" spans="1:26" s="227" customFormat="1" ht="16.5" outlineLevel="1" thickBot="1">
      <c r="A370" s="854" t="s">
        <v>328</v>
      </c>
      <c r="B370" s="854"/>
      <c r="C370" s="5"/>
      <c r="D370" s="5"/>
      <c r="E370" s="5"/>
      <c r="F370" s="5"/>
      <c r="G370" s="36"/>
      <c r="H370" s="12"/>
      <c r="I370" s="12"/>
      <c r="J370" s="12"/>
      <c r="K370" s="12"/>
      <c r="L370" s="12"/>
      <c r="M370" s="35"/>
      <c r="N370" s="35"/>
      <c r="O370" s="35"/>
      <c r="P370" s="35"/>
      <c r="Q370" s="239"/>
      <c r="R370" s="239"/>
      <c r="S370" s="8"/>
      <c r="T370" s="196"/>
      <c r="U370" s="47"/>
      <c r="V370" s="151"/>
      <c r="W370" s="211"/>
      <c r="X370" s="6"/>
      <c r="Y370" s="5"/>
      <c r="Z370" s="5"/>
    </row>
    <row r="371" spans="1:26" s="227" customFormat="1" ht="15.75" outlineLevel="1">
      <c r="A371" s="217" t="s">
        <v>800</v>
      </c>
      <c r="B371" s="212" t="s">
        <v>329</v>
      </c>
      <c r="C371" s="163" t="s">
        <v>330</v>
      </c>
      <c r="D371" s="219" t="s">
        <v>169</v>
      </c>
      <c r="E371" s="219" t="s">
        <v>331</v>
      </c>
      <c r="F371" s="163" t="s">
        <v>330</v>
      </c>
      <c r="G371" s="220">
        <v>27.315999999999999</v>
      </c>
      <c r="H371" s="221">
        <v>6.81</v>
      </c>
      <c r="I371" s="221">
        <v>8.7160000000000011</v>
      </c>
      <c r="J371" s="221">
        <v>1.9279999999999999</v>
      </c>
      <c r="K371" s="221">
        <v>0</v>
      </c>
      <c r="L371" s="221">
        <v>0</v>
      </c>
      <c r="M371" s="222">
        <v>0</v>
      </c>
      <c r="N371" s="222">
        <v>0</v>
      </c>
      <c r="O371" s="222">
        <v>0</v>
      </c>
      <c r="P371" s="222">
        <v>0</v>
      </c>
      <c r="Q371" s="278">
        <f>SUM(G371:K371)</f>
        <v>44.769999999999996</v>
      </c>
      <c r="R371" s="278">
        <f>SUM(L371:P371)</f>
        <v>0</v>
      </c>
      <c r="S371" s="279"/>
      <c r="T371" s="169">
        <f>SUM(Q371:S371)</f>
        <v>44.769999999999996</v>
      </c>
      <c r="U371" s="194">
        <v>43.903999999999996</v>
      </c>
      <c r="V371" s="225">
        <v>1</v>
      </c>
      <c r="W371" s="211"/>
      <c r="X371" s="223"/>
      <c r="Y371" s="219" t="s">
        <v>169</v>
      </c>
      <c r="Z371" s="219" t="s">
        <v>331</v>
      </c>
    </row>
    <row r="372" spans="1:26" s="227" customFormat="1" ht="15.75" outlineLevel="1">
      <c r="A372" s="232" t="s">
        <v>800</v>
      </c>
      <c r="B372" s="329">
        <v>3603</v>
      </c>
      <c r="C372" s="213" t="s">
        <v>332</v>
      </c>
      <c r="D372" s="234" t="s">
        <v>7</v>
      </c>
      <c r="E372" s="234" t="s">
        <v>333</v>
      </c>
      <c r="F372" s="213" t="s">
        <v>332</v>
      </c>
      <c r="G372" s="235">
        <v>30.077000000000002</v>
      </c>
      <c r="H372" s="236">
        <v>0</v>
      </c>
      <c r="I372" s="236">
        <v>2.0069999999999997</v>
      </c>
      <c r="J372" s="236">
        <v>3.722</v>
      </c>
      <c r="K372" s="236">
        <v>0</v>
      </c>
      <c r="L372" s="236">
        <v>0</v>
      </c>
      <c r="M372" s="228">
        <v>0</v>
      </c>
      <c r="N372" s="228">
        <v>0</v>
      </c>
      <c r="O372" s="228">
        <v>0</v>
      </c>
      <c r="P372" s="228">
        <v>0</v>
      </c>
      <c r="Q372" s="272">
        <f t="shared" ref="Q372:Q381" si="107">SUM(G372:K372)</f>
        <v>35.806000000000004</v>
      </c>
      <c r="R372" s="272">
        <f t="shared" ref="R372:R382" si="108">SUM(L372:P372)</f>
        <v>0</v>
      </c>
      <c r="S372" s="30"/>
      <c r="T372" s="226">
        <f t="shared" ref="T372:T383" si="109">SUM(Q372:S372)</f>
        <v>35.806000000000004</v>
      </c>
      <c r="U372" s="154">
        <v>35.805999999999997</v>
      </c>
      <c r="V372" s="240">
        <v>1</v>
      </c>
      <c r="W372" s="211"/>
      <c r="X372" s="237"/>
      <c r="Y372" s="234" t="s">
        <v>7</v>
      </c>
      <c r="Z372" s="234" t="s">
        <v>333</v>
      </c>
    </row>
    <row r="373" spans="1:26" s="227" customFormat="1" ht="15.75" outlineLevel="1">
      <c r="A373" s="232" t="s">
        <v>801</v>
      </c>
      <c r="B373" s="216" t="s">
        <v>278</v>
      </c>
      <c r="C373" s="318" t="s">
        <v>708</v>
      </c>
      <c r="D373" s="234" t="s">
        <v>279</v>
      </c>
      <c r="E373" s="234" t="s">
        <v>563</v>
      </c>
      <c r="F373" s="213" t="s">
        <v>564</v>
      </c>
      <c r="G373" s="235">
        <v>3.9789999999999996</v>
      </c>
      <c r="H373" s="236">
        <v>16.683</v>
      </c>
      <c r="I373" s="236">
        <v>1.8679999999999999</v>
      </c>
      <c r="J373" s="236">
        <v>0</v>
      </c>
      <c r="K373" s="236">
        <v>0</v>
      </c>
      <c r="L373" s="236">
        <v>0</v>
      </c>
      <c r="M373" s="228">
        <v>0</v>
      </c>
      <c r="N373" s="228">
        <v>0</v>
      </c>
      <c r="O373" s="228">
        <v>0</v>
      </c>
      <c r="P373" s="228">
        <v>0</v>
      </c>
      <c r="Q373" s="272">
        <f t="shared" si="107"/>
        <v>22.529999999999998</v>
      </c>
      <c r="R373" s="272">
        <f t="shared" si="108"/>
        <v>0</v>
      </c>
      <c r="S373" s="30"/>
      <c r="T373" s="226">
        <f t="shared" si="109"/>
        <v>22.529999999999998</v>
      </c>
      <c r="U373" s="154">
        <v>22.53</v>
      </c>
      <c r="V373" s="240">
        <v>2</v>
      </c>
      <c r="W373" s="211"/>
      <c r="X373" s="237"/>
      <c r="Y373" s="234" t="s">
        <v>279</v>
      </c>
      <c r="Z373" s="234" t="s">
        <v>563</v>
      </c>
    </row>
    <row r="374" spans="1:26" s="227" customFormat="1" ht="15.75" outlineLevel="1">
      <c r="A374" s="332" t="s">
        <v>801</v>
      </c>
      <c r="B374" s="321" t="s">
        <v>278</v>
      </c>
      <c r="C374" s="328" t="s">
        <v>708</v>
      </c>
      <c r="D374" s="321" t="s">
        <v>565</v>
      </c>
      <c r="E374" s="321" t="s">
        <v>566</v>
      </c>
      <c r="F374" s="510" t="s">
        <v>939</v>
      </c>
      <c r="G374" s="333"/>
      <c r="H374" s="334"/>
      <c r="I374" s="334"/>
      <c r="J374" s="334"/>
      <c r="K374" s="334"/>
      <c r="L374" s="334"/>
      <c r="M374" s="335"/>
      <c r="N374" s="335"/>
      <c r="O374" s="335"/>
      <c r="P374" s="335"/>
      <c r="Q374" s="272">
        <f t="shared" si="107"/>
        <v>0</v>
      </c>
      <c r="R374" s="272">
        <f t="shared" si="108"/>
        <v>0</v>
      </c>
      <c r="S374" s="511"/>
      <c r="T374" s="512">
        <f t="shared" si="109"/>
        <v>0</v>
      </c>
      <c r="U374" s="154">
        <v>0.28499999999999998</v>
      </c>
      <c r="V374" s="515">
        <v>2</v>
      </c>
      <c r="W374" s="211"/>
      <c r="X374" s="237"/>
      <c r="Y374" s="234" t="s">
        <v>565</v>
      </c>
      <c r="Z374" s="234" t="s">
        <v>566</v>
      </c>
    </row>
    <row r="375" spans="1:26" s="227" customFormat="1" ht="15.75" outlineLevel="1">
      <c r="A375" s="232" t="s">
        <v>801</v>
      </c>
      <c r="B375" s="329" t="s">
        <v>334</v>
      </c>
      <c r="C375" s="318" t="s">
        <v>717</v>
      </c>
      <c r="D375" s="234" t="s">
        <v>7</v>
      </c>
      <c r="E375" s="234" t="s">
        <v>590</v>
      </c>
      <c r="F375" s="233" t="s">
        <v>589</v>
      </c>
      <c r="G375" s="235">
        <v>0.224</v>
      </c>
      <c r="H375" s="236">
        <v>0</v>
      </c>
      <c r="I375" s="236">
        <v>1</v>
      </c>
      <c r="J375" s="236">
        <v>1.996</v>
      </c>
      <c r="K375" s="236">
        <v>0</v>
      </c>
      <c r="L375" s="236">
        <v>0</v>
      </c>
      <c r="M375" s="228">
        <v>0</v>
      </c>
      <c r="N375" s="228">
        <v>0</v>
      </c>
      <c r="O375" s="228">
        <v>0</v>
      </c>
      <c r="P375" s="228">
        <v>0</v>
      </c>
      <c r="Q375" s="272">
        <f t="shared" si="107"/>
        <v>3.2199999999999998</v>
      </c>
      <c r="R375" s="272">
        <f t="shared" si="108"/>
        <v>0</v>
      </c>
      <c r="S375" s="30"/>
      <c r="T375" s="226">
        <f t="shared" si="109"/>
        <v>3.2199999999999998</v>
      </c>
      <c r="U375" s="154">
        <v>3.2280000000000002</v>
      </c>
      <c r="V375" s="240">
        <v>1</v>
      </c>
      <c r="W375" s="211"/>
      <c r="X375" s="237"/>
      <c r="Y375" s="234" t="s">
        <v>7</v>
      </c>
      <c r="Z375" s="234" t="s">
        <v>590</v>
      </c>
    </row>
    <row r="376" spans="1:26" s="227" customFormat="1" ht="15.75" outlineLevel="1">
      <c r="A376" s="232" t="s">
        <v>796</v>
      </c>
      <c r="B376" s="216" t="s">
        <v>335</v>
      </c>
      <c r="C376" s="233" t="s">
        <v>336</v>
      </c>
      <c r="D376" s="234" t="s">
        <v>7</v>
      </c>
      <c r="E376" s="234" t="s">
        <v>337</v>
      </c>
      <c r="F376" s="213" t="s">
        <v>336</v>
      </c>
      <c r="G376" s="235">
        <v>18.213999999999999</v>
      </c>
      <c r="H376" s="236">
        <v>36.231000000000009</v>
      </c>
      <c r="I376" s="236">
        <v>52.864999999999981</v>
      </c>
      <c r="J376" s="236">
        <v>0</v>
      </c>
      <c r="K376" s="236">
        <v>0</v>
      </c>
      <c r="L376" s="236">
        <v>0</v>
      </c>
      <c r="M376" s="228">
        <v>0</v>
      </c>
      <c r="N376" s="228">
        <v>0</v>
      </c>
      <c r="O376" s="228">
        <v>0</v>
      </c>
      <c r="P376" s="228">
        <v>0</v>
      </c>
      <c r="Q376" s="272">
        <f t="shared" si="107"/>
        <v>107.30999999999999</v>
      </c>
      <c r="R376" s="272">
        <f t="shared" si="108"/>
        <v>0</v>
      </c>
      <c r="S376" s="30"/>
      <c r="T376" s="226">
        <f t="shared" si="109"/>
        <v>107.30999999999999</v>
      </c>
      <c r="U376" s="154">
        <v>107.31</v>
      </c>
      <c r="V376" s="240">
        <v>2</v>
      </c>
      <c r="W376" s="211"/>
      <c r="X376" s="237"/>
      <c r="Y376" s="234" t="s">
        <v>7</v>
      </c>
      <c r="Z376" s="234" t="s">
        <v>337</v>
      </c>
    </row>
    <row r="377" spans="1:26" s="227" customFormat="1" ht="15.75" outlineLevel="1">
      <c r="A377" s="332" t="s">
        <v>802</v>
      </c>
      <c r="B377" s="321">
        <v>4507</v>
      </c>
      <c r="C377" s="328" t="s">
        <v>338</v>
      </c>
      <c r="D377" s="321" t="s">
        <v>591</v>
      </c>
      <c r="E377" s="321" t="s">
        <v>592</v>
      </c>
      <c r="F377" s="510" t="s">
        <v>940</v>
      </c>
      <c r="G377" s="333"/>
      <c r="H377" s="334"/>
      <c r="I377" s="334"/>
      <c r="J377" s="334"/>
      <c r="K377" s="334"/>
      <c r="L377" s="334"/>
      <c r="M377" s="335"/>
      <c r="N377" s="335"/>
      <c r="O377" s="335"/>
      <c r="P377" s="335"/>
      <c r="Q377" s="272">
        <f t="shared" si="107"/>
        <v>0</v>
      </c>
      <c r="R377" s="272">
        <f t="shared" si="108"/>
        <v>0</v>
      </c>
      <c r="S377" s="511"/>
      <c r="T377" s="512">
        <f t="shared" si="109"/>
        <v>0</v>
      </c>
      <c r="U377" s="154">
        <v>0.12</v>
      </c>
      <c r="V377" s="240">
        <v>1</v>
      </c>
      <c r="W377" s="211"/>
      <c r="X377" s="237"/>
      <c r="Y377" s="234" t="s">
        <v>591</v>
      </c>
      <c r="Z377" s="234" t="s">
        <v>592</v>
      </c>
    </row>
    <row r="378" spans="1:26" s="227" customFormat="1" ht="15.75" outlineLevel="1">
      <c r="A378" s="232" t="s">
        <v>802</v>
      </c>
      <c r="B378" s="329">
        <v>4507</v>
      </c>
      <c r="C378" s="318" t="s">
        <v>338</v>
      </c>
      <c r="D378" s="234" t="s">
        <v>339</v>
      </c>
      <c r="E378" s="234" t="s">
        <v>340</v>
      </c>
      <c r="F378" s="213" t="s">
        <v>783</v>
      </c>
      <c r="G378" s="235">
        <v>2</v>
      </c>
      <c r="H378" s="166">
        <v>0</v>
      </c>
      <c r="I378" s="236">
        <v>0</v>
      </c>
      <c r="J378" s="523">
        <v>2.1240000000000001</v>
      </c>
      <c r="K378" s="236">
        <v>0</v>
      </c>
      <c r="L378" s="236">
        <v>0</v>
      </c>
      <c r="M378" s="228">
        <v>0</v>
      </c>
      <c r="N378" s="228">
        <v>0</v>
      </c>
      <c r="O378" s="228">
        <v>0</v>
      </c>
      <c r="P378" s="228">
        <v>0</v>
      </c>
      <c r="Q378" s="272">
        <f t="shared" si="107"/>
        <v>4.1240000000000006</v>
      </c>
      <c r="R378" s="272">
        <f t="shared" si="108"/>
        <v>0</v>
      </c>
      <c r="S378" s="30"/>
      <c r="T378" s="226">
        <f t="shared" si="109"/>
        <v>4.1240000000000006</v>
      </c>
      <c r="U378" s="154">
        <v>4.1240000000000006</v>
      </c>
      <c r="V378" s="240">
        <v>1</v>
      </c>
      <c r="W378" s="211"/>
      <c r="X378" s="237"/>
      <c r="Y378" s="234" t="s">
        <v>339</v>
      </c>
      <c r="Z378" s="234" t="s">
        <v>340</v>
      </c>
    </row>
    <row r="379" spans="1:26" s="227" customFormat="1" ht="15.75" outlineLevel="1">
      <c r="A379" s="232" t="s">
        <v>802</v>
      </c>
      <c r="B379" s="216">
        <v>4507</v>
      </c>
      <c r="C379" s="318" t="s">
        <v>338</v>
      </c>
      <c r="D379" s="234" t="s">
        <v>341</v>
      </c>
      <c r="E379" s="234" t="s">
        <v>342</v>
      </c>
      <c r="F379" s="213" t="s">
        <v>775</v>
      </c>
      <c r="G379" s="235">
        <v>0</v>
      </c>
      <c r="H379" s="58">
        <v>2.2839999999999998</v>
      </c>
      <c r="I379" s="236">
        <v>1.196</v>
      </c>
      <c r="J379" s="236">
        <v>0</v>
      </c>
      <c r="K379" s="236">
        <v>0</v>
      </c>
      <c r="L379" s="236">
        <v>0</v>
      </c>
      <c r="M379" s="228">
        <v>0</v>
      </c>
      <c r="N379" s="228">
        <v>0</v>
      </c>
      <c r="O379" s="228">
        <v>0</v>
      </c>
      <c r="P379" s="228">
        <v>0</v>
      </c>
      <c r="Q379" s="272">
        <f t="shared" si="107"/>
        <v>3.4799999999999995</v>
      </c>
      <c r="R379" s="272">
        <f t="shared" si="108"/>
        <v>0</v>
      </c>
      <c r="S379" s="30"/>
      <c r="T379" s="226">
        <f t="shared" si="109"/>
        <v>3.4799999999999995</v>
      </c>
      <c r="U379" s="154">
        <v>3.3929999999999998</v>
      </c>
      <c r="V379" s="240">
        <v>1</v>
      </c>
      <c r="W379" s="211"/>
      <c r="X379" s="237"/>
      <c r="Y379" s="234" t="s">
        <v>341</v>
      </c>
      <c r="Z379" s="234" t="s">
        <v>342</v>
      </c>
    </row>
    <row r="380" spans="1:26" s="227" customFormat="1" ht="15.75" outlineLevel="1">
      <c r="A380" s="232" t="s">
        <v>802</v>
      </c>
      <c r="B380" s="339" t="s">
        <v>343</v>
      </c>
      <c r="C380" s="318" t="s">
        <v>645</v>
      </c>
      <c r="D380" s="234" t="s">
        <v>7</v>
      </c>
      <c r="E380" s="234" t="s">
        <v>894</v>
      </c>
      <c r="F380" s="213" t="s">
        <v>892</v>
      </c>
      <c r="G380" s="235">
        <v>0</v>
      </c>
      <c r="H380" s="235">
        <v>0.17</v>
      </c>
      <c r="I380" s="235">
        <v>0</v>
      </c>
      <c r="J380" s="235">
        <v>0</v>
      </c>
      <c r="K380" s="236">
        <v>0</v>
      </c>
      <c r="L380" s="236">
        <v>0</v>
      </c>
      <c r="M380" s="228">
        <v>0</v>
      </c>
      <c r="N380" s="228">
        <v>0</v>
      </c>
      <c r="O380" s="228">
        <v>0</v>
      </c>
      <c r="P380" s="228">
        <v>0</v>
      </c>
      <c r="Q380" s="272">
        <f t="shared" si="107"/>
        <v>0.17</v>
      </c>
      <c r="R380" s="272">
        <f t="shared" si="108"/>
        <v>0</v>
      </c>
      <c r="S380" s="30"/>
      <c r="T380" s="226">
        <f t="shared" si="109"/>
        <v>0.17</v>
      </c>
      <c r="U380" s="154">
        <v>0.17</v>
      </c>
      <c r="V380" s="240">
        <v>2</v>
      </c>
      <c r="W380" s="211"/>
      <c r="X380" s="290" t="s">
        <v>1035</v>
      </c>
      <c r="Y380" s="234" t="s">
        <v>7</v>
      </c>
      <c r="Z380" s="234" t="s">
        <v>894</v>
      </c>
    </row>
    <row r="381" spans="1:26" s="227" customFormat="1" ht="15.75" outlineLevel="1">
      <c r="A381" s="232" t="s">
        <v>803</v>
      </c>
      <c r="B381" s="339" t="s">
        <v>343</v>
      </c>
      <c r="C381" s="318" t="s">
        <v>645</v>
      </c>
      <c r="D381" s="234" t="s">
        <v>891</v>
      </c>
      <c r="E381" s="234" t="s">
        <v>756</v>
      </c>
      <c r="F381" s="213" t="s">
        <v>893</v>
      </c>
      <c r="G381" s="235">
        <v>0</v>
      </c>
      <c r="H381" s="236">
        <v>0</v>
      </c>
      <c r="I381" s="236">
        <v>0.73</v>
      </c>
      <c r="J381" s="236">
        <v>0</v>
      </c>
      <c r="K381" s="236">
        <v>0</v>
      </c>
      <c r="L381" s="236">
        <v>0</v>
      </c>
      <c r="M381" s="228">
        <v>0</v>
      </c>
      <c r="N381" s="228">
        <v>0</v>
      </c>
      <c r="O381" s="228">
        <v>0</v>
      </c>
      <c r="P381" s="228">
        <v>0</v>
      </c>
      <c r="Q381" s="272">
        <f t="shared" si="107"/>
        <v>0.73</v>
      </c>
      <c r="R381" s="272">
        <f t="shared" si="108"/>
        <v>0</v>
      </c>
      <c r="S381" s="30"/>
      <c r="T381" s="226">
        <f t="shared" si="109"/>
        <v>0.73</v>
      </c>
      <c r="U381" s="154">
        <v>0.747</v>
      </c>
      <c r="V381" s="240">
        <v>2</v>
      </c>
      <c r="W381" s="193"/>
      <c r="X381" s="290" t="s">
        <v>1035</v>
      </c>
      <c r="Y381" s="234" t="s">
        <v>891</v>
      </c>
      <c r="Z381" s="234" t="s">
        <v>756</v>
      </c>
    </row>
    <row r="382" spans="1:26" s="227" customFormat="1" ht="15.75" outlineLevel="1">
      <c r="A382" s="232" t="s">
        <v>803</v>
      </c>
      <c r="B382" s="188" t="s">
        <v>344</v>
      </c>
      <c r="C382" s="189" t="s">
        <v>345</v>
      </c>
      <c r="D382" s="190" t="s">
        <v>7</v>
      </c>
      <c r="E382" s="190" t="s">
        <v>346</v>
      </c>
      <c r="F382" s="191" t="s">
        <v>345</v>
      </c>
      <c r="G382" s="192">
        <v>6.4020000000000001</v>
      </c>
      <c r="H382" s="236">
        <v>32.03799999999999</v>
      </c>
      <c r="I382" s="236">
        <v>9.2100000000000009</v>
      </c>
      <c r="J382" s="236">
        <v>0</v>
      </c>
      <c r="K382" s="236">
        <v>0</v>
      </c>
      <c r="L382" s="236">
        <v>0</v>
      </c>
      <c r="M382" s="228">
        <v>0</v>
      </c>
      <c r="N382" s="228">
        <v>0</v>
      </c>
      <c r="O382" s="228">
        <v>0</v>
      </c>
      <c r="P382" s="228">
        <v>0</v>
      </c>
      <c r="Q382" s="272">
        <f>SUM(G382:K382)</f>
        <v>47.649999999999991</v>
      </c>
      <c r="R382" s="272">
        <f t="shared" si="108"/>
        <v>0</v>
      </c>
      <c r="S382" s="30"/>
      <c r="T382" s="226">
        <f t="shared" si="109"/>
        <v>47.649999999999991</v>
      </c>
      <c r="U382" s="154">
        <v>47.648000000000003</v>
      </c>
      <c r="V382" s="240">
        <v>2</v>
      </c>
      <c r="W382" s="211"/>
      <c r="X382" s="237"/>
      <c r="Y382" s="190" t="s">
        <v>7</v>
      </c>
      <c r="Z382" s="190" t="s">
        <v>346</v>
      </c>
    </row>
    <row r="383" spans="1:26" s="227" customFormat="1" ht="15.75" outlineLevel="1">
      <c r="A383" s="848" t="s">
        <v>363</v>
      </c>
      <c r="B383" s="849"/>
      <c r="C383" s="849"/>
      <c r="D383" s="849"/>
      <c r="E383" s="849"/>
      <c r="F383" s="242" t="s">
        <v>379</v>
      </c>
      <c r="G383" s="231">
        <f>SUM(G371:G382)</f>
        <v>88.212000000000003</v>
      </c>
      <c r="H383" s="231">
        <f t="shared" ref="H383:P383" si="110">SUM(H371:H382)</f>
        <v>94.215999999999994</v>
      </c>
      <c r="I383" s="231">
        <f t="shared" si="110"/>
        <v>77.591999999999985</v>
      </c>
      <c r="J383" s="231">
        <f t="shared" si="110"/>
        <v>9.7700000000000014</v>
      </c>
      <c r="K383" s="231">
        <f t="shared" si="110"/>
        <v>0</v>
      </c>
      <c r="L383" s="231">
        <f t="shared" si="110"/>
        <v>0</v>
      </c>
      <c r="M383" s="231">
        <f t="shared" si="110"/>
        <v>0</v>
      </c>
      <c r="N383" s="231">
        <f t="shared" si="110"/>
        <v>0</v>
      </c>
      <c r="O383" s="231">
        <f t="shared" si="110"/>
        <v>0</v>
      </c>
      <c r="P383" s="231">
        <f t="shared" si="110"/>
        <v>0</v>
      </c>
      <c r="Q383" s="269">
        <f>SUM(G383:K383)</f>
        <v>269.78999999999996</v>
      </c>
      <c r="R383" s="269">
        <f>SUM(L383:P383)</f>
        <v>0</v>
      </c>
      <c r="S383" s="30">
        <f>SUM(S371:S381)</f>
        <v>0</v>
      </c>
      <c r="T383" s="226">
        <f t="shared" si="109"/>
        <v>269.78999999999996</v>
      </c>
      <c r="U383" s="231">
        <f>SUM(U371:U382)</f>
        <v>269.26499999999999</v>
      </c>
      <c r="V383" s="871"/>
      <c r="W383" s="211"/>
      <c r="X383" s="237"/>
    </row>
    <row r="384" spans="1:26" s="227" customFormat="1" ht="16.5" outlineLevel="1" thickBot="1">
      <c r="A384" s="850"/>
      <c r="B384" s="851"/>
      <c r="C384" s="851"/>
      <c r="D384" s="851"/>
      <c r="E384" s="851"/>
      <c r="F384" s="243" t="s">
        <v>380</v>
      </c>
      <c r="G384" s="57">
        <f>+G383/$T$383</f>
        <v>0.32696541754698105</v>
      </c>
      <c r="H384" s="57">
        <f t="shared" ref="H384:S384" si="111">+H383/$T$383</f>
        <v>0.34921976351977468</v>
      </c>
      <c r="I384" s="57">
        <f t="shared" si="111"/>
        <v>0.28760146780829532</v>
      </c>
      <c r="J384" s="57">
        <f t="shared" si="111"/>
        <v>3.6213351124949042E-2</v>
      </c>
      <c r="K384" s="57">
        <f t="shared" si="111"/>
        <v>0</v>
      </c>
      <c r="L384" s="57">
        <f t="shared" si="111"/>
        <v>0</v>
      </c>
      <c r="M384" s="57">
        <f t="shared" si="111"/>
        <v>0</v>
      </c>
      <c r="N384" s="57">
        <f t="shared" si="111"/>
        <v>0</v>
      </c>
      <c r="O384" s="57">
        <f t="shared" si="111"/>
        <v>0</v>
      </c>
      <c r="P384" s="57">
        <f t="shared" si="111"/>
        <v>0</v>
      </c>
      <c r="Q384" s="270">
        <f t="shared" si="111"/>
        <v>1</v>
      </c>
      <c r="R384" s="270">
        <f t="shared" si="111"/>
        <v>0</v>
      </c>
      <c r="S384" s="57">
        <f t="shared" si="111"/>
        <v>0</v>
      </c>
      <c r="T384" s="197">
        <f xml:space="preserve"> T383/U383</f>
        <v>1.0019497521029468</v>
      </c>
      <c r="U384" s="147"/>
      <c r="V384" s="872"/>
      <c r="W384" s="211"/>
      <c r="X384" s="288"/>
    </row>
    <row r="385" spans="1:26" s="227" customFormat="1" ht="15.75" outlineLevel="1" collapsed="1">
      <c r="A385" s="13"/>
      <c r="B385" s="5"/>
      <c r="C385" s="5"/>
      <c r="D385" s="5"/>
      <c r="E385" s="5"/>
      <c r="F385" s="5"/>
      <c r="G385" s="36"/>
      <c r="H385" s="12"/>
      <c r="I385" s="12"/>
      <c r="J385" s="12"/>
      <c r="K385" s="12"/>
      <c r="L385" s="12"/>
      <c r="M385" s="35"/>
      <c r="N385" s="35"/>
      <c r="O385" s="35"/>
      <c r="P385" s="35"/>
      <c r="Q385" s="239"/>
      <c r="R385" s="239"/>
      <c r="S385" s="8"/>
      <c r="T385" s="196"/>
      <c r="U385" s="47"/>
      <c r="V385" s="151"/>
      <c r="W385" s="211"/>
      <c r="X385" s="6"/>
      <c r="Y385" s="5"/>
      <c r="Z385" s="5"/>
    </row>
    <row r="386" spans="1:26" s="227" customFormat="1" ht="16.5" outlineLevel="1" thickBot="1">
      <c r="A386" s="854" t="s">
        <v>358</v>
      </c>
      <c r="B386" s="854"/>
      <c r="C386" s="854"/>
      <c r="D386" s="5"/>
      <c r="E386" s="5"/>
      <c r="F386" s="5"/>
      <c r="G386" s="36"/>
      <c r="H386" s="12"/>
      <c r="I386" s="12"/>
      <c r="J386" s="12"/>
      <c r="K386" s="12"/>
      <c r="L386" s="12"/>
      <c r="M386" s="35"/>
      <c r="N386" s="35"/>
      <c r="O386" s="35"/>
      <c r="P386" s="35"/>
      <c r="Q386" s="239"/>
      <c r="R386" s="239"/>
      <c r="S386" s="8"/>
      <c r="T386" s="196"/>
      <c r="U386" s="47"/>
      <c r="V386" s="151"/>
      <c r="W386" s="211"/>
      <c r="X386" s="6"/>
      <c r="Y386" s="5"/>
      <c r="Z386" s="5"/>
    </row>
    <row r="387" spans="1:26" s="227" customFormat="1" ht="15.75" outlineLevel="1">
      <c r="A387" s="217" t="s">
        <v>804</v>
      </c>
      <c r="B387" s="163">
        <v>1901</v>
      </c>
      <c r="C387" s="218" t="s">
        <v>347</v>
      </c>
      <c r="D387" s="219" t="s">
        <v>348</v>
      </c>
      <c r="E387" s="219" t="s">
        <v>349</v>
      </c>
      <c r="F387" s="218" t="s">
        <v>347</v>
      </c>
      <c r="G387" s="220">
        <v>16.802000000000003</v>
      </c>
      <c r="H387" s="221">
        <v>17.604999999999997</v>
      </c>
      <c r="I387" s="221">
        <v>17.016999999999999</v>
      </c>
      <c r="J387" s="221">
        <v>0</v>
      </c>
      <c r="K387" s="221">
        <v>0</v>
      </c>
      <c r="L387" s="221">
        <v>0</v>
      </c>
      <c r="M387" s="222">
        <v>0</v>
      </c>
      <c r="N387" s="222">
        <v>0</v>
      </c>
      <c r="O387" s="222">
        <v>0</v>
      </c>
      <c r="P387" s="222">
        <v>0</v>
      </c>
      <c r="Q387" s="278">
        <f>SUM(G387:K387)</f>
        <v>51.423999999999992</v>
      </c>
      <c r="R387" s="278">
        <f>SUM(L387:P387)</f>
        <v>0</v>
      </c>
      <c r="S387" s="279"/>
      <c r="T387" s="169">
        <f>SUM(Q387:S387)</f>
        <v>51.423999999999992</v>
      </c>
      <c r="U387" s="194">
        <v>51.423999999999992</v>
      </c>
      <c r="V387" s="225">
        <v>1</v>
      </c>
      <c r="W387" s="211"/>
      <c r="X387" s="223"/>
      <c r="Y387" s="219" t="s">
        <v>348</v>
      </c>
      <c r="Z387" s="219" t="s">
        <v>349</v>
      </c>
    </row>
    <row r="388" spans="1:26" s="227" customFormat="1" ht="15.75" outlineLevel="1">
      <c r="A388" s="232" t="s">
        <v>805</v>
      </c>
      <c r="B388" s="213">
        <v>2301</v>
      </c>
      <c r="C388" s="233" t="s">
        <v>718</v>
      </c>
      <c r="D388" s="234" t="s">
        <v>7</v>
      </c>
      <c r="E388" s="234" t="s">
        <v>189</v>
      </c>
      <c r="F388" s="213" t="s">
        <v>746</v>
      </c>
      <c r="G388" s="235">
        <v>0</v>
      </c>
      <c r="H388" s="236">
        <v>2</v>
      </c>
      <c r="I388" s="236">
        <v>4</v>
      </c>
      <c r="J388" s="236">
        <v>5.6630000000000003</v>
      </c>
      <c r="K388" s="236">
        <v>0</v>
      </c>
      <c r="L388" s="236">
        <v>0</v>
      </c>
      <c r="M388" s="228">
        <v>0</v>
      </c>
      <c r="N388" s="228">
        <v>0</v>
      </c>
      <c r="O388" s="228">
        <v>0</v>
      </c>
      <c r="P388" s="228">
        <v>0</v>
      </c>
      <c r="Q388" s="272">
        <f t="shared" ref="Q388:Q396" si="112">SUM(G388:K388)</f>
        <v>11.663</v>
      </c>
      <c r="R388" s="272">
        <f t="shared" ref="R388:R396" si="113">SUM(L388:P388)</f>
        <v>0</v>
      </c>
      <c r="S388" s="30"/>
      <c r="T388" s="226">
        <f t="shared" ref="T388:T396" si="114">SUM(Q388:S388)</f>
        <v>11.663</v>
      </c>
      <c r="U388" s="154">
        <v>11.662999999999998</v>
      </c>
      <c r="V388" s="240">
        <v>2</v>
      </c>
      <c r="W388" s="211"/>
      <c r="X388" s="237"/>
      <c r="Y388" s="234" t="s">
        <v>7</v>
      </c>
      <c r="Z388" s="234" t="s">
        <v>189</v>
      </c>
    </row>
    <row r="389" spans="1:26" s="227" customFormat="1" ht="15.75" outlineLevel="1">
      <c r="A389" s="232" t="s">
        <v>805</v>
      </c>
      <c r="B389" s="213">
        <v>2302</v>
      </c>
      <c r="C389" s="233" t="s">
        <v>284</v>
      </c>
      <c r="D389" s="234" t="s">
        <v>7</v>
      </c>
      <c r="E389" s="234" t="s">
        <v>285</v>
      </c>
      <c r="F389" s="233" t="s">
        <v>350</v>
      </c>
      <c r="G389" s="235">
        <v>20.209999999999994</v>
      </c>
      <c r="H389" s="236">
        <v>20.363000000000003</v>
      </c>
      <c r="I389" s="236">
        <v>69.450999999999993</v>
      </c>
      <c r="J389" s="236">
        <v>14.079999999999998</v>
      </c>
      <c r="K389" s="236">
        <v>0</v>
      </c>
      <c r="L389" s="236">
        <v>0</v>
      </c>
      <c r="M389" s="228">
        <v>0</v>
      </c>
      <c r="N389" s="228">
        <v>0</v>
      </c>
      <c r="O389" s="228">
        <v>0</v>
      </c>
      <c r="P389" s="228">
        <v>0</v>
      </c>
      <c r="Q389" s="272">
        <f t="shared" si="112"/>
        <v>124.10399999999998</v>
      </c>
      <c r="R389" s="272">
        <f t="shared" si="113"/>
        <v>0</v>
      </c>
      <c r="S389" s="30"/>
      <c r="T389" s="226">
        <f t="shared" si="114"/>
        <v>124.10399999999998</v>
      </c>
      <c r="U389" s="154">
        <v>124.104</v>
      </c>
      <c r="V389" s="240">
        <v>3</v>
      </c>
      <c r="W389" s="211"/>
      <c r="X389" s="237"/>
      <c r="Y389" s="234" t="s">
        <v>7</v>
      </c>
      <c r="Z389" s="234" t="s">
        <v>285</v>
      </c>
    </row>
    <row r="390" spans="1:26" s="148" customFormat="1" ht="15.75" outlineLevel="1">
      <c r="A390" s="232" t="s">
        <v>806</v>
      </c>
      <c r="B390" s="525">
        <v>2504</v>
      </c>
      <c r="C390" s="233" t="s">
        <v>103</v>
      </c>
      <c r="D390" s="317" t="s">
        <v>719</v>
      </c>
      <c r="E390" s="317" t="s">
        <v>351</v>
      </c>
      <c r="F390" s="233" t="s">
        <v>747</v>
      </c>
      <c r="G390" s="235">
        <v>0</v>
      </c>
      <c r="H390" s="236">
        <v>0</v>
      </c>
      <c r="I390" s="236">
        <v>3</v>
      </c>
      <c r="J390" s="236">
        <v>7.2759999999999998</v>
      </c>
      <c r="K390" s="236">
        <v>0</v>
      </c>
      <c r="L390" s="236">
        <v>0</v>
      </c>
      <c r="M390" s="228">
        <v>0</v>
      </c>
      <c r="N390" s="228">
        <v>0</v>
      </c>
      <c r="O390" s="228">
        <v>0</v>
      </c>
      <c r="P390" s="228">
        <v>0</v>
      </c>
      <c r="Q390" s="272">
        <f t="shared" si="112"/>
        <v>10.276</v>
      </c>
      <c r="R390" s="272">
        <f t="shared" si="113"/>
        <v>0</v>
      </c>
      <c r="S390" s="30"/>
      <c r="T390" s="226">
        <f t="shared" si="114"/>
        <v>10.276</v>
      </c>
      <c r="U390" s="154">
        <v>10.4</v>
      </c>
      <c r="V390" s="240">
        <v>2</v>
      </c>
      <c r="W390" s="5"/>
      <c r="X390" s="237"/>
      <c r="Y390" s="234" t="s">
        <v>719</v>
      </c>
      <c r="Z390" s="234" t="s">
        <v>351</v>
      </c>
    </row>
    <row r="391" spans="1:26" s="227" customFormat="1" ht="15.75" outlineLevel="1">
      <c r="A391" s="332" t="s">
        <v>806</v>
      </c>
      <c r="B391" s="510">
        <v>2505</v>
      </c>
      <c r="C391" s="328" t="s">
        <v>594</v>
      </c>
      <c r="D391" s="321" t="s">
        <v>271</v>
      </c>
      <c r="E391" s="321" t="s">
        <v>27</v>
      </c>
      <c r="F391" s="328" t="s">
        <v>593</v>
      </c>
      <c r="G391" s="333"/>
      <c r="H391" s="334"/>
      <c r="I391" s="334"/>
      <c r="J391" s="334"/>
      <c r="K391" s="334"/>
      <c r="L391" s="334"/>
      <c r="M391" s="335"/>
      <c r="N391" s="335"/>
      <c r="O391" s="335"/>
      <c r="P391" s="335"/>
      <c r="Q391" s="272">
        <f t="shared" si="112"/>
        <v>0</v>
      </c>
      <c r="R391" s="272">
        <f t="shared" si="113"/>
        <v>0</v>
      </c>
      <c r="S391" s="511"/>
      <c r="T391" s="512">
        <f t="shared" si="114"/>
        <v>0</v>
      </c>
      <c r="U391" s="154">
        <v>6</v>
      </c>
      <c r="V391" s="240">
        <v>2</v>
      </c>
      <c r="W391" s="211"/>
      <c r="X391" s="237"/>
      <c r="Y391" s="234" t="s">
        <v>271</v>
      </c>
      <c r="Z391" s="234" t="s">
        <v>27</v>
      </c>
    </row>
    <row r="392" spans="1:26" s="227" customFormat="1" ht="15.75" outlineLevel="1">
      <c r="A392" s="232" t="s">
        <v>807</v>
      </c>
      <c r="B392" s="213">
        <v>3105</v>
      </c>
      <c r="C392" s="233" t="s">
        <v>109</v>
      </c>
      <c r="D392" s="234" t="s">
        <v>110</v>
      </c>
      <c r="E392" s="234" t="s">
        <v>352</v>
      </c>
      <c r="F392" s="526" t="s">
        <v>862</v>
      </c>
      <c r="G392" s="235">
        <v>15</v>
      </c>
      <c r="H392" s="236">
        <v>13</v>
      </c>
      <c r="I392" s="236">
        <v>8</v>
      </c>
      <c r="J392" s="236">
        <v>2</v>
      </c>
      <c r="K392" s="236">
        <v>0</v>
      </c>
      <c r="L392" s="236">
        <v>0</v>
      </c>
      <c r="M392" s="228">
        <v>0</v>
      </c>
      <c r="N392" s="228">
        <v>0</v>
      </c>
      <c r="O392" s="228">
        <v>0</v>
      </c>
      <c r="P392" s="228">
        <v>0</v>
      </c>
      <c r="Q392" s="272">
        <f t="shared" si="112"/>
        <v>38</v>
      </c>
      <c r="R392" s="272">
        <f t="shared" si="113"/>
        <v>0</v>
      </c>
      <c r="S392" s="30"/>
      <c r="T392" s="226">
        <f t="shared" si="114"/>
        <v>38</v>
      </c>
      <c r="U392" s="154">
        <v>38</v>
      </c>
      <c r="V392" s="240">
        <v>2</v>
      </c>
      <c r="W392" s="211"/>
      <c r="X392" s="237"/>
      <c r="Y392" s="234" t="s">
        <v>110</v>
      </c>
      <c r="Z392" s="234" t="s">
        <v>352</v>
      </c>
    </row>
    <row r="393" spans="1:26" s="227" customFormat="1" ht="15.75" outlineLevel="1">
      <c r="A393" s="232" t="s">
        <v>801</v>
      </c>
      <c r="B393" s="213">
        <v>4001</v>
      </c>
      <c r="C393" s="318" t="s">
        <v>720</v>
      </c>
      <c r="D393" s="234" t="s">
        <v>7</v>
      </c>
      <c r="E393" s="317" t="s">
        <v>639</v>
      </c>
      <c r="F393" s="233" t="s">
        <v>861</v>
      </c>
      <c r="G393" s="235">
        <v>0</v>
      </c>
      <c r="H393" s="236">
        <v>3</v>
      </c>
      <c r="I393" s="236">
        <v>16.587999999999997</v>
      </c>
      <c r="J393" s="236">
        <v>0.92</v>
      </c>
      <c r="K393" s="236">
        <v>0</v>
      </c>
      <c r="L393" s="236">
        <v>0</v>
      </c>
      <c r="M393" s="228">
        <v>0</v>
      </c>
      <c r="N393" s="228">
        <v>0</v>
      </c>
      <c r="O393" s="228">
        <v>0</v>
      </c>
      <c r="P393" s="228">
        <v>0</v>
      </c>
      <c r="Q393" s="272">
        <f t="shared" si="112"/>
        <v>20.507999999999999</v>
      </c>
      <c r="R393" s="272">
        <f t="shared" si="113"/>
        <v>0</v>
      </c>
      <c r="S393" s="30">
        <v>41.930999999999997</v>
      </c>
      <c r="T393" s="226">
        <f t="shared" si="114"/>
        <v>62.438999999999993</v>
      </c>
      <c r="U393" s="154">
        <v>62.438000000000002</v>
      </c>
      <c r="V393" s="240">
        <v>1</v>
      </c>
      <c r="W393" s="211"/>
      <c r="X393" s="237"/>
      <c r="Y393" s="234" t="s">
        <v>7</v>
      </c>
      <c r="Z393" s="234" t="s">
        <v>639</v>
      </c>
    </row>
    <row r="394" spans="1:26" s="227" customFormat="1" ht="15.75" outlineLevel="1">
      <c r="A394" s="232" t="s">
        <v>808</v>
      </c>
      <c r="B394" s="213">
        <v>4803</v>
      </c>
      <c r="C394" s="233" t="s">
        <v>353</v>
      </c>
      <c r="D394" s="234" t="s">
        <v>7</v>
      </c>
      <c r="E394" s="234" t="s">
        <v>189</v>
      </c>
      <c r="F394" s="174" t="s">
        <v>353</v>
      </c>
      <c r="G394" s="235">
        <v>0</v>
      </c>
      <c r="H394" s="236">
        <v>0.84499999999999997</v>
      </c>
      <c r="I394" s="236">
        <v>5.0699999999999994</v>
      </c>
      <c r="J394" s="236">
        <v>4.2249999999999996</v>
      </c>
      <c r="K394" s="236">
        <v>0</v>
      </c>
      <c r="L394" s="236">
        <v>0</v>
      </c>
      <c r="M394" s="228">
        <v>0</v>
      </c>
      <c r="N394" s="228">
        <v>0</v>
      </c>
      <c r="O394" s="228">
        <v>0</v>
      </c>
      <c r="P394" s="228">
        <v>0</v>
      </c>
      <c r="Q394" s="272">
        <f t="shared" si="112"/>
        <v>10.139999999999999</v>
      </c>
      <c r="R394" s="272">
        <f t="shared" si="113"/>
        <v>0</v>
      </c>
      <c r="S394" s="30"/>
      <c r="T394" s="226">
        <f t="shared" si="114"/>
        <v>10.139999999999999</v>
      </c>
      <c r="U394" s="154">
        <v>10.14</v>
      </c>
      <c r="V394" s="240">
        <v>3</v>
      </c>
      <c r="W394" s="211"/>
      <c r="X394" s="237"/>
      <c r="Y394" s="234" t="s">
        <v>7</v>
      </c>
      <c r="Z394" s="234" t="s">
        <v>189</v>
      </c>
    </row>
    <row r="395" spans="1:26" s="227" customFormat="1" ht="15.75" outlineLevel="1">
      <c r="A395" s="232" t="s">
        <v>801</v>
      </c>
      <c r="B395" s="234" t="s">
        <v>749</v>
      </c>
      <c r="C395" s="233" t="s">
        <v>721</v>
      </c>
      <c r="D395" s="234" t="s">
        <v>7</v>
      </c>
      <c r="E395" s="234" t="s">
        <v>265</v>
      </c>
      <c r="F395" s="233" t="s">
        <v>763</v>
      </c>
      <c r="G395" s="235">
        <v>10.514999999999999</v>
      </c>
      <c r="H395" s="236">
        <v>0</v>
      </c>
      <c r="I395" s="236">
        <v>0</v>
      </c>
      <c r="J395" s="236">
        <v>0</v>
      </c>
      <c r="K395" s="236">
        <v>0</v>
      </c>
      <c r="L395" s="236">
        <v>0</v>
      </c>
      <c r="M395" s="228">
        <v>0</v>
      </c>
      <c r="N395" s="228">
        <v>0</v>
      </c>
      <c r="O395" s="228">
        <v>0</v>
      </c>
      <c r="P395" s="228">
        <v>0</v>
      </c>
      <c r="Q395" s="272">
        <f t="shared" si="112"/>
        <v>10.514999999999999</v>
      </c>
      <c r="R395" s="272">
        <f t="shared" si="113"/>
        <v>0</v>
      </c>
      <c r="S395" s="30"/>
      <c r="T395" s="226">
        <f t="shared" si="114"/>
        <v>10.514999999999999</v>
      </c>
      <c r="U395" s="154">
        <v>10.515000000000001</v>
      </c>
      <c r="V395" s="240">
        <v>1</v>
      </c>
      <c r="W395" s="211"/>
      <c r="X395" s="237"/>
      <c r="Y395" s="234" t="s">
        <v>7</v>
      </c>
      <c r="Z395" s="234" t="s">
        <v>265</v>
      </c>
    </row>
    <row r="396" spans="1:26" s="227" customFormat="1" ht="15.75" outlineLevel="1">
      <c r="A396" s="848" t="s">
        <v>362</v>
      </c>
      <c r="B396" s="849"/>
      <c r="C396" s="849"/>
      <c r="D396" s="849"/>
      <c r="E396" s="849"/>
      <c r="F396" s="242" t="s">
        <v>379</v>
      </c>
      <c r="G396" s="231">
        <f t="shared" ref="G396:P396" si="115">SUM(G387:G395)</f>
        <v>62.527000000000001</v>
      </c>
      <c r="H396" s="231">
        <f t="shared" si="115"/>
        <v>56.813000000000002</v>
      </c>
      <c r="I396" s="231">
        <f t="shared" si="115"/>
        <v>123.12599999999998</v>
      </c>
      <c r="J396" s="231">
        <f t="shared" si="115"/>
        <v>34.164000000000001</v>
      </c>
      <c r="K396" s="231">
        <f t="shared" si="115"/>
        <v>0</v>
      </c>
      <c r="L396" s="231">
        <f t="shared" si="115"/>
        <v>0</v>
      </c>
      <c r="M396" s="231">
        <f t="shared" si="115"/>
        <v>0</v>
      </c>
      <c r="N396" s="231">
        <f t="shared" si="115"/>
        <v>0</v>
      </c>
      <c r="O396" s="231">
        <f t="shared" si="115"/>
        <v>0</v>
      </c>
      <c r="P396" s="231">
        <f t="shared" si="115"/>
        <v>0</v>
      </c>
      <c r="Q396" s="272">
        <f t="shared" si="112"/>
        <v>276.63</v>
      </c>
      <c r="R396" s="272">
        <f t="shared" si="113"/>
        <v>0</v>
      </c>
      <c r="S396" s="30">
        <f>SUM(S387:S395)</f>
        <v>41.930999999999997</v>
      </c>
      <c r="T396" s="226">
        <f t="shared" si="114"/>
        <v>318.56099999999998</v>
      </c>
      <c r="U396" s="231">
        <f>SUM(U387:U395)</f>
        <v>324.68399999999997</v>
      </c>
      <c r="V396" s="871"/>
      <c r="W396" s="211"/>
      <c r="X396" s="237"/>
    </row>
    <row r="397" spans="1:26" s="227" customFormat="1" ht="16.5" outlineLevel="1" thickBot="1">
      <c r="A397" s="875"/>
      <c r="B397" s="876"/>
      <c r="C397" s="876"/>
      <c r="D397" s="876"/>
      <c r="E397" s="876"/>
      <c r="F397" s="243" t="s">
        <v>380</v>
      </c>
      <c r="G397" s="57">
        <f>+G396/$T$396</f>
        <v>0.19627951946409009</v>
      </c>
      <c r="H397" s="57">
        <f t="shared" ref="H397:S397" si="116">+H396/$T$396</f>
        <v>0.17834260942174343</v>
      </c>
      <c r="I397" s="57">
        <f t="shared" si="116"/>
        <v>0.38650682286908938</v>
      </c>
      <c r="J397" s="57">
        <f t="shared" si="116"/>
        <v>0.10724476630849351</v>
      </c>
      <c r="K397" s="57">
        <f t="shared" si="116"/>
        <v>0</v>
      </c>
      <c r="L397" s="57">
        <f t="shared" si="116"/>
        <v>0</v>
      </c>
      <c r="M397" s="57">
        <f t="shared" si="116"/>
        <v>0</v>
      </c>
      <c r="N397" s="57">
        <f t="shared" si="116"/>
        <v>0</v>
      </c>
      <c r="O397" s="57">
        <f t="shared" si="116"/>
        <v>0</v>
      </c>
      <c r="P397" s="57">
        <f t="shared" si="116"/>
        <v>0</v>
      </c>
      <c r="Q397" s="270">
        <f t="shared" si="116"/>
        <v>0.86837371806341646</v>
      </c>
      <c r="R397" s="270">
        <f t="shared" si="116"/>
        <v>0</v>
      </c>
      <c r="S397" s="57">
        <f t="shared" si="116"/>
        <v>0.13162628193658357</v>
      </c>
      <c r="T397" s="197">
        <f xml:space="preserve"> T396/U396</f>
        <v>0.98114166389474078</v>
      </c>
      <c r="U397" s="147"/>
      <c r="V397" s="872"/>
      <c r="W397" s="211"/>
      <c r="X397" s="288"/>
    </row>
    <row r="398" spans="1:26" s="227" customFormat="1" ht="15.75" outlineLevel="1" collapsed="1">
      <c r="A398" s="13"/>
      <c r="B398" s="3"/>
      <c r="C398" s="5"/>
      <c r="D398" s="5"/>
      <c r="E398" s="5"/>
      <c r="F398" s="5"/>
      <c r="G398" s="36"/>
      <c r="H398" s="12"/>
      <c r="I398" s="12"/>
      <c r="J398" s="12"/>
      <c r="K398" s="12"/>
      <c r="L398" s="12"/>
      <c r="M398" s="35"/>
      <c r="N398" s="35"/>
      <c r="O398" s="35"/>
      <c r="P398" s="35"/>
      <c r="Q398" s="239"/>
      <c r="R398" s="239"/>
      <c r="S398" s="8"/>
      <c r="T398" s="196"/>
      <c r="U398" s="47"/>
      <c r="V398" s="151"/>
      <c r="W398" s="211"/>
      <c r="X398" s="6"/>
      <c r="Y398" s="5"/>
      <c r="Z398" s="5"/>
    </row>
    <row r="399" spans="1:26" s="227" customFormat="1" ht="16.5" outlineLevel="1" thickBot="1">
      <c r="A399" s="854" t="s">
        <v>354</v>
      </c>
      <c r="B399" s="854"/>
      <c r="C399" s="5"/>
      <c r="D399" s="5"/>
      <c r="E399" s="5"/>
      <c r="F399" s="5"/>
      <c r="G399" s="36"/>
      <c r="H399" s="12"/>
      <c r="I399" s="12"/>
      <c r="J399" s="12"/>
      <c r="K399" s="12"/>
      <c r="L399" s="12"/>
      <c r="M399" s="35"/>
      <c r="N399" s="35"/>
      <c r="O399" s="35"/>
      <c r="P399" s="35"/>
      <c r="Q399" s="239"/>
      <c r="R399" s="239"/>
      <c r="S399" s="8"/>
      <c r="T399" s="196"/>
      <c r="U399" s="47"/>
      <c r="V399" s="151"/>
      <c r="W399" s="211"/>
      <c r="X399" s="6"/>
      <c r="Y399" s="5"/>
      <c r="Z399" s="5"/>
    </row>
    <row r="400" spans="1:26" s="227" customFormat="1" ht="15.75" outlineLevel="1">
      <c r="A400" s="217" t="s">
        <v>809</v>
      </c>
      <c r="B400" s="498">
        <v>7007</v>
      </c>
      <c r="C400" s="163" t="s">
        <v>355</v>
      </c>
      <c r="D400" s="219" t="s">
        <v>132</v>
      </c>
      <c r="E400" s="219" t="s">
        <v>595</v>
      </c>
      <c r="F400" s="522" t="s">
        <v>923</v>
      </c>
      <c r="G400" s="220">
        <v>0</v>
      </c>
      <c r="H400" s="221">
        <v>3.016</v>
      </c>
      <c r="I400" s="527">
        <f>8.768-0.012</f>
        <v>8.7560000000000002</v>
      </c>
      <c r="J400" s="221">
        <v>0</v>
      </c>
      <c r="K400" s="221">
        <v>0</v>
      </c>
      <c r="L400" s="221">
        <v>0</v>
      </c>
      <c r="M400" s="222">
        <v>0</v>
      </c>
      <c r="N400" s="222">
        <v>0</v>
      </c>
      <c r="O400" s="222">
        <v>0</v>
      </c>
      <c r="P400" s="222">
        <v>0</v>
      </c>
      <c r="Q400" s="278">
        <f>SUM(G400:K400)</f>
        <v>11.772</v>
      </c>
      <c r="R400" s="278">
        <f>SUM(L400:P400)</f>
        <v>0</v>
      </c>
      <c r="S400" s="279"/>
      <c r="T400" s="200">
        <f>SUM(Q400:S400)</f>
        <v>11.772</v>
      </c>
      <c r="U400" s="194">
        <v>11.772</v>
      </c>
      <c r="V400" s="225">
        <v>1</v>
      </c>
      <c r="W400" s="211"/>
      <c r="X400" s="290" t="s">
        <v>1035</v>
      </c>
      <c r="Y400" s="219" t="s">
        <v>132</v>
      </c>
      <c r="Z400" s="219" t="s">
        <v>595</v>
      </c>
    </row>
    <row r="401" spans="1:26" s="227" customFormat="1" ht="15.75" outlineLevel="1">
      <c r="A401" s="232" t="s">
        <v>809</v>
      </c>
      <c r="B401" s="213">
        <v>7008</v>
      </c>
      <c r="C401" s="342" t="s">
        <v>356</v>
      </c>
      <c r="D401" s="234" t="s">
        <v>7</v>
      </c>
      <c r="E401" s="234" t="s">
        <v>122</v>
      </c>
      <c r="F401" s="213" t="s">
        <v>357</v>
      </c>
      <c r="G401" s="235">
        <v>0</v>
      </c>
      <c r="H401" s="236">
        <v>6.9649999999999999</v>
      </c>
      <c r="I401" s="236">
        <v>46.018000000000001</v>
      </c>
      <c r="J401" s="236">
        <v>15.866</v>
      </c>
      <c r="K401" s="236">
        <v>0</v>
      </c>
      <c r="L401" s="236">
        <v>0</v>
      </c>
      <c r="M401" s="228">
        <v>0</v>
      </c>
      <c r="N401" s="228">
        <v>0</v>
      </c>
      <c r="O401" s="228">
        <v>0</v>
      </c>
      <c r="P401" s="228">
        <v>0</v>
      </c>
      <c r="Q401" s="272">
        <f>SUM(G401:K401)</f>
        <v>68.849000000000004</v>
      </c>
      <c r="R401" s="272">
        <f>SUM(L401:P401)</f>
        <v>0</v>
      </c>
      <c r="S401" s="30"/>
      <c r="T401" s="229">
        <f>SUM(Q401:S401)</f>
        <v>68.849000000000004</v>
      </c>
      <c r="U401" s="154">
        <v>68.849000000000004</v>
      </c>
      <c r="V401" s="240">
        <v>1</v>
      </c>
      <c r="W401" s="211"/>
      <c r="X401" s="290" t="s">
        <v>1035</v>
      </c>
      <c r="Y401" s="234" t="s">
        <v>7</v>
      </c>
      <c r="Z401" s="234" t="s">
        <v>122</v>
      </c>
    </row>
    <row r="402" spans="1:26" s="227" customFormat="1" ht="15.75" outlineLevel="1">
      <c r="A402" s="232" t="s">
        <v>809</v>
      </c>
      <c r="B402" s="329" t="s">
        <v>577</v>
      </c>
      <c r="C402" s="233" t="s">
        <v>722</v>
      </c>
      <c r="D402" s="234" t="s">
        <v>7</v>
      </c>
      <c r="E402" s="234" t="s">
        <v>243</v>
      </c>
      <c r="F402" s="233" t="s">
        <v>596</v>
      </c>
      <c r="G402" s="235">
        <v>0</v>
      </c>
      <c r="H402" s="236">
        <v>6.4160000000000004</v>
      </c>
      <c r="I402" s="236">
        <v>4.9740000000000002</v>
      </c>
      <c r="J402" s="236">
        <v>12.481999999999998</v>
      </c>
      <c r="K402" s="236">
        <v>1.9710000000000001</v>
      </c>
      <c r="L402" s="236">
        <v>0</v>
      </c>
      <c r="M402" s="228">
        <v>0</v>
      </c>
      <c r="N402" s="228">
        <v>0</v>
      </c>
      <c r="O402" s="228">
        <v>0</v>
      </c>
      <c r="P402" s="228">
        <v>6.9640000000000004</v>
      </c>
      <c r="Q402" s="272">
        <f>SUM(G402:K402)</f>
        <v>25.843</v>
      </c>
      <c r="R402" s="272">
        <f>SUM(L402:P402)</f>
        <v>6.9640000000000004</v>
      </c>
      <c r="S402" s="30"/>
      <c r="T402" s="229">
        <f>SUM(Q402:S402)</f>
        <v>32.807000000000002</v>
      </c>
      <c r="U402" s="154">
        <v>31.835000000000001</v>
      </c>
      <c r="V402" s="240">
        <v>1</v>
      </c>
      <c r="W402" s="211"/>
      <c r="X402" s="290" t="s">
        <v>1035</v>
      </c>
      <c r="Y402" s="234" t="s">
        <v>7</v>
      </c>
      <c r="Z402" s="234" t="s">
        <v>243</v>
      </c>
    </row>
    <row r="403" spans="1:26" s="227" customFormat="1" ht="15.75" outlineLevel="1">
      <c r="A403" s="848" t="s">
        <v>381</v>
      </c>
      <c r="B403" s="849"/>
      <c r="C403" s="849"/>
      <c r="D403" s="849"/>
      <c r="E403" s="849"/>
      <c r="F403" s="242" t="s">
        <v>379</v>
      </c>
      <c r="G403" s="231">
        <f t="shared" ref="G403:P403" si="117">SUM(G400:G402)</f>
        <v>0</v>
      </c>
      <c r="H403" s="231">
        <f t="shared" si="117"/>
        <v>16.396999999999998</v>
      </c>
      <c r="I403" s="231">
        <f t="shared" si="117"/>
        <v>59.748000000000005</v>
      </c>
      <c r="J403" s="231">
        <f t="shared" si="117"/>
        <v>28.347999999999999</v>
      </c>
      <c r="K403" s="231">
        <f t="shared" si="117"/>
        <v>1.9710000000000001</v>
      </c>
      <c r="L403" s="231">
        <f t="shared" si="117"/>
        <v>0</v>
      </c>
      <c r="M403" s="231">
        <f t="shared" si="117"/>
        <v>0</v>
      </c>
      <c r="N403" s="231">
        <f t="shared" si="117"/>
        <v>0</v>
      </c>
      <c r="O403" s="231">
        <f>SUM(O400:O402)</f>
        <v>0</v>
      </c>
      <c r="P403" s="231">
        <f t="shared" si="117"/>
        <v>6.9640000000000004</v>
      </c>
      <c r="Q403" s="272">
        <f>SUM(G403:K403)</f>
        <v>106.46400000000001</v>
      </c>
      <c r="R403" s="272">
        <f>SUM(L403:P403)</f>
        <v>6.9640000000000004</v>
      </c>
      <c r="S403" s="30">
        <f>SUM(S400:S402)</f>
        <v>0</v>
      </c>
      <c r="T403" s="226">
        <f>SUM(Q403:S403)</f>
        <v>113.42800000000001</v>
      </c>
      <c r="U403" s="154">
        <f>SUM(U400:U402)</f>
        <v>112.45600000000002</v>
      </c>
      <c r="V403" s="852"/>
      <c r="W403" s="211"/>
      <c r="X403" s="237"/>
    </row>
    <row r="404" spans="1:26" s="227" customFormat="1" ht="16.5" outlineLevel="1" thickBot="1">
      <c r="A404" s="850"/>
      <c r="B404" s="851"/>
      <c r="C404" s="851"/>
      <c r="D404" s="851"/>
      <c r="E404" s="851"/>
      <c r="F404" s="243" t="s">
        <v>380</v>
      </c>
      <c r="G404" s="57">
        <f>+G403/$T$403</f>
        <v>0</v>
      </c>
      <c r="H404" s="57">
        <f t="shared" ref="H404:S404" si="118">+H403/$T$403</f>
        <v>0.14455866276404411</v>
      </c>
      <c r="I404" s="57">
        <f t="shared" si="118"/>
        <v>0.52674824558310118</v>
      </c>
      <c r="J404" s="57">
        <f t="shared" si="118"/>
        <v>0.24992065451211337</v>
      </c>
      <c r="K404" s="57">
        <f t="shared" si="118"/>
        <v>1.7376661847162956E-2</v>
      </c>
      <c r="L404" s="57">
        <f t="shared" si="118"/>
        <v>0</v>
      </c>
      <c r="M404" s="57">
        <f t="shared" si="118"/>
        <v>0</v>
      </c>
      <c r="N404" s="57">
        <f t="shared" si="118"/>
        <v>0</v>
      </c>
      <c r="O404" s="57">
        <f t="shared" si="118"/>
        <v>0</v>
      </c>
      <c r="P404" s="57">
        <f t="shared" si="118"/>
        <v>6.13957752935783E-2</v>
      </c>
      <c r="Q404" s="270">
        <f t="shared" si="118"/>
        <v>0.93860422470642169</v>
      </c>
      <c r="R404" s="270">
        <f t="shared" si="118"/>
        <v>6.13957752935783E-2</v>
      </c>
      <c r="S404" s="57">
        <f t="shared" si="118"/>
        <v>0</v>
      </c>
      <c r="T404" s="197">
        <f xml:space="preserve"> T403/U403</f>
        <v>1.0086433805221597</v>
      </c>
      <c r="U404" s="155"/>
      <c r="V404" s="853"/>
      <c r="W404" s="211"/>
      <c r="X404" s="288"/>
    </row>
    <row r="405" spans="1:26" s="227" customFormat="1" ht="15.75">
      <c r="A405" s="13"/>
      <c r="B405" s="5"/>
      <c r="C405" s="5"/>
      <c r="D405" s="5"/>
      <c r="E405" s="5"/>
      <c r="F405" s="5"/>
      <c r="G405" s="36"/>
      <c r="H405" s="12"/>
      <c r="I405" s="12"/>
      <c r="J405" s="12"/>
      <c r="K405" s="12"/>
      <c r="L405" s="12"/>
      <c r="M405" s="35"/>
      <c r="N405" s="35"/>
      <c r="O405" s="35"/>
      <c r="P405" s="35"/>
      <c r="Q405" s="239"/>
      <c r="R405" s="239"/>
      <c r="S405" s="8"/>
      <c r="T405" s="196"/>
      <c r="U405" s="47"/>
      <c r="V405" s="151"/>
      <c r="W405" s="211"/>
      <c r="X405" s="6"/>
      <c r="Y405" s="5"/>
      <c r="Z405" s="5"/>
    </row>
    <row r="406" spans="1:26" s="227" customFormat="1" ht="16.5" thickBot="1">
      <c r="A406" s="59" t="s">
        <v>852</v>
      </c>
      <c r="B406" s="59"/>
      <c r="C406" s="60"/>
      <c r="D406" s="5"/>
      <c r="E406" s="5"/>
      <c r="F406" s="5"/>
      <c r="G406" s="36"/>
      <c r="H406" s="12"/>
      <c r="I406" s="12"/>
      <c r="J406" s="12"/>
      <c r="K406" s="12"/>
      <c r="L406" s="12"/>
      <c r="M406" s="35"/>
      <c r="N406" s="35"/>
      <c r="O406" s="35"/>
      <c r="P406" s="35"/>
      <c r="Q406" s="239"/>
      <c r="R406" s="239"/>
      <c r="S406" s="8"/>
      <c r="T406" s="196"/>
      <c r="U406" s="47"/>
      <c r="V406" s="151"/>
      <c r="W406" s="211"/>
      <c r="X406" s="6"/>
      <c r="Y406" s="5"/>
      <c r="Z406" s="5"/>
    </row>
    <row r="407" spans="1:26" s="227" customFormat="1" ht="15.75">
      <c r="A407" s="217" t="s">
        <v>810</v>
      </c>
      <c r="B407" s="219" t="s">
        <v>26</v>
      </c>
      <c r="C407" s="218" t="s">
        <v>654</v>
      </c>
      <c r="D407" s="219" t="s">
        <v>7</v>
      </c>
      <c r="E407" s="219" t="s">
        <v>636</v>
      </c>
      <c r="F407" s="218" t="s">
        <v>654</v>
      </c>
      <c r="G407" s="220">
        <v>9.9780000000000015</v>
      </c>
      <c r="H407" s="221">
        <v>4.399</v>
      </c>
      <c r="I407" s="221">
        <v>9.6419999999999995</v>
      </c>
      <c r="J407" s="221">
        <v>3.9969999999999999</v>
      </c>
      <c r="K407" s="221">
        <v>0</v>
      </c>
      <c r="L407" s="221">
        <v>0</v>
      </c>
      <c r="M407" s="222">
        <v>0</v>
      </c>
      <c r="N407" s="222">
        <v>0</v>
      </c>
      <c r="O407" s="222">
        <v>0</v>
      </c>
      <c r="P407" s="222">
        <v>0</v>
      </c>
      <c r="Q407" s="278">
        <f>SUM(G407:K407)</f>
        <v>28.016000000000002</v>
      </c>
      <c r="R407" s="278">
        <f>SUM(L407:P407)</f>
        <v>0</v>
      </c>
      <c r="S407" s="279"/>
      <c r="T407" s="169">
        <f>SUM(Q407:S407)</f>
        <v>28.016000000000002</v>
      </c>
      <c r="U407" s="194">
        <v>28.015999999999998</v>
      </c>
      <c r="V407" s="164">
        <v>1</v>
      </c>
      <c r="W407" s="211"/>
      <c r="X407" s="223"/>
      <c r="Y407" s="219" t="s">
        <v>7</v>
      </c>
      <c r="Z407" s="219" t="s">
        <v>636</v>
      </c>
    </row>
    <row r="408" spans="1:26" s="227" customFormat="1" ht="15.75">
      <c r="A408" s="232" t="s">
        <v>810</v>
      </c>
      <c r="B408" s="234" t="s">
        <v>25</v>
      </c>
      <c r="C408" s="233" t="s">
        <v>655</v>
      </c>
      <c r="D408" s="234" t="s">
        <v>7</v>
      </c>
      <c r="E408" s="234" t="s">
        <v>635</v>
      </c>
      <c r="F408" s="233" t="s">
        <v>655</v>
      </c>
      <c r="G408" s="235">
        <v>0</v>
      </c>
      <c r="H408" s="236">
        <v>11.600999999999999</v>
      </c>
      <c r="I408" s="236">
        <v>4.0459999999999994</v>
      </c>
      <c r="J408" s="236">
        <v>2.016</v>
      </c>
      <c r="K408" s="236">
        <v>0</v>
      </c>
      <c r="L408" s="236">
        <v>0</v>
      </c>
      <c r="M408" s="228">
        <v>0</v>
      </c>
      <c r="N408" s="228">
        <v>0</v>
      </c>
      <c r="O408" s="228">
        <v>0</v>
      </c>
      <c r="P408" s="228">
        <v>0</v>
      </c>
      <c r="Q408" s="272">
        <f>SUM(G408:K408)</f>
        <v>17.662999999999997</v>
      </c>
      <c r="R408" s="272">
        <f>SUM(L408:P408)</f>
        <v>0</v>
      </c>
      <c r="S408" s="30"/>
      <c r="T408" s="226">
        <f>SUM(Q408:S408)</f>
        <v>17.662999999999997</v>
      </c>
      <c r="U408" s="154">
        <v>17.663000000000004</v>
      </c>
      <c r="V408" s="210">
        <v>1</v>
      </c>
      <c r="W408" s="211"/>
      <c r="X408" s="237"/>
      <c r="Y408" s="234" t="s">
        <v>7</v>
      </c>
      <c r="Z408" s="234" t="s">
        <v>635</v>
      </c>
    </row>
    <row r="409" spans="1:26" s="227" customFormat="1" ht="15.75">
      <c r="A409" s="848" t="s">
        <v>906</v>
      </c>
      <c r="B409" s="849"/>
      <c r="C409" s="849"/>
      <c r="D409" s="849"/>
      <c r="E409" s="849"/>
      <c r="F409" s="242" t="s">
        <v>379</v>
      </c>
      <c r="G409" s="231">
        <f t="shared" ref="G409:P409" si="119">SUM(G407:G408)</f>
        <v>9.9780000000000015</v>
      </c>
      <c r="H409" s="231">
        <f t="shared" si="119"/>
        <v>16</v>
      </c>
      <c r="I409" s="231">
        <f t="shared" si="119"/>
        <v>13.687999999999999</v>
      </c>
      <c r="J409" s="231">
        <f t="shared" si="119"/>
        <v>6.0129999999999999</v>
      </c>
      <c r="K409" s="231">
        <f t="shared" si="119"/>
        <v>0</v>
      </c>
      <c r="L409" s="231">
        <f t="shared" si="119"/>
        <v>0</v>
      </c>
      <c r="M409" s="231">
        <f t="shared" si="119"/>
        <v>0</v>
      </c>
      <c r="N409" s="231">
        <f t="shared" si="119"/>
        <v>0</v>
      </c>
      <c r="O409" s="231">
        <f t="shared" si="119"/>
        <v>0</v>
      </c>
      <c r="P409" s="231">
        <f t="shared" si="119"/>
        <v>0</v>
      </c>
      <c r="Q409" s="272">
        <f>SUM(G409:K409)</f>
        <v>45.678999999999995</v>
      </c>
      <c r="R409" s="272">
        <f>SUM(L409:P409)</f>
        <v>0</v>
      </c>
      <c r="S409" s="30">
        <f>SUM(S407:S408)</f>
        <v>0</v>
      </c>
      <c r="T409" s="226">
        <f>SUM(Q409:S409)</f>
        <v>45.678999999999995</v>
      </c>
      <c r="U409" s="154">
        <f>SUM(U407:U408)</f>
        <v>45.679000000000002</v>
      </c>
      <c r="V409" s="866"/>
      <c r="W409" s="211"/>
      <c r="X409" s="237"/>
    </row>
    <row r="410" spans="1:26" s="227" customFormat="1" ht="16.5" thickBot="1">
      <c r="A410" s="886"/>
      <c r="B410" s="887"/>
      <c r="C410" s="887"/>
      <c r="D410" s="887"/>
      <c r="E410" s="887"/>
      <c r="F410" s="243" t="s">
        <v>380</v>
      </c>
      <c r="G410" s="57">
        <f>+G409/$T$409</f>
        <v>0.21843735633442068</v>
      </c>
      <c r="H410" s="57">
        <f t="shared" ref="H410:S410" si="120">+H409/$T$409</f>
        <v>0.35027036493793651</v>
      </c>
      <c r="I410" s="57">
        <f t="shared" si="120"/>
        <v>0.29965629720440468</v>
      </c>
      <c r="J410" s="57">
        <f t="shared" si="120"/>
        <v>0.13163598152323827</v>
      </c>
      <c r="K410" s="57">
        <f t="shared" si="120"/>
        <v>0</v>
      </c>
      <c r="L410" s="57">
        <f t="shared" si="120"/>
        <v>0</v>
      </c>
      <c r="M410" s="57">
        <f t="shared" si="120"/>
        <v>0</v>
      </c>
      <c r="N410" s="57">
        <f t="shared" si="120"/>
        <v>0</v>
      </c>
      <c r="O410" s="57">
        <f t="shared" si="120"/>
        <v>0</v>
      </c>
      <c r="P410" s="57">
        <f t="shared" si="120"/>
        <v>0</v>
      </c>
      <c r="Q410" s="270">
        <f t="shared" si="120"/>
        <v>1</v>
      </c>
      <c r="R410" s="270">
        <f t="shared" si="120"/>
        <v>0</v>
      </c>
      <c r="S410" s="57">
        <f t="shared" si="120"/>
        <v>0</v>
      </c>
      <c r="T410" s="197">
        <f xml:space="preserve"> T409/U409</f>
        <v>0.99999999999999989</v>
      </c>
      <c r="U410" s="203"/>
      <c r="V410" s="867"/>
      <c r="W410" s="211"/>
      <c r="X410" s="288"/>
    </row>
    <row r="411" spans="1:26" s="227" customFormat="1" ht="15.75">
      <c r="A411" s="13"/>
      <c r="B411" s="5"/>
      <c r="C411" s="5"/>
      <c r="D411" s="5"/>
      <c r="E411" s="5"/>
      <c r="F411" s="5"/>
      <c r="G411" s="36"/>
      <c r="H411" s="12"/>
      <c r="I411" s="12"/>
      <c r="J411" s="12"/>
      <c r="K411" s="12"/>
      <c r="L411" s="12"/>
      <c r="M411" s="35"/>
      <c r="N411" s="35"/>
      <c r="O411" s="35"/>
      <c r="P411" s="35"/>
      <c r="Q411" s="239"/>
      <c r="R411" s="239"/>
      <c r="S411" s="8"/>
      <c r="T411" s="196"/>
      <c r="U411" s="47"/>
      <c r="V411" s="151"/>
      <c r="W411" s="211"/>
      <c r="X411" s="6"/>
      <c r="Y411" s="5"/>
      <c r="Z411" s="5"/>
    </row>
    <row r="412" spans="1:26" s="227" customFormat="1" ht="15.75">
      <c r="A412" s="13"/>
      <c r="B412" s="5"/>
      <c r="C412" s="5"/>
      <c r="D412" s="5"/>
      <c r="E412" s="5"/>
      <c r="F412" s="5"/>
      <c r="G412" s="36"/>
      <c r="H412" s="12"/>
      <c r="I412" s="12"/>
      <c r="J412" s="12"/>
      <c r="K412" s="12"/>
      <c r="L412" s="12"/>
      <c r="M412" s="35"/>
      <c r="N412" s="35"/>
      <c r="O412" s="35"/>
      <c r="P412" s="35"/>
      <c r="Q412" s="239"/>
      <c r="R412" s="239"/>
      <c r="S412" s="8"/>
      <c r="T412" s="196"/>
      <c r="U412" s="47"/>
      <c r="V412" s="151"/>
      <c r="W412" s="211"/>
      <c r="X412" s="6"/>
      <c r="Y412" s="5"/>
      <c r="Z412" s="5"/>
    </row>
    <row r="413" spans="1:26" s="227" customFormat="1" ht="16.5" thickBot="1">
      <c r="A413" s="13"/>
      <c r="B413" s="5"/>
      <c r="C413" s="5"/>
      <c r="D413" s="5"/>
      <c r="E413" s="5"/>
      <c r="F413" s="5"/>
      <c r="G413" s="36"/>
      <c r="H413" s="12"/>
      <c r="I413" s="12"/>
      <c r="J413" s="12"/>
      <c r="K413" s="12"/>
      <c r="L413" s="12"/>
      <c r="M413" s="35"/>
      <c r="N413" s="35"/>
      <c r="O413" s="35"/>
      <c r="P413" s="35"/>
      <c r="Q413" s="239"/>
      <c r="R413" s="239"/>
      <c r="S413" s="8"/>
      <c r="T413" s="196"/>
      <c r="U413" s="47"/>
      <c r="V413" s="151"/>
      <c r="W413" s="211"/>
      <c r="X413" s="6"/>
      <c r="Y413" s="5"/>
      <c r="Z413" s="5"/>
    </row>
    <row r="414" spans="1:26" s="227" customFormat="1" ht="15.75">
      <c r="A414" s="888" t="s">
        <v>382</v>
      </c>
      <c r="B414" s="889"/>
      <c r="C414" s="889"/>
      <c r="D414" s="889"/>
      <c r="E414" s="889"/>
      <c r="F414" s="245" t="s">
        <v>841</v>
      </c>
      <c r="G414" s="150">
        <f t="shared" ref="G414:U414" si="121">+G25+G38+G45+G63+G78+G91+G107+G136+G148+G157+G169+G191+G199+G224+G233+G263+G287+G302+G312+G324+G339+G360+G367+G383+G396+G403+G409</f>
        <v>1896.8927300000003</v>
      </c>
      <c r="H414" s="150">
        <f t="shared" si="121"/>
        <v>2961.7332700000002</v>
      </c>
      <c r="I414" s="150">
        <f t="shared" si="121"/>
        <v>2379.72021</v>
      </c>
      <c r="J414" s="150">
        <f t="shared" si="121"/>
        <v>1181.1966699999998</v>
      </c>
      <c r="K414" s="150">
        <f t="shared" si="121"/>
        <v>36.744990000000001</v>
      </c>
      <c r="L414" s="150">
        <f t="shared" si="121"/>
        <v>13.418120000000002</v>
      </c>
      <c r="M414" s="150">
        <f t="shared" si="121"/>
        <v>160.91495</v>
      </c>
      <c r="N414" s="150">
        <f t="shared" si="121"/>
        <v>978.56340000000034</v>
      </c>
      <c r="O414" s="150">
        <f t="shared" si="121"/>
        <v>1136.9010699999999</v>
      </c>
      <c r="P414" s="150">
        <f t="shared" si="121"/>
        <v>153.90435000000002</v>
      </c>
      <c r="Q414" s="276">
        <f t="shared" si="121"/>
        <v>8456.2878700000001</v>
      </c>
      <c r="R414" s="276">
        <f t="shared" si="121"/>
        <v>2443.7018900000003</v>
      </c>
      <c r="S414" s="150">
        <f t="shared" si="121"/>
        <v>90.542000000000002</v>
      </c>
      <c r="T414" s="150">
        <f t="shared" si="121"/>
        <v>10990.53176</v>
      </c>
      <c r="U414" s="890">
        <f t="shared" si="121"/>
        <v>11035.799900000002</v>
      </c>
      <c r="V414" s="151"/>
      <c r="W414" s="211"/>
      <c r="X414" s="222"/>
    </row>
    <row r="415" spans="1:26" s="227" customFormat="1" ht="16.5" thickBot="1">
      <c r="A415" s="850"/>
      <c r="B415" s="851"/>
      <c r="C415" s="851"/>
      <c r="D415" s="851"/>
      <c r="E415" s="851"/>
      <c r="F415" s="243" t="s">
        <v>848</v>
      </c>
      <c r="G415" s="57">
        <f>+G414/$Q$414</f>
        <v>0.22431742617579553</v>
      </c>
      <c r="H415" s="57">
        <f>+H414/$Q$414</f>
        <v>0.35024035552375304</v>
      </c>
      <c r="I415" s="57">
        <f>+I414/$Q$414</f>
        <v>0.28141428562790871</v>
      </c>
      <c r="J415" s="57">
        <f>+J414/$Q$414</f>
        <v>0.13968264658899318</v>
      </c>
      <c r="K415" s="57">
        <f>+K414/$Q$414</f>
        <v>4.345286083549566E-3</v>
      </c>
      <c r="L415" s="57">
        <f>+L414/$R$414</f>
        <v>5.4908988919266256E-3</v>
      </c>
      <c r="M415" s="57">
        <f>+M414/$R$414</f>
        <v>6.5848846235495598E-2</v>
      </c>
      <c r="N415" s="57">
        <f>+N414/$R$414</f>
        <v>0.40044303439974843</v>
      </c>
      <c r="O415" s="57">
        <f>+O414/$R$414</f>
        <v>0.46523721843992999</v>
      </c>
      <c r="P415" s="57">
        <f>+P414/$R$414</f>
        <v>6.2980002032899357E-2</v>
      </c>
      <c r="Q415" s="270">
        <f>+Q414/$T$414</f>
        <v>0.76941571660587238</v>
      </c>
      <c r="R415" s="270">
        <f>+R414/$T$414</f>
        <v>0.22234610147744119</v>
      </c>
      <c r="S415" s="57">
        <f>+S414/$T$414</f>
        <v>8.238181916686441E-3</v>
      </c>
      <c r="T415" s="246">
        <f xml:space="preserve"> T414/U414</f>
        <v>0.99589806444388307</v>
      </c>
      <c r="U415" s="891"/>
      <c r="V415" s="151"/>
      <c r="W415" s="211"/>
      <c r="X415" s="288"/>
    </row>
    <row r="416" spans="1:26" s="227" customFormat="1" ht="15.75">
      <c r="A416" s="152"/>
      <c r="Q416" s="239"/>
      <c r="R416" s="239"/>
      <c r="S416" s="41"/>
      <c r="T416" s="201"/>
      <c r="U416" s="201"/>
      <c r="V416" s="151"/>
      <c r="W416" s="211"/>
    </row>
    <row r="417" spans="1:23" s="227" customFormat="1" ht="16.5" thickBot="1">
      <c r="A417" s="152"/>
      <c r="B417" s="227" t="s">
        <v>907</v>
      </c>
      <c r="Q417" s="239"/>
      <c r="R417" s="239"/>
      <c r="S417" s="41"/>
      <c r="T417" s="201"/>
      <c r="U417" s="201"/>
      <c r="V417" s="151"/>
      <c r="W417" s="211"/>
    </row>
    <row r="418" spans="1:23" s="227" customFormat="1" ht="15.75">
      <c r="A418" s="152"/>
      <c r="B418" s="204" t="s">
        <v>767</v>
      </c>
      <c r="C418" s="877" t="s">
        <v>937</v>
      </c>
      <c r="D418" s="878"/>
      <c r="E418" s="878"/>
      <c r="F418" s="878"/>
      <c r="G418" s="879"/>
      <c r="Q418" s="239"/>
      <c r="R418" s="239"/>
      <c r="S418" s="41"/>
      <c r="T418" s="201"/>
      <c r="U418" s="201"/>
      <c r="V418" s="151"/>
      <c r="W418" s="211"/>
    </row>
    <row r="419" spans="1:23" s="227" customFormat="1" ht="15.75">
      <c r="A419" s="152"/>
      <c r="B419" s="205" t="s">
        <v>768</v>
      </c>
      <c r="C419" s="880" t="s">
        <v>951</v>
      </c>
      <c r="D419" s="881"/>
      <c r="E419" s="881"/>
      <c r="F419" s="881"/>
      <c r="G419" s="882"/>
      <c r="Q419" s="239"/>
      <c r="R419" s="239"/>
      <c r="S419" s="41"/>
      <c r="T419" s="201"/>
      <c r="U419" s="201"/>
      <c r="V419" s="151"/>
      <c r="W419" s="211"/>
    </row>
    <row r="420" spans="1:23" s="227" customFormat="1" ht="15.75">
      <c r="A420" s="152"/>
      <c r="B420" s="205" t="s">
        <v>938</v>
      </c>
      <c r="C420" s="880" t="s">
        <v>952</v>
      </c>
      <c r="D420" s="881"/>
      <c r="E420" s="881"/>
      <c r="F420" s="881"/>
      <c r="G420" s="882"/>
      <c r="Q420" s="239"/>
      <c r="R420" s="239"/>
      <c r="S420" s="41"/>
      <c r="T420" s="201"/>
      <c r="U420" s="201"/>
      <c r="V420" s="151"/>
      <c r="W420" s="211"/>
    </row>
    <row r="421" spans="1:23" s="227" customFormat="1" ht="16.5" thickBot="1">
      <c r="A421" s="152"/>
      <c r="B421" s="206" t="s">
        <v>948</v>
      </c>
      <c r="C421" s="883" t="s">
        <v>905</v>
      </c>
      <c r="D421" s="884"/>
      <c r="E421" s="884"/>
      <c r="F421" s="884"/>
      <c r="G421" s="885"/>
      <c r="Q421" s="239"/>
      <c r="R421" s="239"/>
      <c r="S421" s="41"/>
      <c r="T421" s="201"/>
      <c r="U421" s="201"/>
      <c r="V421" s="151"/>
      <c r="W421" s="211"/>
    </row>
    <row r="422" spans="1:23" s="227" customFormat="1" ht="15.75">
      <c r="A422" s="152"/>
      <c r="Q422" s="239"/>
      <c r="R422" s="239"/>
      <c r="S422" s="41"/>
      <c r="T422" s="201"/>
      <c r="U422" s="201"/>
      <c r="V422" s="151"/>
      <c r="W422" s="211"/>
    </row>
    <row r="423" spans="1:23" s="227" customFormat="1" ht="15.75">
      <c r="A423" s="152"/>
      <c r="Q423" s="239"/>
      <c r="R423" s="239"/>
      <c r="S423" s="41"/>
      <c r="T423" s="201"/>
      <c r="U423" s="201"/>
      <c r="V423" s="151"/>
      <c r="W423" s="211"/>
    </row>
    <row r="424" spans="1:23" s="227" customFormat="1" ht="15.75">
      <c r="A424" s="152"/>
      <c r="Q424" s="239"/>
      <c r="R424" s="239"/>
      <c r="S424" s="41"/>
      <c r="T424" s="201"/>
      <c r="U424" s="201"/>
      <c r="V424" s="151"/>
      <c r="W424" s="211"/>
    </row>
    <row r="425" spans="1:23" ht="15.75">
      <c r="Q425" s="239"/>
      <c r="R425" s="239"/>
    </row>
    <row r="426" spans="1:23" ht="15.75">
      <c r="Q426" s="239"/>
      <c r="R426" s="239"/>
    </row>
    <row r="427" spans="1:23" ht="15.75">
      <c r="Q427" s="239"/>
      <c r="R427" s="239"/>
    </row>
    <row r="428" spans="1:23" ht="15.75">
      <c r="Q428" s="239"/>
      <c r="R428" s="239"/>
    </row>
    <row r="429" spans="1:23" ht="15.75">
      <c r="Q429" s="239"/>
      <c r="R429" s="239"/>
    </row>
    <row r="430" spans="1:23" ht="15.75">
      <c r="Q430" s="239"/>
      <c r="R430" s="239"/>
    </row>
    <row r="431" spans="1:23" ht="15.75">
      <c r="Q431" s="239"/>
      <c r="R431" s="239"/>
    </row>
    <row r="432" spans="1:23" ht="15.75">
      <c r="Q432" s="239"/>
      <c r="R432" s="239"/>
    </row>
    <row r="433" spans="1:26" ht="15.75">
      <c r="Q433" s="239"/>
      <c r="R433" s="239"/>
    </row>
    <row r="434" spans="1:26" ht="15.75">
      <c r="Q434" s="239"/>
      <c r="R434" s="239"/>
    </row>
    <row r="435" spans="1:26" ht="15.75">
      <c r="Q435" s="239"/>
      <c r="R435" s="239"/>
    </row>
    <row r="436" spans="1:26" ht="15.75">
      <c r="Q436" s="239"/>
      <c r="R436" s="239"/>
    </row>
    <row r="437" spans="1:26" ht="15.75">
      <c r="Q437" s="239"/>
      <c r="R437" s="239"/>
    </row>
    <row r="438" spans="1:26" ht="15.75">
      <c r="Q438" s="239"/>
      <c r="R438" s="239"/>
    </row>
    <row r="439" spans="1:26" ht="15.75">
      <c r="Q439" s="239"/>
      <c r="R439" s="239"/>
    </row>
    <row r="440" spans="1:26" s="227" customFormat="1" ht="15.75" customHeight="1" outlineLevel="2">
      <c r="A440" s="232">
        <v>64</v>
      </c>
      <c r="B440" s="234">
        <v>6404</v>
      </c>
      <c r="C440" s="233" t="s">
        <v>466</v>
      </c>
      <c r="D440" s="214" t="s">
        <v>7</v>
      </c>
      <c r="E440" s="214" t="s">
        <v>468</v>
      </c>
      <c r="F440" s="233" t="s">
        <v>466</v>
      </c>
      <c r="G440" s="235">
        <v>0</v>
      </c>
      <c r="H440" s="236">
        <v>1.327</v>
      </c>
      <c r="I440" s="236">
        <v>31.745000000000005</v>
      </c>
      <c r="J440" s="236">
        <v>9.9250000000000007</v>
      </c>
      <c r="K440" s="236">
        <v>0</v>
      </c>
      <c r="L440" s="236">
        <v>0</v>
      </c>
      <c r="M440" s="236">
        <v>0</v>
      </c>
      <c r="N440" s="228">
        <v>5.665</v>
      </c>
      <c r="O440" s="228">
        <v>58.106999999999999</v>
      </c>
      <c r="P440" s="228">
        <v>18.569999999999993</v>
      </c>
      <c r="Q440" s="272">
        <f>SUM(G440:K440)</f>
        <v>42.997</v>
      </c>
      <c r="R440" s="272">
        <f>SUM(L440:P440)</f>
        <v>82.341999999999985</v>
      </c>
      <c r="S440" s="30"/>
      <c r="T440" s="226">
        <f>SUM(Q440:S440)</f>
        <v>125.33899999999998</v>
      </c>
      <c r="U440" s="154">
        <v>125.33899999999998</v>
      </c>
      <c r="V440" s="641">
        <v>4</v>
      </c>
      <c r="W440" s="211"/>
      <c r="X440" s="237"/>
      <c r="Y440" s="214" t="s">
        <v>7</v>
      </c>
      <c r="Z440" s="214" t="s">
        <v>468</v>
      </c>
    </row>
    <row r="441" spans="1:26" ht="15.75">
      <c r="Q441" s="239"/>
      <c r="R441" s="239"/>
    </row>
    <row r="442" spans="1:26" ht="15.75">
      <c r="Q442" s="239"/>
      <c r="R442" s="239"/>
    </row>
    <row r="443" spans="1:26" ht="15.75">
      <c r="Q443" s="239"/>
      <c r="R443" s="239"/>
    </row>
    <row r="444" spans="1:26" ht="15.75">
      <c r="Q444" s="239"/>
      <c r="R444" s="239"/>
    </row>
    <row r="445" spans="1:26" ht="15.75">
      <c r="Q445" s="239"/>
      <c r="R445" s="239"/>
    </row>
    <row r="446" spans="1:26" ht="15.75">
      <c r="Q446" s="239"/>
      <c r="R446" s="239"/>
    </row>
    <row r="447" spans="1:26" ht="15.75">
      <c r="Q447" s="239"/>
      <c r="R447" s="239"/>
    </row>
    <row r="448" spans="1:26" ht="15.75">
      <c r="Q448" s="239"/>
      <c r="R448" s="239"/>
    </row>
    <row r="449" spans="17:18" ht="15.75">
      <c r="Q449" s="239"/>
      <c r="R449" s="239"/>
    </row>
    <row r="450" spans="17:18" ht="15.75">
      <c r="Q450" s="239"/>
      <c r="R450" s="239"/>
    </row>
    <row r="451" spans="17:18" ht="15.75">
      <c r="Q451" s="239"/>
      <c r="R451" s="239"/>
    </row>
    <row r="452" spans="17:18" ht="15.75">
      <c r="Q452" s="239"/>
      <c r="R452" s="239"/>
    </row>
    <row r="453" spans="17:18" ht="15.75">
      <c r="Q453" s="239"/>
      <c r="R453" s="239"/>
    </row>
    <row r="454" spans="17:18" ht="15.75">
      <c r="Q454" s="239"/>
      <c r="R454" s="239"/>
    </row>
    <row r="455" spans="17:18" ht="15.75">
      <c r="Q455" s="239"/>
      <c r="R455" s="239"/>
    </row>
    <row r="456" spans="17:18" ht="15.75">
      <c r="Q456" s="239"/>
      <c r="R456" s="239"/>
    </row>
    <row r="457" spans="17:18" ht="15.75">
      <c r="Q457" s="239"/>
      <c r="R457" s="239"/>
    </row>
    <row r="458" spans="17:18" ht="15.75">
      <c r="Q458" s="239"/>
      <c r="R458" s="239"/>
    </row>
    <row r="459" spans="17:18" ht="15.75">
      <c r="Q459" s="239"/>
      <c r="R459" s="239"/>
    </row>
    <row r="460" spans="17:18" ht="15.75">
      <c r="Q460" s="239"/>
      <c r="R460" s="239"/>
    </row>
    <row r="461" spans="17:18" ht="15.75">
      <c r="Q461" s="239"/>
      <c r="R461" s="239"/>
    </row>
    <row r="462" spans="17:18" ht="15.75">
      <c r="Q462" s="239"/>
      <c r="R462" s="239"/>
    </row>
    <row r="463" spans="17:18" ht="15.75">
      <c r="Q463" s="239"/>
      <c r="R463" s="239"/>
    </row>
    <row r="464" spans="17:18" ht="15.75">
      <c r="Q464" s="239"/>
      <c r="R464" s="239"/>
    </row>
    <row r="465" spans="17:18" ht="15.75">
      <c r="Q465" s="239"/>
      <c r="R465" s="239"/>
    </row>
    <row r="466" spans="17:18" ht="15.75">
      <c r="Q466" s="239"/>
      <c r="R466" s="239"/>
    </row>
    <row r="467" spans="17:18" ht="15.75">
      <c r="Q467" s="239"/>
      <c r="R467" s="239"/>
    </row>
  </sheetData>
  <autoFilter ref="A342:V359">
    <filterColumn colId="0" showButton="0"/>
    <filterColumn colId="1" showButton="0"/>
  </autoFilter>
  <mergeCells count="104">
    <mergeCell ref="C418:G418"/>
    <mergeCell ref="C419:G419"/>
    <mergeCell ref="C420:G420"/>
    <mergeCell ref="C421:G421"/>
    <mergeCell ref="A403:E404"/>
    <mergeCell ref="V403:V404"/>
    <mergeCell ref="A409:E410"/>
    <mergeCell ref="V409:V410"/>
    <mergeCell ref="A414:E415"/>
    <mergeCell ref="U414:U415"/>
    <mergeCell ref="A383:E384"/>
    <mergeCell ref="V383:V384"/>
    <mergeCell ref="A386:C386"/>
    <mergeCell ref="A396:E397"/>
    <mergeCell ref="V396:V397"/>
    <mergeCell ref="A399:B399"/>
    <mergeCell ref="A360:E361"/>
    <mergeCell ref="V360:V361"/>
    <mergeCell ref="A363:B363"/>
    <mergeCell ref="A367:E368"/>
    <mergeCell ref="V367:V368"/>
    <mergeCell ref="A370:B370"/>
    <mergeCell ref="A324:E325"/>
    <mergeCell ref="V324:V325"/>
    <mergeCell ref="A327:B327"/>
    <mergeCell ref="A339:E340"/>
    <mergeCell ref="V339:V340"/>
    <mergeCell ref="A342:C342"/>
    <mergeCell ref="A302:E303"/>
    <mergeCell ref="V302:V303"/>
    <mergeCell ref="A305:B305"/>
    <mergeCell ref="A312:E313"/>
    <mergeCell ref="V312:V313"/>
    <mergeCell ref="A315:B315"/>
    <mergeCell ref="A263:E264"/>
    <mergeCell ref="V263:V264"/>
    <mergeCell ref="A266:B266"/>
    <mergeCell ref="A287:E288"/>
    <mergeCell ref="V287:V288"/>
    <mergeCell ref="A290:C290"/>
    <mergeCell ref="A224:E225"/>
    <mergeCell ref="V224:V225"/>
    <mergeCell ref="A227:C227"/>
    <mergeCell ref="A233:E234"/>
    <mergeCell ref="V233:V234"/>
    <mergeCell ref="A236:B236"/>
    <mergeCell ref="A191:E192"/>
    <mergeCell ref="V191:V192"/>
    <mergeCell ref="A194:B194"/>
    <mergeCell ref="A199:E200"/>
    <mergeCell ref="V199:V200"/>
    <mergeCell ref="A202:B202"/>
    <mergeCell ref="A157:E158"/>
    <mergeCell ref="V157:V158"/>
    <mergeCell ref="A160:B160"/>
    <mergeCell ref="A169:E170"/>
    <mergeCell ref="V169:V170"/>
    <mergeCell ref="A172:C172"/>
    <mergeCell ref="A136:E137"/>
    <mergeCell ref="V136:V137"/>
    <mergeCell ref="A139:B139"/>
    <mergeCell ref="A148:E149"/>
    <mergeCell ref="V148:V149"/>
    <mergeCell ref="A151:B151"/>
    <mergeCell ref="A25:E26"/>
    <mergeCell ref="V25:V26"/>
    <mergeCell ref="A28:B28"/>
    <mergeCell ref="A78:E79"/>
    <mergeCell ref="V78:V79"/>
    <mergeCell ref="A91:E92"/>
    <mergeCell ref="V91:V92"/>
    <mergeCell ref="A94:B94"/>
    <mergeCell ref="A107:E108"/>
    <mergeCell ref="V107:V108"/>
    <mergeCell ref="A110:B110"/>
    <mergeCell ref="A63:E64"/>
    <mergeCell ref="V63:V64"/>
    <mergeCell ref="A66:B66"/>
    <mergeCell ref="A81:B81"/>
    <mergeCell ref="A38:E39"/>
    <mergeCell ref="V38:V39"/>
    <mergeCell ref="A41:B41"/>
    <mergeCell ref="A45:E46"/>
    <mergeCell ref="V45:V46"/>
    <mergeCell ref="A48:B48"/>
    <mergeCell ref="U5:U6"/>
    <mergeCell ref="V5:V6"/>
    <mergeCell ref="A8:B8"/>
    <mergeCell ref="G5:K5"/>
    <mergeCell ref="L5:P5"/>
    <mergeCell ref="Q5:Q6"/>
    <mergeCell ref="R5:R6"/>
    <mergeCell ref="S5:S6"/>
    <mergeCell ref="T5:T6"/>
    <mergeCell ref="Z5:Z6"/>
    <mergeCell ref="A3:V3"/>
    <mergeCell ref="A5:A6"/>
    <mergeCell ref="B5:B6"/>
    <mergeCell ref="C5:C6"/>
    <mergeCell ref="D5:D6"/>
    <mergeCell ref="E5:E6"/>
    <mergeCell ref="F5:F6"/>
    <mergeCell ref="X5:X6"/>
    <mergeCell ref="Y5:Y6"/>
  </mergeCells>
  <conditionalFormatting sqref="U9 U13:U24">
    <cfRule type="cellIs" dxfId="296" priority="151" operator="notEqual">
      <formula>T9</formula>
    </cfRule>
    <cfRule type="cellIs" dxfId="295" priority="152" operator="equal">
      <formula>T9</formula>
    </cfRule>
  </conditionalFormatting>
  <conditionalFormatting sqref="U29:U37">
    <cfRule type="cellIs" dxfId="294" priority="149" operator="notEqual">
      <formula>T29</formula>
    </cfRule>
    <cfRule type="cellIs" dxfId="293" priority="150" operator="equal">
      <formula>T29</formula>
    </cfRule>
  </conditionalFormatting>
  <conditionalFormatting sqref="U25">
    <cfRule type="cellIs" dxfId="292" priority="147" operator="notEqual">
      <formula>$T$19</formula>
    </cfRule>
    <cfRule type="cellIs" dxfId="291" priority="148" operator="equal">
      <formula>$T$19</formula>
    </cfRule>
  </conditionalFormatting>
  <conditionalFormatting sqref="U38">
    <cfRule type="cellIs" dxfId="290" priority="145" operator="notEqual">
      <formula>$T$19</formula>
    </cfRule>
    <cfRule type="cellIs" dxfId="289" priority="146" operator="equal">
      <formula>$T$19</formula>
    </cfRule>
  </conditionalFormatting>
  <conditionalFormatting sqref="U42:U44">
    <cfRule type="cellIs" dxfId="288" priority="143" operator="notEqual">
      <formula>T42</formula>
    </cfRule>
    <cfRule type="cellIs" dxfId="287" priority="144" operator="equal">
      <formula>T42</formula>
    </cfRule>
  </conditionalFormatting>
  <conditionalFormatting sqref="U49:U60">
    <cfRule type="cellIs" dxfId="286" priority="141" operator="notEqual">
      <formula>T49</formula>
    </cfRule>
    <cfRule type="cellIs" dxfId="285" priority="142" operator="equal">
      <formula>T49</formula>
    </cfRule>
  </conditionalFormatting>
  <conditionalFormatting sqref="U61:U62">
    <cfRule type="cellIs" dxfId="284" priority="139" operator="notEqual">
      <formula>T61</formula>
    </cfRule>
    <cfRule type="cellIs" dxfId="283" priority="140" operator="equal">
      <formula>T61</formula>
    </cfRule>
  </conditionalFormatting>
  <conditionalFormatting sqref="U67:U68 U74:U77 U70:U72">
    <cfRule type="cellIs" dxfId="282" priority="137" operator="notEqual">
      <formula>T67</formula>
    </cfRule>
    <cfRule type="cellIs" dxfId="281" priority="138" operator="equal">
      <formula>T67</formula>
    </cfRule>
  </conditionalFormatting>
  <conditionalFormatting sqref="U82:U90">
    <cfRule type="cellIs" dxfId="280" priority="135" operator="notEqual">
      <formula>T82</formula>
    </cfRule>
    <cfRule type="cellIs" dxfId="279" priority="136" operator="equal">
      <formula>T82</formula>
    </cfRule>
  </conditionalFormatting>
  <conditionalFormatting sqref="U95:U103">
    <cfRule type="cellIs" dxfId="278" priority="133" operator="notEqual">
      <formula>T95</formula>
    </cfRule>
    <cfRule type="cellIs" dxfId="277" priority="134" operator="equal">
      <formula>T95</formula>
    </cfRule>
  </conditionalFormatting>
  <conditionalFormatting sqref="U104:U106">
    <cfRule type="cellIs" dxfId="276" priority="131" operator="notEqual">
      <formula>T104</formula>
    </cfRule>
    <cfRule type="cellIs" dxfId="275" priority="132" operator="equal">
      <formula>T104</formula>
    </cfRule>
  </conditionalFormatting>
  <conditionalFormatting sqref="U111:U119">
    <cfRule type="cellIs" dxfId="274" priority="129" operator="notEqual">
      <formula>T111</formula>
    </cfRule>
    <cfRule type="cellIs" dxfId="273" priority="130" operator="equal">
      <formula>T111</formula>
    </cfRule>
  </conditionalFormatting>
  <conditionalFormatting sqref="U120:U122">
    <cfRule type="cellIs" dxfId="272" priority="127" operator="notEqual">
      <formula>T120</formula>
    </cfRule>
    <cfRule type="cellIs" dxfId="271" priority="128" operator="equal">
      <formula>T120</formula>
    </cfRule>
  </conditionalFormatting>
  <conditionalFormatting sqref="U123:U135">
    <cfRule type="cellIs" dxfId="270" priority="125" operator="notEqual">
      <formula>T123</formula>
    </cfRule>
    <cfRule type="cellIs" dxfId="269" priority="126" operator="equal">
      <formula>T123</formula>
    </cfRule>
  </conditionalFormatting>
  <conditionalFormatting sqref="U140:U147">
    <cfRule type="cellIs" dxfId="268" priority="123" operator="notEqual">
      <formula>T140</formula>
    </cfRule>
    <cfRule type="cellIs" dxfId="267" priority="124" operator="equal">
      <formula>T140</formula>
    </cfRule>
  </conditionalFormatting>
  <conditionalFormatting sqref="U152:U156">
    <cfRule type="cellIs" dxfId="266" priority="121" operator="notEqual">
      <formula>T152</formula>
    </cfRule>
    <cfRule type="cellIs" dxfId="265" priority="122" operator="equal">
      <formula>T152</formula>
    </cfRule>
  </conditionalFormatting>
  <conditionalFormatting sqref="U161:U168">
    <cfRule type="cellIs" dxfId="264" priority="119" operator="notEqual">
      <formula>T161</formula>
    </cfRule>
    <cfRule type="cellIs" dxfId="263" priority="120" operator="equal">
      <formula>T161</formula>
    </cfRule>
  </conditionalFormatting>
  <conditionalFormatting sqref="U173:U180">
    <cfRule type="cellIs" dxfId="262" priority="117" operator="notEqual">
      <formula>T173</formula>
    </cfRule>
    <cfRule type="cellIs" dxfId="261" priority="118" operator="equal">
      <formula>T173</formula>
    </cfRule>
  </conditionalFormatting>
  <conditionalFormatting sqref="U181:U190">
    <cfRule type="cellIs" dxfId="260" priority="115" operator="notEqual">
      <formula>T181</formula>
    </cfRule>
    <cfRule type="cellIs" dxfId="259" priority="116" operator="equal">
      <formula>T181</formula>
    </cfRule>
  </conditionalFormatting>
  <conditionalFormatting sqref="U195:U198">
    <cfRule type="cellIs" dxfId="258" priority="113" operator="notEqual">
      <formula>T195</formula>
    </cfRule>
    <cfRule type="cellIs" dxfId="257" priority="114" operator="equal">
      <formula>T195</formula>
    </cfRule>
  </conditionalFormatting>
  <conditionalFormatting sqref="U203:U206">
    <cfRule type="cellIs" dxfId="256" priority="111" operator="notEqual">
      <formula>T203</formula>
    </cfRule>
    <cfRule type="cellIs" dxfId="255" priority="112" operator="equal">
      <formula>T203</formula>
    </cfRule>
  </conditionalFormatting>
  <conditionalFormatting sqref="U207:U223">
    <cfRule type="cellIs" dxfId="254" priority="109" operator="notEqual">
      <formula>T207</formula>
    </cfRule>
    <cfRule type="cellIs" dxfId="253" priority="110" operator="equal">
      <formula>T207</formula>
    </cfRule>
  </conditionalFormatting>
  <conditionalFormatting sqref="U73">
    <cfRule type="cellIs" dxfId="252" priority="107" operator="notEqual">
      <formula>T73</formula>
    </cfRule>
    <cfRule type="cellIs" dxfId="251" priority="108" operator="equal">
      <formula>T73</formula>
    </cfRule>
  </conditionalFormatting>
  <conditionalFormatting sqref="U231:U232">
    <cfRule type="cellIs" dxfId="250" priority="99" operator="notEqual">
      <formula>T231</formula>
    </cfRule>
    <cfRule type="cellIs" dxfId="249" priority="100" operator="equal">
      <formula>T231</formula>
    </cfRule>
  </conditionalFormatting>
  <conditionalFormatting sqref="U228:U230">
    <cfRule type="cellIs" dxfId="248" priority="101" operator="notEqual">
      <formula>T228</formula>
    </cfRule>
    <cfRule type="cellIs" dxfId="247" priority="102" operator="equal">
      <formula>T228</formula>
    </cfRule>
  </conditionalFormatting>
  <conditionalFormatting sqref="U237 U241:U242">
    <cfRule type="cellIs" dxfId="246" priority="97" operator="notEqual">
      <formula>T237</formula>
    </cfRule>
    <cfRule type="cellIs" dxfId="245" priority="98" operator="equal">
      <formula>T237</formula>
    </cfRule>
  </conditionalFormatting>
  <conditionalFormatting sqref="U243:U244">
    <cfRule type="cellIs" dxfId="244" priority="95" operator="notEqual">
      <formula>T243</formula>
    </cfRule>
    <cfRule type="cellIs" dxfId="243" priority="96" operator="equal">
      <formula>T243</formula>
    </cfRule>
  </conditionalFormatting>
  <conditionalFormatting sqref="U267:U269">
    <cfRule type="cellIs" dxfId="242" priority="93" operator="notEqual">
      <formula>T267</formula>
    </cfRule>
    <cfRule type="cellIs" dxfId="241" priority="94" operator="equal">
      <formula>T267</formula>
    </cfRule>
  </conditionalFormatting>
  <conditionalFormatting sqref="U270:U271">
    <cfRule type="cellIs" dxfId="240" priority="91" operator="notEqual">
      <formula>T270</formula>
    </cfRule>
    <cfRule type="cellIs" dxfId="239" priority="92" operator="equal">
      <formula>T270</formula>
    </cfRule>
  </conditionalFormatting>
  <conditionalFormatting sqref="U291:U293">
    <cfRule type="cellIs" dxfId="238" priority="89" operator="notEqual">
      <formula>T291</formula>
    </cfRule>
    <cfRule type="cellIs" dxfId="237" priority="90" operator="equal">
      <formula>T291</formula>
    </cfRule>
  </conditionalFormatting>
  <conditionalFormatting sqref="U294:U295">
    <cfRule type="cellIs" dxfId="236" priority="87" operator="notEqual">
      <formula>T294</formula>
    </cfRule>
    <cfRule type="cellIs" dxfId="235" priority="88" operator="equal">
      <formula>T294</formula>
    </cfRule>
  </conditionalFormatting>
  <conditionalFormatting sqref="U306:U308">
    <cfRule type="cellIs" dxfId="234" priority="85" operator="notEqual">
      <formula>T306</formula>
    </cfRule>
    <cfRule type="cellIs" dxfId="233" priority="86" operator="equal">
      <formula>T306</formula>
    </cfRule>
  </conditionalFormatting>
  <conditionalFormatting sqref="U309:U310">
    <cfRule type="cellIs" dxfId="232" priority="83" operator="notEqual">
      <formula>T309</formula>
    </cfRule>
    <cfRule type="cellIs" dxfId="231" priority="84" operator="equal">
      <formula>T309</formula>
    </cfRule>
  </conditionalFormatting>
  <conditionalFormatting sqref="U316:U318">
    <cfRule type="cellIs" dxfId="230" priority="81" operator="notEqual">
      <formula>T316</formula>
    </cfRule>
    <cfRule type="cellIs" dxfId="229" priority="82" operator="equal">
      <formula>T316</formula>
    </cfRule>
  </conditionalFormatting>
  <conditionalFormatting sqref="U319:U320">
    <cfRule type="cellIs" dxfId="228" priority="79" operator="notEqual">
      <formula>T319</formula>
    </cfRule>
    <cfRule type="cellIs" dxfId="227" priority="80" operator="equal">
      <formula>T319</formula>
    </cfRule>
  </conditionalFormatting>
  <conditionalFormatting sqref="U328:U330">
    <cfRule type="cellIs" dxfId="226" priority="77" operator="notEqual">
      <formula>T328</formula>
    </cfRule>
    <cfRule type="cellIs" dxfId="225" priority="78" operator="equal">
      <formula>T328</formula>
    </cfRule>
  </conditionalFormatting>
  <conditionalFormatting sqref="U332">
    <cfRule type="cellIs" dxfId="224" priority="75" operator="notEqual">
      <formula>T332</formula>
    </cfRule>
    <cfRule type="cellIs" dxfId="223" priority="76" operator="equal">
      <formula>T332</formula>
    </cfRule>
  </conditionalFormatting>
  <conditionalFormatting sqref="U343:U345">
    <cfRule type="cellIs" dxfId="222" priority="73" operator="notEqual">
      <formula>T343</formula>
    </cfRule>
    <cfRule type="cellIs" dxfId="221" priority="74" operator="equal">
      <formula>T343</formula>
    </cfRule>
  </conditionalFormatting>
  <conditionalFormatting sqref="U346:U347">
    <cfRule type="cellIs" dxfId="220" priority="71" operator="notEqual">
      <formula>T346</formula>
    </cfRule>
    <cfRule type="cellIs" dxfId="219" priority="72" operator="equal">
      <formula>T346</formula>
    </cfRule>
  </conditionalFormatting>
  <conditionalFormatting sqref="U371:U373">
    <cfRule type="cellIs" dxfId="218" priority="69" operator="notEqual">
      <formula>T371</formula>
    </cfRule>
    <cfRule type="cellIs" dxfId="217" priority="70" operator="equal">
      <formula>T371</formula>
    </cfRule>
  </conditionalFormatting>
  <conditionalFormatting sqref="U375">
    <cfRule type="cellIs" dxfId="216" priority="67" operator="notEqual">
      <formula>T375</formula>
    </cfRule>
    <cfRule type="cellIs" dxfId="215" priority="68" operator="equal">
      <formula>T375</formula>
    </cfRule>
  </conditionalFormatting>
  <conditionalFormatting sqref="U387:U389">
    <cfRule type="cellIs" dxfId="214" priority="65" operator="notEqual">
      <formula>T387</formula>
    </cfRule>
    <cfRule type="cellIs" dxfId="213" priority="66" operator="equal">
      <formula>T387</formula>
    </cfRule>
  </conditionalFormatting>
  <conditionalFormatting sqref="U390:U391">
    <cfRule type="cellIs" dxfId="212" priority="63" operator="notEqual">
      <formula>T390</formula>
    </cfRule>
    <cfRule type="cellIs" dxfId="211" priority="64" operator="equal">
      <formula>T390</formula>
    </cfRule>
  </conditionalFormatting>
  <conditionalFormatting sqref="U245 U248 U250:U262">
    <cfRule type="cellIs" dxfId="210" priority="61" operator="notEqual">
      <formula>T245</formula>
    </cfRule>
    <cfRule type="cellIs" dxfId="209" priority="62" operator="equal">
      <formula>T245</formula>
    </cfRule>
  </conditionalFormatting>
  <conditionalFormatting sqref="U272:U286">
    <cfRule type="cellIs" dxfId="208" priority="59" operator="notEqual">
      <formula>T272</formula>
    </cfRule>
    <cfRule type="cellIs" dxfId="207" priority="60" operator="equal">
      <formula>T272</formula>
    </cfRule>
  </conditionalFormatting>
  <conditionalFormatting sqref="U296:U301">
    <cfRule type="cellIs" dxfId="206" priority="57" operator="notEqual">
      <formula>T296</formula>
    </cfRule>
    <cfRule type="cellIs" dxfId="205" priority="58" operator="equal">
      <formula>T296</formula>
    </cfRule>
  </conditionalFormatting>
  <conditionalFormatting sqref="U311">
    <cfRule type="cellIs" dxfId="204" priority="55" operator="notEqual">
      <formula>T311</formula>
    </cfRule>
    <cfRule type="cellIs" dxfId="203" priority="56" operator="equal">
      <formula>T311</formula>
    </cfRule>
  </conditionalFormatting>
  <conditionalFormatting sqref="U322:U323">
    <cfRule type="cellIs" dxfId="202" priority="53" operator="notEqual">
      <formula>T322</formula>
    </cfRule>
    <cfRule type="cellIs" dxfId="201" priority="54" operator="equal">
      <formula>T322</formula>
    </cfRule>
  </conditionalFormatting>
  <conditionalFormatting sqref="U333:U338">
    <cfRule type="cellIs" dxfId="200" priority="51" operator="notEqual">
      <formula>T333</formula>
    </cfRule>
    <cfRule type="cellIs" dxfId="199" priority="52" operator="equal">
      <formula>T333</formula>
    </cfRule>
  </conditionalFormatting>
  <conditionalFormatting sqref="U348:U359">
    <cfRule type="cellIs" dxfId="198" priority="49" operator="notEqual">
      <formula>T348</formula>
    </cfRule>
    <cfRule type="cellIs" dxfId="197" priority="50" operator="equal">
      <formula>T348</formula>
    </cfRule>
  </conditionalFormatting>
  <conditionalFormatting sqref="U365:U366">
    <cfRule type="cellIs" dxfId="196" priority="47" operator="notEqual">
      <formula>T365</formula>
    </cfRule>
    <cfRule type="cellIs" dxfId="195" priority="48" operator="equal">
      <formula>T365</formula>
    </cfRule>
  </conditionalFormatting>
  <conditionalFormatting sqref="U376:U382">
    <cfRule type="cellIs" dxfId="194" priority="45" operator="notEqual">
      <formula>T376</formula>
    </cfRule>
    <cfRule type="cellIs" dxfId="193" priority="46" operator="equal">
      <formula>T376</formula>
    </cfRule>
  </conditionalFormatting>
  <conditionalFormatting sqref="U392:U395">
    <cfRule type="cellIs" dxfId="192" priority="43" operator="notEqual">
      <formula>T392</formula>
    </cfRule>
    <cfRule type="cellIs" dxfId="191" priority="44" operator="equal">
      <formula>T392</formula>
    </cfRule>
  </conditionalFormatting>
  <conditionalFormatting sqref="U401:U402">
    <cfRule type="cellIs" dxfId="190" priority="41" operator="notEqual">
      <formula>T401</formula>
    </cfRule>
    <cfRule type="cellIs" dxfId="189" priority="42" operator="equal">
      <formula>T401</formula>
    </cfRule>
  </conditionalFormatting>
  <conditionalFormatting sqref="U408">
    <cfRule type="cellIs" dxfId="188" priority="39" operator="notEqual">
      <formula>T408</formula>
    </cfRule>
    <cfRule type="cellIs" dxfId="187" priority="40" operator="equal">
      <formula>T408</formula>
    </cfRule>
  </conditionalFormatting>
  <conditionalFormatting sqref="U400">
    <cfRule type="cellIs" dxfId="186" priority="37" operator="notEqual">
      <formula>T400</formula>
    </cfRule>
    <cfRule type="cellIs" dxfId="185" priority="38" operator="equal">
      <formula>T400</formula>
    </cfRule>
  </conditionalFormatting>
  <conditionalFormatting sqref="U364">
    <cfRule type="cellIs" dxfId="184" priority="35" operator="notEqual">
      <formula>T364</formula>
    </cfRule>
    <cfRule type="cellIs" dxfId="183" priority="36" operator="equal">
      <formula>T364</formula>
    </cfRule>
  </conditionalFormatting>
  <conditionalFormatting sqref="U69">
    <cfRule type="cellIs" dxfId="182" priority="29" operator="notEqual">
      <formula>T69</formula>
    </cfRule>
    <cfRule type="cellIs" dxfId="181" priority="30" operator="equal">
      <formula>T69</formula>
    </cfRule>
  </conditionalFormatting>
  <conditionalFormatting sqref="U246">
    <cfRule type="cellIs" dxfId="180" priority="27" operator="notEqual">
      <formula>T246</formula>
    </cfRule>
    <cfRule type="cellIs" dxfId="179" priority="28" operator="equal">
      <formula>T246</formula>
    </cfRule>
  </conditionalFormatting>
  <conditionalFormatting sqref="U247">
    <cfRule type="cellIs" dxfId="178" priority="25" operator="notEqual">
      <formula>T247</formula>
    </cfRule>
    <cfRule type="cellIs" dxfId="177" priority="26" operator="equal">
      <formula>T247</formula>
    </cfRule>
  </conditionalFormatting>
  <conditionalFormatting sqref="U249">
    <cfRule type="cellIs" dxfId="176" priority="23" operator="notEqual">
      <formula>T249</formula>
    </cfRule>
    <cfRule type="cellIs" dxfId="175" priority="24" operator="equal">
      <formula>T249</formula>
    </cfRule>
  </conditionalFormatting>
  <conditionalFormatting sqref="U238">
    <cfRule type="cellIs" dxfId="174" priority="21" operator="notEqual">
      <formula>T238</formula>
    </cfRule>
    <cfRule type="cellIs" dxfId="173" priority="22" operator="equal">
      <formula>T238</formula>
    </cfRule>
  </conditionalFormatting>
  <conditionalFormatting sqref="U239">
    <cfRule type="cellIs" dxfId="172" priority="19" operator="notEqual">
      <formula>T239</formula>
    </cfRule>
    <cfRule type="cellIs" dxfId="171" priority="20" operator="equal">
      <formula>T239</formula>
    </cfRule>
  </conditionalFormatting>
  <conditionalFormatting sqref="U240">
    <cfRule type="cellIs" dxfId="170" priority="17" operator="notEqual">
      <formula>T240</formula>
    </cfRule>
    <cfRule type="cellIs" dxfId="169" priority="18" operator="equal">
      <formula>T240</formula>
    </cfRule>
  </conditionalFormatting>
  <conditionalFormatting sqref="U321">
    <cfRule type="cellIs" dxfId="168" priority="15" operator="notEqual">
      <formula>T321</formula>
    </cfRule>
    <cfRule type="cellIs" dxfId="167" priority="16" operator="equal">
      <formula>T321</formula>
    </cfRule>
  </conditionalFormatting>
  <conditionalFormatting sqref="U331">
    <cfRule type="cellIs" dxfId="166" priority="13" operator="notEqual">
      <formula>T331</formula>
    </cfRule>
    <cfRule type="cellIs" dxfId="165" priority="14" operator="equal">
      <formula>T331</formula>
    </cfRule>
  </conditionalFormatting>
  <conditionalFormatting sqref="U374">
    <cfRule type="cellIs" dxfId="164" priority="11" operator="notEqual">
      <formula>T374</formula>
    </cfRule>
    <cfRule type="cellIs" dxfId="163" priority="12" operator="equal">
      <formula>T374</formula>
    </cfRule>
  </conditionalFormatting>
  <conditionalFormatting sqref="U407">
    <cfRule type="cellIs" dxfId="162" priority="9" operator="notEqual">
      <formula>T407</formula>
    </cfRule>
    <cfRule type="cellIs" dxfId="161" priority="10" operator="equal">
      <formula>T407</formula>
    </cfRule>
  </conditionalFormatting>
  <conditionalFormatting sqref="U10">
    <cfRule type="cellIs" dxfId="160" priority="7" operator="notEqual">
      <formula>T10</formula>
    </cfRule>
    <cfRule type="cellIs" dxfId="159" priority="8" operator="equal">
      <formula>T10</formula>
    </cfRule>
  </conditionalFormatting>
  <conditionalFormatting sqref="U11">
    <cfRule type="cellIs" dxfId="158" priority="5" operator="notEqual">
      <formula>T11</formula>
    </cfRule>
    <cfRule type="cellIs" dxfId="157" priority="6" operator="equal">
      <formula>T11</formula>
    </cfRule>
  </conditionalFormatting>
  <conditionalFormatting sqref="U12">
    <cfRule type="cellIs" dxfId="156" priority="3" operator="notEqual">
      <formula>T12</formula>
    </cfRule>
    <cfRule type="cellIs" dxfId="155" priority="4" operator="equal">
      <formula>T12</formula>
    </cfRule>
  </conditionalFormatting>
  <conditionalFormatting sqref="U440">
    <cfRule type="cellIs" dxfId="154" priority="1" operator="notEqual">
      <formula>T440</formula>
    </cfRule>
    <cfRule type="cellIs" dxfId="153" priority="2" operator="equal">
      <formula>T440</formula>
    </cfRule>
  </conditionalFormatting>
  <pageMargins left="0.7" right="0.7" top="0.75" bottom="0.75" header="0.3" footer="0.3"/>
  <pageSetup orientation="portrait" r:id="rId1"/>
  <ignoredErrors>
    <ignoredError sqref="B82:B88 A212 B203:B223 A268 A299:A301" numberStoredAsText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D467"/>
  <sheetViews>
    <sheetView zoomScale="65" zoomScaleNormal="65" workbookViewId="0">
      <pane xSplit="6" ySplit="6" topLeftCell="O298" activePane="bottomRight" state="frozen"/>
      <selection activeCell="M18" sqref="M18"/>
      <selection pane="topRight" activeCell="M18" sqref="M18"/>
      <selection pane="bottomLeft" activeCell="M18" sqref="M18"/>
      <selection pane="bottomRight" activeCell="AB9" sqref="AB9:AB24 AB31:AB32 AB36:AB37 AB49 AB51:AB53 AB60:AB62 AB84 AB90 AB95:AB96 AB98 AB104:AB106 AB111 AB118:AB122 AB124:AB130 AB132:AB135 AB143:AB146 AB152:AB156 AB173:AB190 AB195:AB196 AB198 AB205 AB207:AB210 AB212 AB214 AB220:AB223 AB228 AB230:AB232 AB237:AB238 AB242:AB243 AB246:AB251 AB253:AB261 AB267:AB268 AB273:AB274 AB277:AB280 AB284:AB285 AB294 AB298 AB301 AB307 AB311 AB316:AB318 AB323 AB328 AB331:AB332 AB334:AB336 AB343 AB346:AB357 AB366 AB376:AB381 AB387:AB388 AB390:AB395 AB407:AB408"/>
    </sheetView>
  </sheetViews>
  <sheetFormatPr baseColWidth="10" defaultColWidth="11.42578125" defaultRowHeight="15" outlineLevelRow="2"/>
  <cols>
    <col min="1" max="1" width="11.42578125" style="152" customWidth="1"/>
    <col min="2" max="2" width="13.5703125" style="620" customWidth="1"/>
    <col min="3" max="3" width="62.5703125" style="227" bestFit="1" customWidth="1"/>
    <col min="4" max="4" width="12.28515625" style="227" bestFit="1" customWidth="1"/>
    <col min="5" max="5" width="13.7109375" style="227" customWidth="1"/>
    <col min="6" max="6" width="74.28515625" style="227" bestFit="1" customWidth="1"/>
    <col min="7" max="7" width="13.85546875" style="227" customWidth="1"/>
    <col min="8" max="16" width="12.7109375" style="227" customWidth="1"/>
    <col min="17" max="17" width="15.140625" style="275" customWidth="1"/>
    <col min="18" max="18" width="14.7109375" style="275" customWidth="1"/>
    <col min="19" max="19" width="17.85546875" style="41" hidden="1" customWidth="1"/>
    <col min="20" max="21" width="14.7109375" style="201" customWidth="1"/>
    <col min="22" max="22" width="11.42578125" style="151"/>
    <col min="23" max="23" width="1.28515625" customWidth="1"/>
    <col min="24" max="24" width="88.85546875" style="227" hidden="1" customWidth="1"/>
    <col min="25" max="25" width="12.28515625" style="227" hidden="1" customWidth="1"/>
    <col min="26" max="26" width="13.7109375" style="227" hidden="1" customWidth="1"/>
    <col min="27" max="27" width="6.140625" customWidth="1"/>
    <col min="28" max="28" width="11.42578125" style="624"/>
    <col min="29" max="29" width="13.5703125" style="624" bestFit="1" customWidth="1"/>
    <col min="30" max="30" width="12.85546875" bestFit="1" customWidth="1"/>
  </cols>
  <sheetData>
    <row r="1" spans="1:30" ht="32.25" customHeight="1">
      <c r="A1" s="232"/>
      <c r="B1" s="327">
        <f>+'Estado Resumen XXXX'!D4</f>
        <v>1003</v>
      </c>
      <c r="C1" s="328" t="str">
        <f>+'Estado Resumen XXXX'!D6</f>
        <v>Pasto - El Pepino</v>
      </c>
      <c r="D1" s="341">
        <f>+'Estado Resumen XXXX'!B10</f>
        <v>0</v>
      </c>
      <c r="E1" s="341" t="str">
        <f>+'Estado Resumen XXXX'!C10</f>
        <v>63+0996</v>
      </c>
      <c r="F1" s="328" t="str">
        <f>+'Estado Resumen XXXX'!D7</f>
        <v>La Piscicultura - El Pepino</v>
      </c>
      <c r="G1" s="157">
        <f>+'Estado Resumen XXXX'!C17</f>
        <v>10.922000000000001</v>
      </c>
      <c r="H1" s="157">
        <f>+'Estado Resumen XXXX'!E17</f>
        <v>13.665999999999997</v>
      </c>
      <c r="I1" s="157">
        <f>+'Estado Resumen XXXX'!G17</f>
        <v>7.6559999999999997</v>
      </c>
      <c r="J1" s="157">
        <f>+'Estado Resumen XXXX'!I17</f>
        <v>4.0060000000000002</v>
      </c>
      <c r="K1" s="157">
        <f>+'Estado Resumen XXXX'!K17</f>
        <v>0</v>
      </c>
      <c r="L1" s="157">
        <f>+'Estado Resumen XXXX'!C18</f>
        <v>0</v>
      </c>
      <c r="M1" s="157">
        <f>+'Estado Resumen XXXX'!E18</f>
        <v>12.852</v>
      </c>
      <c r="N1" s="157">
        <f>+'Estado Resumen XXXX'!G18</f>
        <v>41.259999999999991</v>
      </c>
      <c r="O1" s="157">
        <f>+'Estado Resumen XXXX'!I18</f>
        <v>14.959000000000001</v>
      </c>
      <c r="P1" s="157">
        <f>+'Estado Resumen XXXX'!K18</f>
        <v>0</v>
      </c>
      <c r="Q1" s="272">
        <f>SUM(G1:P1)</f>
        <v>105.321</v>
      </c>
      <c r="R1" s="157"/>
      <c r="S1" s="157">
        <f>+'Estado Resumen XXXX'!M17</f>
        <v>0</v>
      </c>
      <c r="T1" s="272">
        <f>+Q1+S1</f>
        <v>105.321</v>
      </c>
      <c r="U1" s="3">
        <v>1000</v>
      </c>
      <c r="V1" s="277"/>
      <c r="X1" s="290" t="s">
        <v>1035</v>
      </c>
      <c r="Y1" s="234"/>
      <c r="Z1" s="234"/>
    </row>
    <row r="2" spans="1:30" ht="15.75">
      <c r="A2" s="3"/>
      <c r="B2" s="597"/>
      <c r="C2" s="3"/>
      <c r="D2" s="3"/>
      <c r="E2" s="3"/>
      <c r="F2" s="3"/>
      <c r="L2" s="3"/>
      <c r="M2" s="3"/>
      <c r="N2" s="3"/>
      <c r="O2" s="3"/>
      <c r="P2" s="3"/>
      <c r="R2" s="3"/>
      <c r="S2" s="3"/>
      <c r="T2" s="3"/>
      <c r="U2" s="3"/>
      <c r="V2" s="3"/>
      <c r="X2" s="5"/>
      <c r="Y2" s="3"/>
      <c r="Z2" s="3"/>
    </row>
    <row r="3" spans="1:30" ht="15.75">
      <c r="A3" s="776"/>
      <c r="B3" s="776"/>
      <c r="C3" s="776"/>
      <c r="D3" s="776"/>
      <c r="E3" s="776"/>
      <c r="F3" s="776"/>
      <c r="G3" s="776"/>
      <c r="H3" s="776"/>
      <c r="I3" s="776"/>
      <c r="J3" s="776"/>
      <c r="K3" s="776"/>
      <c r="L3" s="776"/>
      <c r="M3" s="776"/>
      <c r="N3" s="776"/>
      <c r="O3" s="776"/>
      <c r="P3" s="776"/>
      <c r="Q3" s="776"/>
      <c r="R3" s="776"/>
      <c r="S3" s="776"/>
      <c r="T3" s="776"/>
      <c r="U3" s="776"/>
      <c r="V3" s="776"/>
      <c r="X3" s="286"/>
      <c r="Y3"/>
      <c r="Z3"/>
    </row>
    <row r="4" spans="1:30" ht="16.5" thickBot="1">
      <c r="A4" s="51"/>
      <c r="B4" s="598"/>
      <c r="C4" s="211"/>
      <c r="D4" s="211"/>
      <c r="E4" s="211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90"/>
      <c r="R4" s="590"/>
      <c r="S4" s="590"/>
      <c r="T4" s="195"/>
      <c r="U4" s="195"/>
      <c r="X4" s="52"/>
      <c r="Y4" s="211"/>
      <c r="Z4" s="211"/>
    </row>
    <row r="5" spans="1:30" s="227" customFormat="1" ht="16.5" customHeight="1" thickTop="1" thickBot="1">
      <c r="A5" s="840" t="s">
        <v>777</v>
      </c>
      <c r="B5" s="892" t="s">
        <v>843</v>
      </c>
      <c r="C5" s="844" t="s">
        <v>842</v>
      </c>
      <c r="D5" s="846" t="s">
        <v>359</v>
      </c>
      <c r="E5" s="838" t="s">
        <v>360</v>
      </c>
      <c r="F5" s="844" t="s">
        <v>778</v>
      </c>
      <c r="G5" s="859" t="s">
        <v>646</v>
      </c>
      <c r="H5" s="860"/>
      <c r="I5" s="860"/>
      <c r="J5" s="860"/>
      <c r="K5" s="861"/>
      <c r="L5" s="862" t="s">
        <v>647</v>
      </c>
      <c r="M5" s="862"/>
      <c r="N5" s="862"/>
      <c r="O5" s="862"/>
      <c r="P5" s="863"/>
      <c r="Q5" s="864" t="s">
        <v>3</v>
      </c>
      <c r="R5" s="864" t="s">
        <v>4</v>
      </c>
      <c r="S5" s="786" t="s">
        <v>845</v>
      </c>
      <c r="T5" s="855" t="s">
        <v>5</v>
      </c>
      <c r="U5" s="855" t="s">
        <v>849</v>
      </c>
      <c r="V5" s="857" t="s">
        <v>844</v>
      </c>
      <c r="W5" s="211"/>
      <c r="X5" s="786" t="s">
        <v>1034</v>
      </c>
      <c r="Y5" s="846" t="s">
        <v>359</v>
      </c>
      <c r="Z5" s="838" t="s">
        <v>360</v>
      </c>
      <c r="AC5" s="625"/>
    </row>
    <row r="6" spans="1:30" s="227" customFormat="1" ht="36.75" hidden="1" customHeight="1" thickBot="1">
      <c r="A6" s="841"/>
      <c r="B6" s="893"/>
      <c r="C6" s="845"/>
      <c r="D6" s="847"/>
      <c r="E6" s="839"/>
      <c r="F6" s="845"/>
      <c r="G6" s="34" t="s">
        <v>726</v>
      </c>
      <c r="H6" s="42" t="s">
        <v>0</v>
      </c>
      <c r="I6" s="33" t="s">
        <v>1</v>
      </c>
      <c r="J6" s="42" t="s">
        <v>2</v>
      </c>
      <c r="K6" s="34" t="s">
        <v>727</v>
      </c>
      <c r="L6" s="34" t="s">
        <v>726</v>
      </c>
      <c r="M6" s="42" t="s">
        <v>0</v>
      </c>
      <c r="N6" s="33" t="s">
        <v>1</v>
      </c>
      <c r="O6" s="42" t="s">
        <v>2</v>
      </c>
      <c r="P6" s="34" t="s">
        <v>727</v>
      </c>
      <c r="Q6" s="865"/>
      <c r="R6" s="865"/>
      <c r="S6" s="787"/>
      <c r="T6" s="856"/>
      <c r="U6" s="856"/>
      <c r="V6" s="858"/>
      <c r="W6" s="211"/>
      <c r="X6" s="787"/>
      <c r="Y6" s="847"/>
      <c r="Z6" s="839"/>
      <c r="AB6" s="628" t="s">
        <v>843</v>
      </c>
      <c r="AC6" s="628" t="s">
        <v>1119</v>
      </c>
      <c r="AD6" s="628" t="s">
        <v>1120</v>
      </c>
    </row>
    <row r="7" spans="1:30" s="227" customFormat="1" ht="16.5" hidden="1" outlineLevel="2" thickBot="1">
      <c r="A7" s="50"/>
      <c r="B7" s="597"/>
      <c r="C7" s="3"/>
      <c r="D7" s="3"/>
      <c r="E7" s="3"/>
      <c r="F7" s="3"/>
      <c r="G7" s="5"/>
      <c r="H7" s="3"/>
      <c r="I7" s="47"/>
      <c r="J7" s="3"/>
      <c r="K7" s="5"/>
      <c r="L7" s="5"/>
      <c r="M7" s="3"/>
      <c r="N7" s="47"/>
      <c r="O7" s="3"/>
      <c r="P7" s="5"/>
      <c r="Q7" s="590"/>
      <c r="R7" s="590"/>
      <c r="S7" s="4"/>
      <c r="T7" s="196"/>
      <c r="U7" s="47"/>
      <c r="V7" s="151"/>
      <c r="W7" s="211"/>
      <c r="X7" s="287"/>
      <c r="Y7" s="3"/>
      <c r="Z7" s="3"/>
      <c r="AB7" s="625"/>
      <c r="AC7" s="625"/>
    </row>
    <row r="8" spans="1:30" s="227" customFormat="1" ht="16.5" hidden="1" outlineLevel="2" thickBot="1">
      <c r="A8" s="854" t="s">
        <v>6</v>
      </c>
      <c r="B8" s="854"/>
      <c r="C8" s="3"/>
      <c r="D8" s="3"/>
      <c r="E8" s="3"/>
      <c r="F8" s="3"/>
      <c r="G8" s="5"/>
      <c r="H8" s="3"/>
      <c r="I8" s="47"/>
      <c r="J8" s="3"/>
      <c r="K8" s="5"/>
      <c r="L8" s="5"/>
      <c r="M8" s="3"/>
      <c r="N8" s="47"/>
      <c r="O8" s="3"/>
      <c r="P8" s="5"/>
      <c r="Q8" s="590"/>
      <c r="R8" s="590"/>
      <c r="S8" s="4"/>
      <c r="T8" s="196"/>
      <c r="U8" s="47"/>
      <c r="V8" s="49"/>
      <c r="W8" s="211"/>
      <c r="X8" s="287"/>
      <c r="Y8" s="3"/>
      <c r="Z8" s="3"/>
      <c r="AB8" s="625"/>
      <c r="AC8" s="625"/>
    </row>
    <row r="9" spans="1:30" s="227" customFormat="1" ht="15.75" outlineLevel="2">
      <c r="A9" s="217">
        <v>25</v>
      </c>
      <c r="B9" s="599">
        <v>2509</v>
      </c>
      <c r="C9" s="218" t="s">
        <v>729</v>
      </c>
      <c r="D9" s="219" t="s">
        <v>197</v>
      </c>
      <c r="E9" s="219" t="s">
        <v>765</v>
      </c>
      <c r="F9" s="296" t="s">
        <v>908</v>
      </c>
      <c r="G9" s="220">
        <v>4.16</v>
      </c>
      <c r="H9" s="221">
        <v>7.8920000000000003</v>
      </c>
      <c r="I9" s="221">
        <v>6.1739999999999995</v>
      </c>
      <c r="J9" s="221">
        <v>0</v>
      </c>
      <c r="K9" s="221">
        <v>0</v>
      </c>
      <c r="L9" s="221">
        <v>0</v>
      </c>
      <c r="M9" s="222">
        <v>0</v>
      </c>
      <c r="N9" s="222">
        <v>0</v>
      </c>
      <c r="O9" s="222">
        <v>0</v>
      </c>
      <c r="P9" s="222">
        <v>0</v>
      </c>
      <c r="Q9" s="278">
        <f>SUM(G9:K9)</f>
        <v>18.225999999999999</v>
      </c>
      <c r="R9" s="278">
        <v>0</v>
      </c>
      <c r="S9" s="279"/>
      <c r="T9" s="169">
        <f>SUM(Q9:S9)</f>
        <v>18.225999999999999</v>
      </c>
      <c r="U9" s="194">
        <v>18.141999999999999</v>
      </c>
      <c r="V9" s="225">
        <v>3</v>
      </c>
      <c r="W9" s="211"/>
      <c r="X9" s="223"/>
      <c r="Y9" s="219" t="s">
        <v>197</v>
      </c>
      <c r="Z9" s="219" t="s">
        <v>765</v>
      </c>
      <c r="AB9" s="625">
        <v>2509</v>
      </c>
      <c r="AC9" s="625" t="s">
        <v>1117</v>
      </c>
      <c r="AD9" s="629">
        <f>+IF(AC9="No",T9,0)</f>
        <v>18.225999999999999</v>
      </c>
    </row>
    <row r="10" spans="1:30" s="227" customFormat="1" ht="15.75" outlineLevel="2">
      <c r="A10" s="232">
        <v>25</v>
      </c>
      <c r="B10" s="160">
        <v>2510</v>
      </c>
      <c r="C10" s="292" t="s">
        <v>728</v>
      </c>
      <c r="D10" s="234" t="s">
        <v>839</v>
      </c>
      <c r="E10" s="234" t="s">
        <v>875</v>
      </c>
      <c r="F10" s="233" t="s">
        <v>840</v>
      </c>
      <c r="G10" s="235">
        <v>0</v>
      </c>
      <c r="H10" s="236">
        <v>15.803999999999998</v>
      </c>
      <c r="I10" s="236">
        <v>18.789000000000001</v>
      </c>
      <c r="J10" s="236">
        <v>1.0640000000000001</v>
      </c>
      <c r="K10" s="236">
        <v>0</v>
      </c>
      <c r="L10" s="236">
        <v>0</v>
      </c>
      <c r="M10" s="228">
        <v>0</v>
      </c>
      <c r="N10" s="228">
        <v>0</v>
      </c>
      <c r="O10" s="228">
        <v>0</v>
      </c>
      <c r="P10" s="228">
        <v>0</v>
      </c>
      <c r="Q10" s="272">
        <f t="shared" ref="Q10:Q24" si="0">SUM(G10:K10)</f>
        <v>35.657000000000004</v>
      </c>
      <c r="R10" s="272">
        <f t="shared" ref="R10:R24" si="1">SUM(L10:P10)</f>
        <v>0</v>
      </c>
      <c r="S10" s="30"/>
      <c r="T10" s="226">
        <f t="shared" ref="T10:T25" si="2">SUM(Q10:S10)</f>
        <v>35.657000000000004</v>
      </c>
      <c r="U10" s="154">
        <v>35.657000000000004</v>
      </c>
      <c r="V10" s="594">
        <v>6</v>
      </c>
      <c r="W10" s="211"/>
      <c r="X10" s="237"/>
      <c r="Y10" s="234" t="s">
        <v>839</v>
      </c>
      <c r="Z10" s="234" t="s">
        <v>875</v>
      </c>
      <c r="AB10" s="625">
        <v>2510</v>
      </c>
      <c r="AC10" s="625" t="s">
        <v>1117</v>
      </c>
      <c r="AD10" s="629">
        <f t="shared" ref="AD10:AD24" si="3">+IF(AC10="No",T10,0)</f>
        <v>35.657000000000004</v>
      </c>
    </row>
    <row r="11" spans="1:30" s="227" customFormat="1" ht="15.75" outlineLevel="2">
      <c r="A11" s="232">
        <v>25</v>
      </c>
      <c r="B11" s="160">
        <v>2511</v>
      </c>
      <c r="C11" s="233" t="s">
        <v>640</v>
      </c>
      <c r="D11" s="234" t="s">
        <v>7</v>
      </c>
      <c r="E11" s="291" t="s">
        <v>876</v>
      </c>
      <c r="F11" s="233" t="s">
        <v>640</v>
      </c>
      <c r="G11" s="235">
        <v>4.0019999999999998</v>
      </c>
      <c r="H11" s="236">
        <v>18.698</v>
      </c>
      <c r="I11" s="236">
        <v>57.191000000000003</v>
      </c>
      <c r="J11" s="236">
        <v>44.508999999999993</v>
      </c>
      <c r="K11" s="236">
        <v>0</v>
      </c>
      <c r="L11" s="236">
        <v>0</v>
      </c>
      <c r="M11" s="228">
        <v>0</v>
      </c>
      <c r="N11" s="228">
        <v>0</v>
      </c>
      <c r="O11" s="228">
        <v>0</v>
      </c>
      <c r="P11" s="228">
        <v>0</v>
      </c>
      <c r="Q11" s="272">
        <f t="shared" si="0"/>
        <v>124.4</v>
      </c>
      <c r="R11" s="272">
        <f t="shared" si="1"/>
        <v>0</v>
      </c>
      <c r="S11" s="30"/>
      <c r="T11" s="226">
        <f t="shared" si="2"/>
        <v>124.4</v>
      </c>
      <c r="U11" s="154">
        <v>124.39700000000001</v>
      </c>
      <c r="V11" s="594">
        <v>6</v>
      </c>
      <c r="W11" s="211"/>
      <c r="X11" s="237"/>
      <c r="Y11" s="234" t="s">
        <v>7</v>
      </c>
      <c r="Z11" s="234" t="s">
        <v>876</v>
      </c>
      <c r="AB11" s="625">
        <v>2511</v>
      </c>
      <c r="AC11" s="625" t="s">
        <v>1117</v>
      </c>
      <c r="AD11" s="629">
        <f t="shared" si="3"/>
        <v>124.4</v>
      </c>
    </row>
    <row r="12" spans="1:30" s="227" customFormat="1" ht="15.75" outlineLevel="2">
      <c r="A12" s="232">
        <v>25</v>
      </c>
      <c r="B12" s="160">
        <v>2512</v>
      </c>
      <c r="C12" s="233" t="s">
        <v>8</v>
      </c>
      <c r="D12" s="234" t="s">
        <v>7</v>
      </c>
      <c r="E12" s="234" t="s">
        <v>9</v>
      </c>
      <c r="F12" s="233" t="s">
        <v>8</v>
      </c>
      <c r="G12" s="235">
        <v>0</v>
      </c>
      <c r="H12" s="236">
        <v>44.370000000000005</v>
      </c>
      <c r="I12" s="236">
        <v>18.832000000000001</v>
      </c>
      <c r="J12" s="236">
        <v>0</v>
      </c>
      <c r="K12" s="236">
        <v>0</v>
      </c>
      <c r="L12" s="236">
        <v>0</v>
      </c>
      <c r="M12" s="228">
        <v>0</v>
      </c>
      <c r="N12" s="228">
        <v>0</v>
      </c>
      <c r="O12" s="228">
        <v>0</v>
      </c>
      <c r="P12" s="228">
        <v>0</v>
      </c>
      <c r="Q12" s="272">
        <f t="shared" si="0"/>
        <v>63.202000000000005</v>
      </c>
      <c r="R12" s="272">
        <f t="shared" si="1"/>
        <v>0</v>
      </c>
      <c r="S12" s="30"/>
      <c r="T12" s="226">
        <f t="shared" si="2"/>
        <v>63.202000000000005</v>
      </c>
      <c r="U12" s="154">
        <v>63.205590000000001</v>
      </c>
      <c r="V12" s="594">
        <v>6</v>
      </c>
      <c r="W12" s="211"/>
      <c r="X12" s="237"/>
      <c r="Y12" s="234" t="s">
        <v>7</v>
      </c>
      <c r="Z12" s="234" t="s">
        <v>9</v>
      </c>
      <c r="AB12" s="625">
        <v>2512</v>
      </c>
      <c r="AC12" s="625" t="s">
        <v>1117</v>
      </c>
      <c r="AD12" s="629">
        <f t="shared" si="3"/>
        <v>63.202000000000005</v>
      </c>
    </row>
    <row r="13" spans="1:30" s="227" customFormat="1" ht="15.75" outlineLevel="2">
      <c r="A13" s="232">
        <v>25</v>
      </c>
      <c r="B13" s="160" t="s">
        <v>11</v>
      </c>
      <c r="C13" s="233" t="s">
        <v>453</v>
      </c>
      <c r="D13" s="234" t="s">
        <v>7</v>
      </c>
      <c r="E13" s="291" t="s">
        <v>877</v>
      </c>
      <c r="F13" s="233" t="s">
        <v>453</v>
      </c>
      <c r="G13" s="235">
        <v>10.02</v>
      </c>
      <c r="H13" s="236">
        <v>44.048999999999992</v>
      </c>
      <c r="I13" s="236">
        <v>16.932000000000002</v>
      </c>
      <c r="J13" s="236">
        <v>1.9790000000000001</v>
      </c>
      <c r="K13" s="236">
        <v>0</v>
      </c>
      <c r="L13" s="236">
        <v>0</v>
      </c>
      <c r="M13" s="228">
        <v>0</v>
      </c>
      <c r="N13" s="228">
        <v>0</v>
      </c>
      <c r="O13" s="228">
        <v>0</v>
      </c>
      <c r="P13" s="228">
        <v>0</v>
      </c>
      <c r="Q13" s="272">
        <f t="shared" si="0"/>
        <v>72.97999999999999</v>
      </c>
      <c r="R13" s="272">
        <f t="shared" si="1"/>
        <v>0</v>
      </c>
      <c r="S13" s="30"/>
      <c r="T13" s="226">
        <f t="shared" si="2"/>
        <v>72.97999999999999</v>
      </c>
      <c r="U13" s="154">
        <v>72.983999999999995</v>
      </c>
      <c r="V13" s="594">
        <v>2</v>
      </c>
      <c r="W13" s="211"/>
      <c r="X13" s="290" t="s">
        <v>1035</v>
      </c>
      <c r="Y13" s="234" t="s">
        <v>7</v>
      </c>
      <c r="Z13" s="234" t="s">
        <v>877</v>
      </c>
      <c r="AB13" s="625" t="s">
        <v>11</v>
      </c>
      <c r="AC13" s="625" t="s">
        <v>1117</v>
      </c>
      <c r="AD13" s="629">
        <f t="shared" si="3"/>
        <v>72.97999999999999</v>
      </c>
    </row>
    <row r="14" spans="1:30" s="227" customFormat="1" ht="15.75" outlineLevel="2">
      <c r="A14" s="232">
        <v>56</v>
      </c>
      <c r="B14" s="160">
        <v>5601</v>
      </c>
      <c r="C14" s="292" t="s">
        <v>630</v>
      </c>
      <c r="D14" s="234" t="s">
        <v>153</v>
      </c>
      <c r="E14" s="234" t="s">
        <v>457</v>
      </c>
      <c r="F14" s="233" t="s">
        <v>13</v>
      </c>
      <c r="G14" s="235">
        <v>0</v>
      </c>
      <c r="H14" s="236">
        <v>15.004</v>
      </c>
      <c r="I14" s="236">
        <v>25.888999999999999</v>
      </c>
      <c r="J14" s="236">
        <v>12.847000000000001</v>
      </c>
      <c r="K14" s="236">
        <v>0</v>
      </c>
      <c r="L14" s="236">
        <v>0</v>
      </c>
      <c r="M14" s="228">
        <v>0</v>
      </c>
      <c r="N14" s="228">
        <v>0</v>
      </c>
      <c r="O14" s="228">
        <v>0</v>
      </c>
      <c r="P14" s="228">
        <v>0</v>
      </c>
      <c r="Q14" s="272">
        <f t="shared" si="0"/>
        <v>53.74</v>
      </c>
      <c r="R14" s="272">
        <f t="shared" si="1"/>
        <v>0</v>
      </c>
      <c r="S14" s="30"/>
      <c r="T14" s="226">
        <f t="shared" si="2"/>
        <v>53.74</v>
      </c>
      <c r="U14" s="154">
        <v>53.740000000000009</v>
      </c>
      <c r="V14" s="594">
        <v>5</v>
      </c>
      <c r="W14" s="211"/>
      <c r="X14" s="237"/>
      <c r="Y14" s="234" t="s">
        <v>153</v>
      </c>
      <c r="Z14" s="234" t="s">
        <v>457</v>
      </c>
      <c r="AB14" s="625">
        <v>5601</v>
      </c>
      <c r="AC14" s="625" t="s">
        <v>1117</v>
      </c>
      <c r="AD14" s="629">
        <f t="shared" si="3"/>
        <v>53.74</v>
      </c>
    </row>
    <row r="15" spans="1:30" s="227" customFormat="1" ht="15.75" outlineLevel="2">
      <c r="A15" s="232">
        <v>60</v>
      </c>
      <c r="B15" s="160">
        <v>6003</v>
      </c>
      <c r="C15" s="233" t="s">
        <v>648</v>
      </c>
      <c r="D15" s="234" t="s">
        <v>7</v>
      </c>
      <c r="E15" s="234" t="s">
        <v>885</v>
      </c>
      <c r="F15" s="292" t="s">
        <v>886</v>
      </c>
      <c r="G15" s="235">
        <v>0</v>
      </c>
      <c r="H15" s="209">
        <v>7.165</v>
      </c>
      <c r="I15" s="209">
        <v>26.081</v>
      </c>
      <c r="J15" s="209">
        <v>6.0129999999999999</v>
      </c>
      <c r="K15" s="209">
        <v>0</v>
      </c>
      <c r="L15" s="236">
        <v>0</v>
      </c>
      <c r="M15" s="228">
        <v>2.9169999999999998</v>
      </c>
      <c r="N15" s="228">
        <v>5.9420000000000002</v>
      </c>
      <c r="O15" s="228">
        <v>0</v>
      </c>
      <c r="P15" s="228">
        <v>0</v>
      </c>
      <c r="Q15" s="272">
        <f t="shared" si="0"/>
        <v>39.259</v>
      </c>
      <c r="R15" s="272">
        <f t="shared" si="1"/>
        <v>8.859</v>
      </c>
      <c r="S15" s="30"/>
      <c r="T15" s="226">
        <f t="shared" si="2"/>
        <v>48.118000000000002</v>
      </c>
      <c r="U15" s="154">
        <v>48.118000000000002</v>
      </c>
      <c r="V15" s="594">
        <v>3</v>
      </c>
      <c r="W15" s="211"/>
      <c r="X15" s="237"/>
      <c r="Y15" s="234" t="s">
        <v>7</v>
      </c>
      <c r="Z15" s="234" t="s">
        <v>885</v>
      </c>
      <c r="AB15" s="625">
        <v>6003</v>
      </c>
      <c r="AC15" s="625" t="s">
        <v>1117</v>
      </c>
      <c r="AD15" s="629">
        <f t="shared" si="3"/>
        <v>48.118000000000002</v>
      </c>
    </row>
    <row r="16" spans="1:30" s="227" customFormat="1" ht="15.75" outlineLevel="2">
      <c r="A16" s="483">
        <v>60</v>
      </c>
      <c r="B16" s="600">
        <v>6003</v>
      </c>
      <c r="C16" s="485" t="s">
        <v>648</v>
      </c>
      <c r="D16" s="484" t="s">
        <v>553</v>
      </c>
      <c r="E16" s="484" t="s">
        <v>1039</v>
      </c>
      <c r="F16" s="485" t="s">
        <v>1037</v>
      </c>
      <c r="G16" s="486">
        <v>0</v>
      </c>
      <c r="H16" s="487">
        <v>0</v>
      </c>
      <c r="I16" s="487">
        <v>0.3</v>
      </c>
      <c r="J16" s="487">
        <v>0</v>
      </c>
      <c r="K16" s="487">
        <v>0</v>
      </c>
      <c r="L16" s="488">
        <v>0</v>
      </c>
      <c r="M16" s="489">
        <v>0</v>
      </c>
      <c r="N16" s="489">
        <v>0</v>
      </c>
      <c r="O16" s="489">
        <v>0</v>
      </c>
      <c r="P16" s="489">
        <v>0</v>
      </c>
      <c r="Q16" s="272">
        <f>SUM(G16:K16)</f>
        <v>0.3</v>
      </c>
      <c r="R16" s="272">
        <f>SUM(L16:P16)</f>
        <v>0</v>
      </c>
      <c r="S16" s="490"/>
      <c r="T16" s="491">
        <f t="shared" si="2"/>
        <v>0.3</v>
      </c>
      <c r="U16" s="154"/>
      <c r="V16" s="492">
        <v>3</v>
      </c>
      <c r="W16" s="211"/>
      <c r="X16" s="493" t="s">
        <v>1104</v>
      </c>
      <c r="Y16" s="234"/>
      <c r="Z16" s="234"/>
      <c r="AB16" s="625">
        <v>6003</v>
      </c>
      <c r="AC16" s="625" t="s">
        <v>1117</v>
      </c>
      <c r="AD16" s="629">
        <f t="shared" si="3"/>
        <v>0.3</v>
      </c>
    </row>
    <row r="17" spans="1:30" s="227" customFormat="1" ht="15.75" outlineLevel="2">
      <c r="A17" s="483">
        <v>60</v>
      </c>
      <c r="B17" s="600">
        <v>6003</v>
      </c>
      <c r="C17" s="485" t="s">
        <v>648</v>
      </c>
      <c r="D17" s="484" t="s">
        <v>1040</v>
      </c>
      <c r="E17" s="484" t="s">
        <v>1038</v>
      </c>
      <c r="F17" s="485" t="s">
        <v>1037</v>
      </c>
      <c r="G17" s="486">
        <v>0</v>
      </c>
      <c r="H17" s="487">
        <v>0.996</v>
      </c>
      <c r="I17" s="487">
        <v>9.6370000000000005</v>
      </c>
      <c r="J17" s="487">
        <v>5.226</v>
      </c>
      <c r="K17" s="487">
        <v>0</v>
      </c>
      <c r="L17" s="488">
        <v>0</v>
      </c>
      <c r="M17" s="489">
        <v>0</v>
      </c>
      <c r="N17" s="489">
        <v>0</v>
      </c>
      <c r="O17" s="489">
        <v>0</v>
      </c>
      <c r="P17" s="489">
        <v>0</v>
      </c>
      <c r="Q17" s="272">
        <f>SUM(G17:K17)</f>
        <v>15.859000000000002</v>
      </c>
      <c r="R17" s="272">
        <f>SUM(L17:P17)</f>
        <v>0</v>
      </c>
      <c r="S17" s="490"/>
      <c r="T17" s="491">
        <f t="shared" si="2"/>
        <v>15.859000000000002</v>
      </c>
      <c r="U17" s="154"/>
      <c r="V17" s="492">
        <v>3</v>
      </c>
      <c r="W17" s="211"/>
      <c r="X17" s="493" t="s">
        <v>1104</v>
      </c>
      <c r="Y17" s="234"/>
      <c r="Z17" s="234"/>
      <c r="AB17" s="625">
        <v>6003</v>
      </c>
      <c r="AC17" s="625" t="s">
        <v>1117</v>
      </c>
      <c r="AD17" s="629">
        <f t="shared" si="3"/>
        <v>15.859000000000002</v>
      </c>
    </row>
    <row r="18" spans="1:30" s="227" customFormat="1" ht="15.75" outlineLevel="2">
      <c r="A18" s="232">
        <v>62</v>
      </c>
      <c r="B18" s="160">
        <v>6202</v>
      </c>
      <c r="C18" s="233" t="s">
        <v>17</v>
      </c>
      <c r="D18" s="234" t="s">
        <v>130</v>
      </c>
      <c r="E18" s="291" t="s">
        <v>16</v>
      </c>
      <c r="F18" s="233" t="s">
        <v>452</v>
      </c>
      <c r="G18" s="235">
        <v>87.813000000000031</v>
      </c>
      <c r="H18" s="236">
        <v>12.984</v>
      </c>
      <c r="I18" s="236">
        <v>0.99299999999999999</v>
      </c>
      <c r="J18" s="236">
        <v>0</v>
      </c>
      <c r="K18" s="236">
        <v>0</v>
      </c>
      <c r="L18" s="236">
        <v>0</v>
      </c>
      <c r="M18" s="228">
        <v>0</v>
      </c>
      <c r="N18" s="228">
        <v>0</v>
      </c>
      <c r="O18" s="228">
        <v>0</v>
      </c>
      <c r="P18" s="228">
        <v>0</v>
      </c>
      <c r="Q18" s="272">
        <f t="shared" si="0"/>
        <v>101.79000000000002</v>
      </c>
      <c r="R18" s="272">
        <f t="shared" si="1"/>
        <v>0</v>
      </c>
      <c r="S18" s="30"/>
      <c r="T18" s="226">
        <f t="shared" si="2"/>
        <v>101.79000000000002</v>
      </c>
      <c r="U18" s="154">
        <v>101.44514000000001</v>
      </c>
      <c r="V18" s="594">
        <v>1</v>
      </c>
      <c r="W18" s="211"/>
      <c r="X18" s="290" t="s">
        <v>1035</v>
      </c>
      <c r="Y18" s="234" t="s">
        <v>130</v>
      </c>
      <c r="Z18" s="234" t="s">
        <v>16</v>
      </c>
      <c r="AB18" s="625">
        <v>6202</v>
      </c>
      <c r="AC18" s="625" t="s">
        <v>1117</v>
      </c>
      <c r="AD18" s="629">
        <f t="shared" si="3"/>
        <v>101.79000000000002</v>
      </c>
    </row>
    <row r="19" spans="1:30" s="227" customFormat="1" ht="15.75" outlineLevel="2">
      <c r="A19" s="232">
        <v>62</v>
      </c>
      <c r="B19" s="159">
        <v>6203</v>
      </c>
      <c r="C19" s="233" t="s">
        <v>454</v>
      </c>
      <c r="D19" s="234" t="s">
        <v>7</v>
      </c>
      <c r="E19" s="234" t="s">
        <v>821</v>
      </c>
      <c r="F19" s="233" t="s">
        <v>819</v>
      </c>
      <c r="G19" s="157">
        <v>36.404000000000003</v>
      </c>
      <c r="H19" s="161">
        <v>4.0529999999999999</v>
      </c>
      <c r="I19" s="161">
        <v>0.99299999999999999</v>
      </c>
      <c r="J19" s="236">
        <v>5.9809999999999999</v>
      </c>
      <c r="K19" s="236">
        <v>0</v>
      </c>
      <c r="L19" s="236">
        <v>0</v>
      </c>
      <c r="M19" s="228">
        <v>0</v>
      </c>
      <c r="N19" s="228">
        <v>0</v>
      </c>
      <c r="O19" s="228">
        <v>0</v>
      </c>
      <c r="P19" s="228">
        <v>0</v>
      </c>
      <c r="Q19" s="272">
        <f t="shared" si="0"/>
        <v>47.431000000000004</v>
      </c>
      <c r="R19" s="272">
        <f t="shared" si="1"/>
        <v>0</v>
      </c>
      <c r="S19" s="30"/>
      <c r="T19" s="226">
        <f t="shared" si="2"/>
        <v>47.431000000000004</v>
      </c>
      <c r="U19" s="154">
        <v>48.009929999999997</v>
      </c>
      <c r="V19" s="594">
        <v>1</v>
      </c>
      <c r="W19" s="211"/>
      <c r="X19" s="290" t="s">
        <v>1035</v>
      </c>
      <c r="Y19" s="234" t="s">
        <v>7</v>
      </c>
      <c r="Z19" s="234" t="s">
        <v>821</v>
      </c>
      <c r="AB19" s="625">
        <v>6203</v>
      </c>
      <c r="AC19" s="625" t="s">
        <v>1117</v>
      </c>
      <c r="AD19" s="629">
        <f t="shared" si="3"/>
        <v>47.431000000000004</v>
      </c>
    </row>
    <row r="20" spans="1:30" s="227" customFormat="1" ht="15.75" outlineLevel="2">
      <c r="A20" s="232">
        <v>62</v>
      </c>
      <c r="B20" s="159">
        <v>6203</v>
      </c>
      <c r="C20" s="233" t="s">
        <v>454</v>
      </c>
      <c r="D20" s="234" t="s">
        <v>821</v>
      </c>
      <c r="E20" s="291" t="s">
        <v>750</v>
      </c>
      <c r="F20" s="233" t="s">
        <v>820</v>
      </c>
      <c r="G20" s="157">
        <v>9.9239999999999995</v>
      </c>
      <c r="H20" s="161">
        <v>20.82</v>
      </c>
      <c r="I20" s="161">
        <v>28.494</v>
      </c>
      <c r="J20" s="236">
        <v>9.1320000000000014</v>
      </c>
      <c r="K20" s="236">
        <v>0</v>
      </c>
      <c r="L20" s="236">
        <v>0</v>
      </c>
      <c r="M20" s="228">
        <v>0</v>
      </c>
      <c r="N20" s="228">
        <v>0</v>
      </c>
      <c r="O20" s="228">
        <v>0</v>
      </c>
      <c r="P20" s="228">
        <v>0</v>
      </c>
      <c r="Q20" s="272">
        <f t="shared" si="0"/>
        <v>68.37</v>
      </c>
      <c r="R20" s="272">
        <f t="shared" si="1"/>
        <v>0</v>
      </c>
      <c r="S20" s="30"/>
      <c r="T20" s="226">
        <f>SUM(Q20:S20)</f>
        <v>68.37</v>
      </c>
      <c r="U20" s="154">
        <v>68.366</v>
      </c>
      <c r="V20" s="594">
        <v>2</v>
      </c>
      <c r="W20" s="211"/>
      <c r="X20" s="290" t="s">
        <v>1035</v>
      </c>
      <c r="Y20" s="234" t="s">
        <v>821</v>
      </c>
      <c r="Z20" s="234" t="s">
        <v>750</v>
      </c>
      <c r="AB20" s="625">
        <v>6203</v>
      </c>
      <c r="AC20" s="625" t="s">
        <v>1117</v>
      </c>
      <c r="AD20" s="629">
        <f t="shared" si="3"/>
        <v>68.37</v>
      </c>
    </row>
    <row r="21" spans="1:30" s="227" customFormat="1" ht="15.75" outlineLevel="2">
      <c r="A21" s="232">
        <v>62</v>
      </c>
      <c r="B21" s="160">
        <v>6204</v>
      </c>
      <c r="C21" s="292" t="s">
        <v>622</v>
      </c>
      <c r="D21" s="234" t="s">
        <v>7</v>
      </c>
      <c r="E21" s="234" t="s">
        <v>18</v>
      </c>
      <c r="F21" s="233" t="s">
        <v>455</v>
      </c>
      <c r="G21" s="157">
        <v>6.1700000000000008</v>
      </c>
      <c r="H21" s="236">
        <v>8.9979999999999993</v>
      </c>
      <c r="I21" s="236">
        <v>1.022</v>
      </c>
      <c r="J21" s="236">
        <v>0</v>
      </c>
      <c r="K21" s="236">
        <v>0</v>
      </c>
      <c r="L21" s="236">
        <v>0</v>
      </c>
      <c r="M21" s="228">
        <v>0</v>
      </c>
      <c r="N21" s="228">
        <v>0</v>
      </c>
      <c r="O21" s="228">
        <v>0</v>
      </c>
      <c r="P21" s="228">
        <v>0</v>
      </c>
      <c r="Q21" s="272">
        <f t="shared" si="0"/>
        <v>16.189999999999998</v>
      </c>
      <c r="R21" s="272">
        <f t="shared" si="1"/>
        <v>0</v>
      </c>
      <c r="S21" s="30"/>
      <c r="T21" s="226">
        <f t="shared" si="2"/>
        <v>16.189999999999998</v>
      </c>
      <c r="U21" s="154">
        <v>16.195</v>
      </c>
      <c r="V21" s="594">
        <v>2</v>
      </c>
      <c r="W21" s="211"/>
      <c r="X21" s="290" t="s">
        <v>1035</v>
      </c>
      <c r="Y21" s="234" t="s">
        <v>7</v>
      </c>
      <c r="Z21" s="234" t="s">
        <v>18</v>
      </c>
      <c r="AB21" s="625">
        <v>6204</v>
      </c>
      <c r="AC21" s="625" t="s">
        <v>1117</v>
      </c>
      <c r="AD21" s="629">
        <f t="shared" si="3"/>
        <v>16.189999999999998</v>
      </c>
    </row>
    <row r="22" spans="1:30" s="227" customFormat="1" ht="15.75" outlineLevel="2">
      <c r="A22" s="232">
        <v>62</v>
      </c>
      <c r="B22" s="159">
        <v>6205</v>
      </c>
      <c r="C22" s="233" t="s">
        <v>649</v>
      </c>
      <c r="D22" s="234" t="s">
        <v>15</v>
      </c>
      <c r="E22" s="291" t="s">
        <v>19</v>
      </c>
      <c r="F22" s="233" t="s">
        <v>456</v>
      </c>
      <c r="G22" s="235">
        <v>0</v>
      </c>
      <c r="H22" s="236">
        <v>16.027999999999999</v>
      </c>
      <c r="I22" s="236">
        <v>17.170999999999999</v>
      </c>
      <c r="J22" s="236">
        <v>12.988</v>
      </c>
      <c r="K22" s="236">
        <v>0</v>
      </c>
      <c r="L22" s="236">
        <v>0</v>
      </c>
      <c r="M22" s="228">
        <v>0</v>
      </c>
      <c r="N22" s="228">
        <v>0</v>
      </c>
      <c r="O22" s="228">
        <v>0</v>
      </c>
      <c r="P22" s="228">
        <v>0</v>
      </c>
      <c r="Q22" s="272">
        <f t="shared" si="0"/>
        <v>46.186999999999998</v>
      </c>
      <c r="R22" s="272">
        <f t="shared" si="1"/>
        <v>0</v>
      </c>
      <c r="S22" s="30"/>
      <c r="T22" s="226">
        <f t="shared" si="2"/>
        <v>46.186999999999998</v>
      </c>
      <c r="U22" s="154">
        <v>46.186999999999998</v>
      </c>
      <c r="V22" s="594">
        <v>4</v>
      </c>
      <c r="W22" s="211"/>
      <c r="X22" s="290" t="s">
        <v>1035</v>
      </c>
      <c r="Y22" s="234" t="s">
        <v>15</v>
      </c>
      <c r="Z22" s="234" t="s">
        <v>19</v>
      </c>
      <c r="AB22" s="625">
        <v>6205</v>
      </c>
      <c r="AC22" s="625" t="s">
        <v>1117</v>
      </c>
      <c r="AD22" s="629">
        <f t="shared" si="3"/>
        <v>46.186999999999998</v>
      </c>
    </row>
    <row r="23" spans="1:30" s="227" customFormat="1" ht="15.75" outlineLevel="2">
      <c r="A23" s="232">
        <v>62</v>
      </c>
      <c r="B23" s="159">
        <v>6206</v>
      </c>
      <c r="C23" s="233" t="s">
        <v>650</v>
      </c>
      <c r="D23" s="234" t="s">
        <v>7</v>
      </c>
      <c r="E23" s="291" t="s">
        <v>909</v>
      </c>
      <c r="F23" s="233" t="s">
        <v>910</v>
      </c>
      <c r="G23" s="235">
        <v>5.9870000000000001</v>
      </c>
      <c r="H23" s="236">
        <v>29.827999999999999</v>
      </c>
      <c r="I23" s="236">
        <v>5.0309999999999997</v>
      </c>
      <c r="J23" s="236">
        <v>0</v>
      </c>
      <c r="K23" s="236">
        <v>0</v>
      </c>
      <c r="L23" s="236">
        <v>0</v>
      </c>
      <c r="M23" s="236">
        <v>0</v>
      </c>
      <c r="N23" s="236">
        <v>0</v>
      </c>
      <c r="O23" s="236">
        <v>0</v>
      </c>
      <c r="P23" s="236">
        <v>0</v>
      </c>
      <c r="Q23" s="272">
        <f t="shared" si="0"/>
        <v>40.845999999999997</v>
      </c>
      <c r="R23" s="272">
        <f t="shared" si="1"/>
        <v>0</v>
      </c>
      <c r="S23" s="30"/>
      <c r="T23" s="226">
        <f t="shared" si="2"/>
        <v>40.845999999999997</v>
      </c>
      <c r="U23" s="154">
        <v>40.845999999999997</v>
      </c>
      <c r="V23" s="594">
        <v>4</v>
      </c>
      <c r="W23" s="211"/>
      <c r="X23" s="290" t="s">
        <v>1035</v>
      </c>
      <c r="Y23" s="234" t="s">
        <v>7</v>
      </c>
      <c r="Z23" s="234" t="s">
        <v>909</v>
      </c>
      <c r="AB23" s="625">
        <v>6206</v>
      </c>
      <c r="AC23" s="625" t="s">
        <v>1117</v>
      </c>
      <c r="AD23" s="629">
        <f t="shared" si="3"/>
        <v>40.845999999999997</v>
      </c>
    </row>
    <row r="24" spans="1:30" s="227" customFormat="1" ht="30" outlineLevel="2">
      <c r="A24" s="232">
        <v>62</v>
      </c>
      <c r="B24" s="159">
        <v>6206</v>
      </c>
      <c r="C24" s="233" t="s">
        <v>650</v>
      </c>
      <c r="D24" s="234" t="s">
        <v>912</v>
      </c>
      <c r="E24" s="291" t="s">
        <v>20</v>
      </c>
      <c r="F24" s="233" t="s">
        <v>911</v>
      </c>
      <c r="G24" s="235">
        <v>0</v>
      </c>
      <c r="H24" s="236">
        <v>0</v>
      </c>
      <c r="I24" s="236">
        <v>2.069</v>
      </c>
      <c r="J24" s="236">
        <v>1</v>
      </c>
      <c r="K24" s="236">
        <v>0</v>
      </c>
      <c r="L24" s="236">
        <v>0</v>
      </c>
      <c r="M24" s="236">
        <v>0</v>
      </c>
      <c r="N24" s="236">
        <v>0</v>
      </c>
      <c r="O24" s="236">
        <v>0</v>
      </c>
      <c r="P24" s="236">
        <v>0</v>
      </c>
      <c r="Q24" s="272">
        <f t="shared" si="0"/>
        <v>3.069</v>
      </c>
      <c r="R24" s="272">
        <f t="shared" si="1"/>
        <v>0</v>
      </c>
      <c r="S24" s="30"/>
      <c r="T24" s="226">
        <f t="shared" si="2"/>
        <v>3.069</v>
      </c>
      <c r="U24" s="154">
        <v>3.069</v>
      </c>
      <c r="V24" s="594">
        <v>4</v>
      </c>
      <c r="W24" s="211"/>
      <c r="X24" s="290" t="s">
        <v>1035</v>
      </c>
      <c r="Y24" s="234" t="s">
        <v>912</v>
      </c>
      <c r="Z24" s="234" t="s">
        <v>20</v>
      </c>
      <c r="AB24" s="625">
        <v>6206</v>
      </c>
      <c r="AC24" s="625" t="s">
        <v>1117</v>
      </c>
      <c r="AD24" s="629">
        <f t="shared" si="3"/>
        <v>3.069</v>
      </c>
    </row>
    <row r="25" spans="1:30" s="227" customFormat="1" ht="15.75" hidden="1" outlineLevel="2">
      <c r="A25" s="848" t="s">
        <v>361</v>
      </c>
      <c r="B25" s="849"/>
      <c r="C25" s="849"/>
      <c r="D25" s="849"/>
      <c r="E25" s="849"/>
      <c r="F25" s="591" t="s">
        <v>379</v>
      </c>
      <c r="G25" s="146">
        <f t="shared" ref="G25:P25" si="4">SUM(G9:G24)</f>
        <v>164.48000000000002</v>
      </c>
      <c r="H25" s="146">
        <f t="shared" si="4"/>
        <v>246.68899999999996</v>
      </c>
      <c r="I25" s="146">
        <f t="shared" si="4"/>
        <v>235.59799999999996</v>
      </c>
      <c r="J25" s="146">
        <f t="shared" si="4"/>
        <v>100.73899999999999</v>
      </c>
      <c r="K25" s="146">
        <f t="shared" si="4"/>
        <v>0</v>
      </c>
      <c r="L25" s="146">
        <f t="shared" si="4"/>
        <v>0</v>
      </c>
      <c r="M25" s="146">
        <f t="shared" si="4"/>
        <v>2.9169999999999998</v>
      </c>
      <c r="N25" s="146">
        <f t="shared" si="4"/>
        <v>5.9420000000000002</v>
      </c>
      <c r="O25" s="146">
        <f t="shared" si="4"/>
        <v>0</v>
      </c>
      <c r="P25" s="146">
        <f t="shared" si="4"/>
        <v>0</v>
      </c>
      <c r="Q25" s="269">
        <f>SUM(G25:K25)</f>
        <v>747.50599999999997</v>
      </c>
      <c r="R25" s="269">
        <f>SUM(L25:P25)</f>
        <v>8.859</v>
      </c>
      <c r="S25" s="231">
        <f>SUM(S9:S24)</f>
        <v>0</v>
      </c>
      <c r="T25" s="226">
        <f t="shared" si="2"/>
        <v>756.36500000000001</v>
      </c>
      <c r="U25" s="154">
        <f>SUM(U9:U24)</f>
        <v>740.36166000000003</v>
      </c>
      <c r="V25" s="852"/>
      <c r="W25" s="211"/>
      <c r="X25" s="58"/>
      <c r="AB25" s="625"/>
      <c r="AC25" s="625"/>
    </row>
    <row r="26" spans="1:30" s="227" customFormat="1" ht="16.5" hidden="1" outlineLevel="2" thickBot="1">
      <c r="A26" s="850"/>
      <c r="B26" s="851"/>
      <c r="C26" s="851"/>
      <c r="D26" s="851"/>
      <c r="E26" s="851"/>
      <c r="F26" s="592" t="s">
        <v>380</v>
      </c>
      <c r="G26" s="57">
        <f>+G25/$T$25</f>
        <v>0.21746114640418318</v>
      </c>
      <c r="H26" s="57">
        <f t="shared" ref="H26:S26" si="5">+H25/$T$25</f>
        <v>0.32615073410324374</v>
      </c>
      <c r="I26" s="57">
        <f t="shared" si="5"/>
        <v>0.31148717880917276</v>
      </c>
      <c r="J26" s="57">
        <f t="shared" si="5"/>
        <v>0.13318834160755719</v>
      </c>
      <c r="K26" s="57">
        <f t="shared" si="5"/>
        <v>0</v>
      </c>
      <c r="L26" s="57">
        <f t="shared" si="5"/>
        <v>0</v>
      </c>
      <c r="M26" s="57">
        <f>+M25/$T$25</f>
        <v>3.8566036239117353E-3</v>
      </c>
      <c r="N26" s="57">
        <f t="shared" si="5"/>
        <v>7.8559954519312764E-3</v>
      </c>
      <c r="O26" s="57">
        <f t="shared" si="5"/>
        <v>0</v>
      </c>
      <c r="P26" s="57">
        <f t="shared" si="5"/>
        <v>0</v>
      </c>
      <c r="Q26" s="270">
        <f t="shared" si="5"/>
        <v>0.9882874009241569</v>
      </c>
      <c r="R26" s="270">
        <f t="shared" si="5"/>
        <v>1.1712599075843011E-2</v>
      </c>
      <c r="S26" s="57">
        <f t="shared" si="5"/>
        <v>0</v>
      </c>
      <c r="T26" s="197">
        <f>T25/U25</f>
        <v>1.0216155709629804</v>
      </c>
      <c r="U26" s="155"/>
      <c r="V26" s="853"/>
      <c r="W26" s="211"/>
      <c r="X26" s="288"/>
      <c r="AB26" s="625"/>
      <c r="AC26" s="625"/>
    </row>
    <row r="27" spans="1:30" s="227" customFormat="1" ht="15.75" hidden="1" outlineLevel="2" collapsed="1">
      <c r="A27" s="50"/>
      <c r="B27" s="601"/>
      <c r="C27" s="5"/>
      <c r="D27" s="5"/>
      <c r="E27" s="5"/>
      <c r="F27" s="5"/>
      <c r="G27" s="36"/>
      <c r="H27" s="12"/>
      <c r="I27" s="12"/>
      <c r="J27" s="12"/>
      <c r="K27" s="12"/>
      <c r="L27" s="12"/>
      <c r="M27" s="35"/>
      <c r="N27" s="35"/>
      <c r="O27" s="35"/>
      <c r="P27" s="35"/>
      <c r="Q27" s="590"/>
      <c r="R27" s="590"/>
      <c r="S27" s="8"/>
      <c r="T27" s="196"/>
      <c r="U27" s="47"/>
      <c r="V27" s="151"/>
      <c r="W27" s="211"/>
      <c r="X27" s="6"/>
      <c r="Y27" s="5"/>
      <c r="Z27" s="5"/>
      <c r="AB27" s="625"/>
      <c r="AC27" s="625"/>
    </row>
    <row r="28" spans="1:30" s="227" customFormat="1" ht="15.75" hidden="1" outlineLevel="2">
      <c r="A28" s="870" t="s">
        <v>461</v>
      </c>
      <c r="B28" s="870"/>
      <c r="C28" s="5"/>
      <c r="D28" s="5"/>
      <c r="E28" s="5"/>
      <c r="F28" s="5"/>
      <c r="G28" s="36"/>
      <c r="H28" s="12"/>
      <c r="I28" s="12"/>
      <c r="J28" s="12"/>
      <c r="K28" s="12"/>
      <c r="L28" s="12"/>
      <c r="M28" s="35"/>
      <c r="N28" s="35"/>
      <c r="O28" s="35"/>
      <c r="P28" s="35"/>
      <c r="Q28" s="590"/>
      <c r="R28" s="590"/>
      <c r="S28" s="8"/>
      <c r="T28" s="196"/>
      <c r="U28" s="47"/>
      <c r="V28" s="151"/>
      <c r="W28" s="211"/>
      <c r="X28" s="6"/>
      <c r="Y28" s="5"/>
      <c r="Z28" s="5"/>
      <c r="AB28" s="625"/>
      <c r="AC28" s="625"/>
    </row>
    <row r="29" spans="1:30" s="227" customFormat="1" ht="15.75" hidden="1" outlineLevel="2">
      <c r="A29" s="216" t="s">
        <v>806</v>
      </c>
      <c r="B29" s="160">
        <v>2515</v>
      </c>
      <c r="C29" s="213" t="s">
        <v>957</v>
      </c>
      <c r="D29" s="234" t="s">
        <v>958</v>
      </c>
      <c r="E29" s="234" t="s">
        <v>959</v>
      </c>
      <c r="F29" s="213" t="s">
        <v>960</v>
      </c>
      <c r="G29" s="235">
        <v>5.0289999999999999</v>
      </c>
      <c r="H29" s="236">
        <v>19.661999999999999</v>
      </c>
      <c r="I29" s="161">
        <v>5.75</v>
      </c>
      <c r="J29" s="161">
        <v>0</v>
      </c>
      <c r="K29" s="236">
        <v>0</v>
      </c>
      <c r="L29" s="236">
        <v>0</v>
      </c>
      <c r="M29" s="236">
        <v>0</v>
      </c>
      <c r="N29" s="236">
        <v>0</v>
      </c>
      <c r="O29" s="236">
        <v>0</v>
      </c>
      <c r="P29" s="236">
        <v>0</v>
      </c>
      <c r="Q29" s="272">
        <f>SUM(G29:K29)</f>
        <v>30.440999999999999</v>
      </c>
      <c r="R29" s="272">
        <f>SUM(L29:P29)</f>
        <v>0</v>
      </c>
      <c r="S29" s="30"/>
      <c r="T29" s="229">
        <f t="shared" ref="T29:T37" si="6">SUM(Q29:S29)</f>
        <v>30.440999999999999</v>
      </c>
      <c r="U29" s="154">
        <v>30.44</v>
      </c>
      <c r="V29" s="596">
        <v>1</v>
      </c>
      <c r="W29" s="211"/>
      <c r="X29" s="237"/>
      <c r="Y29" s="234" t="s">
        <v>958</v>
      </c>
      <c r="Z29" s="234" t="s">
        <v>959</v>
      </c>
      <c r="AB29" s="625">
        <v>2515</v>
      </c>
      <c r="AC29" s="625" t="s">
        <v>1118</v>
      </c>
      <c r="AD29" s="629">
        <f t="shared" ref="AD29:AD37" si="7">+IF(AC29="No",T29,0)</f>
        <v>0</v>
      </c>
    </row>
    <row r="30" spans="1:30" s="227" customFormat="1" ht="15.75" hidden="1" outlineLevel="2">
      <c r="A30" s="232">
        <v>25</v>
      </c>
      <c r="B30" s="602">
        <v>2516</v>
      </c>
      <c r="C30" s="233" t="s">
        <v>962</v>
      </c>
      <c r="D30" s="234" t="s">
        <v>7</v>
      </c>
      <c r="E30" s="234" t="s">
        <v>197</v>
      </c>
      <c r="F30" s="233" t="s">
        <v>963</v>
      </c>
      <c r="G30" s="235">
        <v>39.347000000000008</v>
      </c>
      <c r="H30" s="209">
        <v>10.985999999999999</v>
      </c>
      <c r="I30" s="209">
        <v>4.0009999999999994</v>
      </c>
      <c r="J30" s="236">
        <v>0</v>
      </c>
      <c r="K30" s="236">
        <v>0</v>
      </c>
      <c r="L30" s="236">
        <v>0</v>
      </c>
      <c r="M30" s="228">
        <v>0</v>
      </c>
      <c r="N30" s="228">
        <v>0</v>
      </c>
      <c r="O30" s="228">
        <v>0</v>
      </c>
      <c r="P30" s="228">
        <v>0</v>
      </c>
      <c r="Q30" s="272">
        <f>SUM(G30:K30)</f>
        <v>54.334000000000003</v>
      </c>
      <c r="R30" s="272">
        <f>SUM(L30:P30)</f>
        <v>0</v>
      </c>
      <c r="S30" s="30"/>
      <c r="T30" s="229">
        <f t="shared" si="6"/>
        <v>54.334000000000003</v>
      </c>
      <c r="U30" s="154">
        <v>54.333999999999996</v>
      </c>
      <c r="V30" s="596">
        <v>1</v>
      </c>
      <c r="W30" s="211"/>
      <c r="X30" s="237"/>
      <c r="Y30" s="234" t="s">
        <v>7</v>
      </c>
      <c r="Z30" s="234" t="s">
        <v>197</v>
      </c>
      <c r="AB30" s="625">
        <v>2516</v>
      </c>
      <c r="AC30" s="625" t="s">
        <v>1118</v>
      </c>
      <c r="AD30" s="629">
        <f t="shared" si="7"/>
        <v>0</v>
      </c>
    </row>
    <row r="31" spans="1:30" s="227" customFormat="1" ht="15.75" outlineLevel="2">
      <c r="A31" s="339">
        <v>25</v>
      </c>
      <c r="B31" s="482" t="s">
        <v>964</v>
      </c>
      <c r="C31" s="233" t="s">
        <v>965</v>
      </c>
      <c r="D31" s="234" t="s">
        <v>7</v>
      </c>
      <c r="E31" s="234" t="s">
        <v>966</v>
      </c>
      <c r="F31" s="233" t="s">
        <v>965</v>
      </c>
      <c r="G31" s="235">
        <v>23.376000000000001</v>
      </c>
      <c r="H31" s="236">
        <v>1.8580000000000001</v>
      </c>
      <c r="I31" s="228">
        <v>0</v>
      </c>
      <c r="J31" s="228">
        <v>0</v>
      </c>
      <c r="K31" s="228">
        <v>0</v>
      </c>
      <c r="L31" s="228">
        <v>0</v>
      </c>
      <c r="M31" s="228">
        <v>0</v>
      </c>
      <c r="N31" s="228">
        <v>0</v>
      </c>
      <c r="O31" s="228">
        <v>0</v>
      </c>
      <c r="P31" s="228">
        <v>0</v>
      </c>
      <c r="Q31" s="272">
        <f>SUM(G31:K31)</f>
        <v>25.234000000000002</v>
      </c>
      <c r="R31" s="272">
        <v>0</v>
      </c>
      <c r="S31" s="280"/>
      <c r="T31" s="229">
        <f t="shared" si="6"/>
        <v>25.234000000000002</v>
      </c>
      <c r="U31" s="154">
        <v>25.233999999999998</v>
      </c>
      <c r="V31" s="596">
        <v>1</v>
      </c>
      <c r="W31" s="211"/>
      <c r="X31" s="290" t="s">
        <v>1035</v>
      </c>
      <c r="Y31" s="234" t="s">
        <v>7</v>
      </c>
      <c r="Z31" s="234" t="s">
        <v>966</v>
      </c>
      <c r="AB31" s="625" t="s">
        <v>964</v>
      </c>
      <c r="AC31" s="625" t="s">
        <v>1117</v>
      </c>
      <c r="AD31" s="629">
        <f t="shared" si="7"/>
        <v>25.234000000000002</v>
      </c>
    </row>
    <row r="32" spans="1:30" s="227" customFormat="1" ht="15.75" outlineLevel="2">
      <c r="A32" s="216">
        <v>27</v>
      </c>
      <c r="B32" s="160">
        <v>2702</v>
      </c>
      <c r="C32" s="213" t="s">
        <v>210</v>
      </c>
      <c r="D32" s="234" t="s">
        <v>7</v>
      </c>
      <c r="E32" s="234" t="s">
        <v>751</v>
      </c>
      <c r="F32" s="213" t="s">
        <v>210</v>
      </c>
      <c r="G32" s="235">
        <v>0.12</v>
      </c>
      <c r="H32" s="209">
        <v>0.96</v>
      </c>
      <c r="I32" s="158">
        <v>0</v>
      </c>
      <c r="J32" s="158">
        <v>0</v>
      </c>
      <c r="K32" s="209">
        <v>0</v>
      </c>
      <c r="L32" s="209">
        <v>0</v>
      </c>
      <c r="M32" s="209">
        <v>7.5</v>
      </c>
      <c r="N32" s="209">
        <v>38.524999999999999</v>
      </c>
      <c r="O32" s="209">
        <v>14.100000000000001</v>
      </c>
      <c r="P32" s="209">
        <v>0</v>
      </c>
      <c r="Q32" s="272">
        <f t="shared" ref="Q32:Q37" si="8">SUM(G32:K32)</f>
        <v>1.08</v>
      </c>
      <c r="R32" s="272">
        <f t="shared" ref="R32:R37" si="9">SUM(L32:P32)</f>
        <v>60.125</v>
      </c>
      <c r="S32" s="30"/>
      <c r="T32" s="229">
        <f t="shared" si="6"/>
        <v>61.204999999999998</v>
      </c>
      <c r="U32" s="154">
        <v>61.205000000000005</v>
      </c>
      <c r="V32" s="596">
        <v>1</v>
      </c>
      <c r="W32" s="211"/>
      <c r="X32" s="237"/>
      <c r="Y32" s="234" t="s">
        <v>7</v>
      </c>
      <c r="Z32" s="234" t="s">
        <v>751</v>
      </c>
      <c r="AB32" s="625">
        <v>2702</v>
      </c>
      <c r="AC32" s="625" t="s">
        <v>1117</v>
      </c>
      <c r="AD32" s="629">
        <f t="shared" si="7"/>
        <v>61.204999999999998</v>
      </c>
    </row>
    <row r="33" spans="1:30" s="227" customFormat="1" ht="30" hidden="1" outlineLevel="2">
      <c r="A33" s="216">
        <v>90</v>
      </c>
      <c r="B33" s="602">
        <v>9006</v>
      </c>
      <c r="C33" s="233" t="s">
        <v>623</v>
      </c>
      <c r="D33" s="234" t="s">
        <v>458</v>
      </c>
      <c r="E33" s="234" t="s">
        <v>22</v>
      </c>
      <c r="F33" s="233" t="s">
        <v>459</v>
      </c>
      <c r="G33" s="235">
        <v>0</v>
      </c>
      <c r="H33" s="236">
        <v>0.56100000000000005</v>
      </c>
      <c r="I33" s="236">
        <v>0</v>
      </c>
      <c r="J33" s="236">
        <v>0</v>
      </c>
      <c r="K33" s="236">
        <v>0</v>
      </c>
      <c r="L33" s="236">
        <v>0</v>
      </c>
      <c r="M33" s="228">
        <v>0</v>
      </c>
      <c r="N33" s="228">
        <v>0</v>
      </c>
      <c r="O33" s="228">
        <v>0</v>
      </c>
      <c r="P33" s="228">
        <v>0</v>
      </c>
      <c r="Q33" s="272">
        <f t="shared" si="8"/>
        <v>0.56100000000000005</v>
      </c>
      <c r="R33" s="272">
        <f t="shared" si="9"/>
        <v>0</v>
      </c>
      <c r="S33" s="30"/>
      <c r="T33" s="229">
        <f t="shared" si="6"/>
        <v>0.56100000000000005</v>
      </c>
      <c r="U33" s="154">
        <v>0.56100000000000005</v>
      </c>
      <c r="V33" s="596">
        <v>1</v>
      </c>
      <c r="W33" s="211"/>
      <c r="X33" s="237" t="s">
        <v>1043</v>
      </c>
      <c r="Y33" s="234" t="s">
        <v>458</v>
      </c>
      <c r="Z33" s="234" t="s">
        <v>22</v>
      </c>
      <c r="AB33" s="625">
        <v>9006</v>
      </c>
      <c r="AC33" s="625" t="s">
        <v>1118</v>
      </c>
      <c r="AD33" s="629">
        <f t="shared" si="7"/>
        <v>0</v>
      </c>
    </row>
    <row r="34" spans="1:30" s="227" customFormat="1" ht="30" hidden="1" outlineLevel="2">
      <c r="A34" s="216">
        <v>90</v>
      </c>
      <c r="B34" s="602">
        <v>9006</v>
      </c>
      <c r="C34" s="233" t="s">
        <v>623</v>
      </c>
      <c r="D34" s="234"/>
      <c r="E34" s="234"/>
      <c r="F34" s="233" t="s">
        <v>598</v>
      </c>
      <c r="G34" s="235">
        <v>0</v>
      </c>
      <c r="H34" s="236">
        <v>2.492</v>
      </c>
      <c r="I34" s="236">
        <v>0</v>
      </c>
      <c r="J34" s="236">
        <v>0</v>
      </c>
      <c r="K34" s="236">
        <v>0</v>
      </c>
      <c r="L34" s="236">
        <v>0</v>
      </c>
      <c r="M34" s="228">
        <v>0</v>
      </c>
      <c r="N34" s="228">
        <v>0</v>
      </c>
      <c r="O34" s="228">
        <v>0</v>
      </c>
      <c r="P34" s="228">
        <v>0</v>
      </c>
      <c r="Q34" s="272">
        <f t="shared" si="8"/>
        <v>2.492</v>
      </c>
      <c r="R34" s="272">
        <f t="shared" si="9"/>
        <v>0</v>
      </c>
      <c r="S34" s="30"/>
      <c r="T34" s="229">
        <f t="shared" si="6"/>
        <v>2.492</v>
      </c>
      <c r="U34" s="154">
        <v>2.492</v>
      </c>
      <c r="V34" s="596">
        <v>1</v>
      </c>
      <c r="W34" s="211"/>
      <c r="X34" s="237" t="s">
        <v>1043</v>
      </c>
      <c r="Y34" s="234"/>
      <c r="Z34" s="234"/>
      <c r="AB34" s="625">
        <v>9006</v>
      </c>
      <c r="AC34" s="625" t="s">
        <v>1118</v>
      </c>
      <c r="AD34" s="629">
        <f t="shared" si="7"/>
        <v>0</v>
      </c>
    </row>
    <row r="35" spans="1:30" s="227" customFormat="1" ht="30" hidden="1" outlineLevel="2">
      <c r="A35" s="216">
        <v>90</v>
      </c>
      <c r="B35" s="602">
        <v>9007</v>
      </c>
      <c r="C35" s="233" t="s">
        <v>651</v>
      </c>
      <c r="D35" s="234" t="s">
        <v>7</v>
      </c>
      <c r="E35" s="234" t="s">
        <v>460</v>
      </c>
      <c r="F35" s="233" t="s">
        <v>652</v>
      </c>
      <c r="G35" s="235">
        <v>0</v>
      </c>
      <c r="H35" s="236">
        <v>2.4239999999999999</v>
      </c>
      <c r="I35" s="236">
        <v>0</v>
      </c>
      <c r="J35" s="236">
        <v>0</v>
      </c>
      <c r="K35" s="236">
        <v>0</v>
      </c>
      <c r="L35" s="236">
        <v>0</v>
      </c>
      <c r="M35" s="228">
        <v>0</v>
      </c>
      <c r="N35" s="228">
        <v>0</v>
      </c>
      <c r="O35" s="228">
        <v>0</v>
      </c>
      <c r="P35" s="228">
        <v>0</v>
      </c>
      <c r="Q35" s="272">
        <f t="shared" si="8"/>
        <v>2.4239999999999999</v>
      </c>
      <c r="R35" s="272">
        <f t="shared" si="9"/>
        <v>0</v>
      </c>
      <c r="S35" s="30"/>
      <c r="T35" s="229">
        <f t="shared" si="6"/>
        <v>2.4239999999999999</v>
      </c>
      <c r="U35" s="154">
        <v>2.4239999999999999</v>
      </c>
      <c r="V35" s="596">
        <v>1</v>
      </c>
      <c r="W35" s="211"/>
      <c r="X35" s="237"/>
      <c r="Y35" s="234" t="s">
        <v>7</v>
      </c>
      <c r="Z35" s="234" t="s">
        <v>460</v>
      </c>
      <c r="AB35" s="625">
        <v>9007</v>
      </c>
      <c r="AC35" s="625" t="s">
        <v>1118</v>
      </c>
      <c r="AD35" s="629">
        <f t="shared" si="7"/>
        <v>0</v>
      </c>
    </row>
    <row r="36" spans="1:30" s="227" customFormat="1" ht="30" outlineLevel="2">
      <c r="A36" s="216" t="s">
        <v>794</v>
      </c>
      <c r="B36" s="160" t="s">
        <v>24</v>
      </c>
      <c r="C36" s="233" t="s">
        <v>653</v>
      </c>
      <c r="D36" s="317" t="s">
        <v>902</v>
      </c>
      <c r="E36" s="317" t="s">
        <v>903</v>
      </c>
      <c r="F36" s="233" t="s">
        <v>599</v>
      </c>
      <c r="G36" s="235">
        <v>0</v>
      </c>
      <c r="H36" s="236">
        <v>0.56200000000000006</v>
      </c>
      <c r="I36" s="236">
        <v>0</v>
      </c>
      <c r="J36" s="236">
        <v>0</v>
      </c>
      <c r="K36" s="236">
        <v>0</v>
      </c>
      <c r="L36" s="236">
        <v>0</v>
      </c>
      <c r="M36" s="236">
        <v>0</v>
      </c>
      <c r="N36" s="236">
        <v>0</v>
      </c>
      <c r="O36" s="236">
        <v>0</v>
      </c>
      <c r="P36" s="236">
        <v>0</v>
      </c>
      <c r="Q36" s="272">
        <f t="shared" si="8"/>
        <v>0.56200000000000006</v>
      </c>
      <c r="R36" s="272">
        <f t="shared" si="9"/>
        <v>0</v>
      </c>
      <c r="S36" s="30"/>
      <c r="T36" s="229">
        <f t="shared" si="6"/>
        <v>0.56200000000000006</v>
      </c>
      <c r="U36" s="154">
        <v>2.74</v>
      </c>
      <c r="V36" s="596">
        <v>1</v>
      </c>
      <c r="W36" s="211"/>
      <c r="X36" s="237"/>
      <c r="Y36" s="234" t="s">
        <v>902</v>
      </c>
      <c r="Z36" s="234" t="s">
        <v>903</v>
      </c>
      <c r="AB36" s="625" t="s">
        <v>24</v>
      </c>
      <c r="AC36" s="625" t="s">
        <v>1117</v>
      </c>
      <c r="AD36" s="629">
        <f t="shared" si="7"/>
        <v>0.56200000000000006</v>
      </c>
    </row>
    <row r="37" spans="1:30" s="227" customFormat="1" ht="16.5" outlineLevel="2" thickBot="1">
      <c r="A37" s="216" t="s">
        <v>794</v>
      </c>
      <c r="B37" s="160" t="s">
        <v>24</v>
      </c>
      <c r="C37" s="233" t="s">
        <v>1044</v>
      </c>
      <c r="D37" s="234"/>
      <c r="E37" s="234"/>
      <c r="F37" s="233" t="s">
        <v>955</v>
      </c>
      <c r="G37" s="235">
        <v>0</v>
      </c>
      <c r="H37" s="236">
        <v>2.1779999999999999</v>
      </c>
      <c r="I37" s="236">
        <v>0</v>
      </c>
      <c r="J37" s="236">
        <v>0</v>
      </c>
      <c r="K37" s="236">
        <v>0</v>
      </c>
      <c r="L37" s="236">
        <v>0</v>
      </c>
      <c r="M37" s="236">
        <v>0</v>
      </c>
      <c r="N37" s="236">
        <v>0</v>
      </c>
      <c r="O37" s="236">
        <v>0</v>
      </c>
      <c r="P37" s="236">
        <v>0</v>
      </c>
      <c r="Q37" s="272">
        <f t="shared" si="8"/>
        <v>2.1779999999999999</v>
      </c>
      <c r="R37" s="272">
        <f t="shared" si="9"/>
        <v>0</v>
      </c>
      <c r="S37" s="30"/>
      <c r="T37" s="229">
        <f t="shared" si="6"/>
        <v>2.1779999999999999</v>
      </c>
      <c r="U37" s="154">
        <v>0.253</v>
      </c>
      <c r="V37" s="596">
        <v>1</v>
      </c>
      <c r="W37" s="211"/>
      <c r="X37" s="237"/>
      <c r="Y37" s="234"/>
      <c r="Z37" s="234"/>
      <c r="AB37" s="625" t="s">
        <v>24</v>
      </c>
      <c r="AC37" s="625" t="s">
        <v>1117</v>
      </c>
      <c r="AD37" s="629">
        <f t="shared" si="7"/>
        <v>2.1779999999999999</v>
      </c>
    </row>
    <row r="38" spans="1:30" s="227" customFormat="1" ht="16.5" hidden="1" outlineLevel="2" thickBot="1">
      <c r="A38" s="849" t="s">
        <v>523</v>
      </c>
      <c r="B38" s="849"/>
      <c r="C38" s="849"/>
      <c r="D38" s="849"/>
      <c r="E38" s="849"/>
      <c r="F38" s="591" t="s">
        <v>379</v>
      </c>
      <c r="G38" s="231">
        <f>SUM(G29:G37)</f>
        <v>67.872000000000014</v>
      </c>
      <c r="H38" s="231">
        <f t="shared" ref="H38:P38" si="10">SUM(H29:H37)</f>
        <v>41.682999999999986</v>
      </c>
      <c r="I38" s="231">
        <f t="shared" si="10"/>
        <v>9.7509999999999994</v>
      </c>
      <c r="J38" s="231">
        <f t="shared" si="10"/>
        <v>0</v>
      </c>
      <c r="K38" s="231">
        <f t="shared" si="10"/>
        <v>0</v>
      </c>
      <c r="L38" s="231">
        <f t="shared" si="10"/>
        <v>0</v>
      </c>
      <c r="M38" s="231">
        <f t="shared" si="10"/>
        <v>7.5</v>
      </c>
      <c r="N38" s="231">
        <f t="shared" si="10"/>
        <v>38.524999999999999</v>
      </c>
      <c r="O38" s="231">
        <f t="shared" si="10"/>
        <v>14.100000000000001</v>
      </c>
      <c r="P38" s="231">
        <f t="shared" si="10"/>
        <v>0</v>
      </c>
      <c r="Q38" s="269">
        <f>SUM(G38:K38)</f>
        <v>119.30600000000001</v>
      </c>
      <c r="R38" s="269">
        <f>SUM(L38:P38)</f>
        <v>60.125</v>
      </c>
      <c r="S38" s="231">
        <f>SUM(S29:S37)</f>
        <v>0</v>
      </c>
      <c r="T38" s="229">
        <f>SUM(Q38:S38)</f>
        <v>179.43100000000001</v>
      </c>
      <c r="U38" s="154">
        <f>SUM(U29:U37)</f>
        <v>179.68299999999999</v>
      </c>
      <c r="V38" s="874"/>
      <c r="W38" s="211"/>
      <c r="X38" s="58"/>
      <c r="AB38" s="625"/>
      <c r="AC38" s="625"/>
    </row>
    <row r="39" spans="1:30" s="148" customFormat="1" ht="16.5" hidden="1" outlineLevel="2" thickBot="1">
      <c r="A39" s="849"/>
      <c r="B39" s="849"/>
      <c r="C39" s="849"/>
      <c r="D39" s="849"/>
      <c r="E39" s="849"/>
      <c r="F39" s="591" t="s">
        <v>380</v>
      </c>
      <c r="G39" s="207">
        <f>+G38/$T$38</f>
        <v>0.37826239612998874</v>
      </c>
      <c r="H39" s="207">
        <f t="shared" ref="H39:S39" si="11">+H38/$T$38</f>
        <v>0.23230656909898503</v>
      </c>
      <c r="I39" s="207">
        <f t="shared" si="11"/>
        <v>5.4344009675028275E-2</v>
      </c>
      <c r="J39" s="207">
        <f t="shared" si="11"/>
        <v>0</v>
      </c>
      <c r="K39" s="207">
        <f t="shared" si="11"/>
        <v>0</v>
      </c>
      <c r="L39" s="207">
        <f t="shared" si="11"/>
        <v>0</v>
      </c>
      <c r="M39" s="207">
        <f t="shared" si="11"/>
        <v>4.1798797309272086E-2</v>
      </c>
      <c r="N39" s="207">
        <f t="shared" si="11"/>
        <v>0.21470648884529428</v>
      </c>
      <c r="O39" s="207">
        <f t="shared" si="11"/>
        <v>7.8581738941431528E-2</v>
      </c>
      <c r="P39" s="207">
        <f t="shared" si="11"/>
        <v>0</v>
      </c>
      <c r="Q39" s="271">
        <f t="shared" si="11"/>
        <v>0.66491297490400214</v>
      </c>
      <c r="R39" s="271">
        <f>+R38/$T$38</f>
        <v>0.33508702509599786</v>
      </c>
      <c r="S39" s="207">
        <f t="shared" si="11"/>
        <v>0</v>
      </c>
      <c r="T39" s="208">
        <f xml:space="preserve"> T38/U38</f>
        <v>0.99859753009466679</v>
      </c>
      <c r="U39" s="231"/>
      <c r="V39" s="874"/>
      <c r="W39" s="5"/>
      <c r="X39" s="289"/>
      <c r="AB39" s="626"/>
      <c r="AC39" s="625"/>
    </row>
    <row r="40" spans="1:30" s="148" customFormat="1" ht="16.5" hidden="1" outlineLevel="2" collapsed="1" thickBot="1">
      <c r="A40" s="13"/>
      <c r="B40" s="601"/>
      <c r="C40" s="5"/>
      <c r="D40" s="5"/>
      <c r="E40" s="5"/>
      <c r="F40" s="5"/>
      <c r="G40" s="36"/>
      <c r="H40" s="12"/>
      <c r="I40" s="12"/>
      <c r="J40" s="12"/>
      <c r="K40" s="12"/>
      <c r="L40" s="12"/>
      <c r="M40" s="35"/>
      <c r="N40" s="35"/>
      <c r="O40" s="35"/>
      <c r="P40" s="35"/>
      <c r="Q40" s="590"/>
      <c r="R40" s="590"/>
      <c r="S40" s="8"/>
      <c r="T40" s="196"/>
      <c r="U40" s="47"/>
      <c r="V40" s="49"/>
      <c r="W40" s="5"/>
      <c r="X40" s="6"/>
      <c r="Y40" s="5"/>
      <c r="Z40" s="5"/>
      <c r="AB40" s="626"/>
      <c r="AC40" s="625"/>
    </row>
    <row r="41" spans="1:30" s="227" customFormat="1" ht="16.5" hidden="1" outlineLevel="2" thickBot="1">
      <c r="A41" s="854" t="s">
        <v>463</v>
      </c>
      <c r="B41" s="854"/>
      <c r="C41" s="5"/>
      <c r="D41" s="5"/>
      <c r="E41" s="5"/>
      <c r="F41" s="5"/>
      <c r="G41" s="36"/>
      <c r="H41" s="12"/>
      <c r="I41" s="12"/>
      <c r="J41" s="12"/>
      <c r="K41" s="12"/>
      <c r="L41" s="12"/>
      <c r="M41" s="35"/>
      <c r="N41" s="35"/>
      <c r="O41" s="35"/>
      <c r="P41" s="35"/>
      <c r="Q41" s="590"/>
      <c r="R41" s="590"/>
      <c r="S41" s="8"/>
      <c r="T41" s="196"/>
      <c r="U41" s="47"/>
      <c r="V41" s="151"/>
      <c r="W41" s="211"/>
      <c r="X41" s="6"/>
      <c r="Y41" s="5"/>
      <c r="Z41" s="5"/>
      <c r="AB41" s="625"/>
      <c r="AC41" s="625"/>
    </row>
    <row r="42" spans="1:30" s="227" customFormat="1" ht="16.5" hidden="1" outlineLevel="2" thickBot="1">
      <c r="A42" s="232" t="s">
        <v>806</v>
      </c>
      <c r="B42" s="160">
        <v>2515</v>
      </c>
      <c r="C42" s="318" t="s">
        <v>957</v>
      </c>
      <c r="D42" s="234" t="s">
        <v>27</v>
      </c>
      <c r="E42" s="317" t="s">
        <v>958</v>
      </c>
      <c r="F42" s="233" t="s">
        <v>961</v>
      </c>
      <c r="G42" s="235">
        <v>41.618000000000002</v>
      </c>
      <c r="H42" s="236">
        <v>30.628</v>
      </c>
      <c r="I42" s="228">
        <v>11.089</v>
      </c>
      <c r="J42" s="228">
        <v>0</v>
      </c>
      <c r="K42" s="228">
        <v>1.002</v>
      </c>
      <c r="L42" s="228">
        <v>0</v>
      </c>
      <c r="M42" s="228">
        <v>0</v>
      </c>
      <c r="N42" s="228">
        <v>0</v>
      </c>
      <c r="O42" s="228">
        <v>0</v>
      </c>
      <c r="P42" s="228">
        <v>0</v>
      </c>
      <c r="Q42" s="272">
        <f>SUM(G42:K42)</f>
        <v>84.337000000000003</v>
      </c>
      <c r="R42" s="272">
        <f>SUM(L42:P42)</f>
        <v>0</v>
      </c>
      <c r="S42" s="280"/>
      <c r="T42" s="226">
        <f>SUM(Q42:S42)</f>
        <v>84.337000000000003</v>
      </c>
      <c r="U42" s="154">
        <v>84.34</v>
      </c>
      <c r="V42" s="594">
        <v>1</v>
      </c>
      <c r="W42" s="211"/>
      <c r="X42" s="290" t="s">
        <v>1035</v>
      </c>
      <c r="Y42" s="234" t="s">
        <v>27</v>
      </c>
      <c r="Z42" s="234" t="s">
        <v>958</v>
      </c>
      <c r="AB42" s="625">
        <v>2515</v>
      </c>
      <c r="AC42" s="625" t="s">
        <v>1118</v>
      </c>
      <c r="AD42" s="629">
        <f>+IF(AC42="No",T42,0)</f>
        <v>0</v>
      </c>
    </row>
    <row r="43" spans="1:30" s="227" customFormat="1" ht="16.5" hidden="1" outlineLevel="2" thickBot="1">
      <c r="A43" s="232">
        <v>78</v>
      </c>
      <c r="B43" s="160">
        <v>7802</v>
      </c>
      <c r="C43" s="318" t="s">
        <v>624</v>
      </c>
      <c r="D43" s="234" t="s">
        <v>7</v>
      </c>
      <c r="E43" s="234" t="s">
        <v>29</v>
      </c>
      <c r="F43" s="233" t="s">
        <v>28</v>
      </c>
      <c r="G43" s="235">
        <v>29.21</v>
      </c>
      <c r="H43" s="236">
        <v>31.050999999999998</v>
      </c>
      <c r="I43" s="228">
        <v>6.5890000000000004</v>
      </c>
      <c r="J43" s="228">
        <v>0.34699999999999998</v>
      </c>
      <c r="K43" s="228">
        <v>0</v>
      </c>
      <c r="L43" s="228">
        <v>0</v>
      </c>
      <c r="M43" s="228">
        <v>0</v>
      </c>
      <c r="N43" s="228">
        <v>0</v>
      </c>
      <c r="O43" s="228">
        <v>0</v>
      </c>
      <c r="P43" s="228">
        <v>0</v>
      </c>
      <c r="Q43" s="272">
        <f>SUM(G43:K43)</f>
        <v>67.196999999999989</v>
      </c>
      <c r="R43" s="272">
        <f>SUM(L43:P43)</f>
        <v>0</v>
      </c>
      <c r="S43" s="280"/>
      <c r="T43" s="226">
        <f>SUM(Q43:S43)</f>
        <v>67.196999999999989</v>
      </c>
      <c r="U43" s="154">
        <v>67.196999999999989</v>
      </c>
      <c r="V43" s="594">
        <v>1</v>
      </c>
      <c r="W43" s="211"/>
      <c r="X43" s="290" t="s">
        <v>1035</v>
      </c>
      <c r="Y43" s="234" t="s">
        <v>7</v>
      </c>
      <c r="Z43" s="234" t="s">
        <v>29</v>
      </c>
      <c r="AB43" s="625">
        <v>7802</v>
      </c>
      <c r="AC43" s="625" t="s">
        <v>1118</v>
      </c>
      <c r="AD43" s="629">
        <f>+IF(AC43="No",T43,0)</f>
        <v>0</v>
      </c>
    </row>
    <row r="44" spans="1:30" s="227" customFormat="1" ht="16.5" hidden="1" outlineLevel="2" thickBot="1">
      <c r="A44" s="232">
        <v>90</v>
      </c>
      <c r="B44" s="160">
        <v>9005</v>
      </c>
      <c r="C44" s="318" t="s">
        <v>326</v>
      </c>
      <c r="D44" s="234" t="s">
        <v>21</v>
      </c>
      <c r="E44" s="234" t="s">
        <v>462</v>
      </c>
      <c r="F44" s="233" t="s">
        <v>733</v>
      </c>
      <c r="G44" s="235">
        <v>0</v>
      </c>
      <c r="H44" s="236">
        <v>2.0009999999999999</v>
      </c>
      <c r="I44" s="236">
        <v>14.244999999999999</v>
      </c>
      <c r="J44" s="228">
        <v>4.1109999999999998</v>
      </c>
      <c r="K44" s="228">
        <v>0</v>
      </c>
      <c r="L44" s="228">
        <v>0</v>
      </c>
      <c r="M44" s="228">
        <v>0</v>
      </c>
      <c r="N44" s="228">
        <v>0</v>
      </c>
      <c r="O44" s="228">
        <v>0</v>
      </c>
      <c r="P44" s="228">
        <v>0</v>
      </c>
      <c r="Q44" s="272">
        <f>SUM(G44:K44)</f>
        <v>20.356999999999999</v>
      </c>
      <c r="R44" s="272">
        <f>SUM(L44:P44)</f>
        <v>0</v>
      </c>
      <c r="S44" s="280"/>
      <c r="T44" s="226">
        <f>SUM(Q44:S44)</f>
        <v>20.356999999999999</v>
      </c>
      <c r="U44" s="154">
        <v>20.356999999999999</v>
      </c>
      <c r="V44" s="594">
        <v>1</v>
      </c>
      <c r="W44" s="211"/>
      <c r="X44" s="290" t="s">
        <v>1035</v>
      </c>
      <c r="Y44" s="234" t="s">
        <v>21</v>
      </c>
      <c r="Z44" s="234" t="s">
        <v>462</v>
      </c>
      <c r="AB44" s="625">
        <v>9005</v>
      </c>
      <c r="AC44" s="625" t="s">
        <v>1118</v>
      </c>
      <c r="AD44" s="629">
        <f>+IF(AC44="No",T44,0)</f>
        <v>0</v>
      </c>
    </row>
    <row r="45" spans="1:30" s="148" customFormat="1" ht="16.5" hidden="1" outlineLevel="2" thickBot="1">
      <c r="A45" s="848" t="s">
        <v>522</v>
      </c>
      <c r="B45" s="849"/>
      <c r="C45" s="849"/>
      <c r="D45" s="849"/>
      <c r="E45" s="849"/>
      <c r="F45" s="591" t="s">
        <v>379</v>
      </c>
      <c r="G45" s="231">
        <f>SUM(G42:G44)</f>
        <v>70.828000000000003</v>
      </c>
      <c r="H45" s="231">
        <f t="shared" ref="H45:S45" si="12">SUM(H42:H44)</f>
        <v>63.68</v>
      </c>
      <c r="I45" s="231">
        <f t="shared" si="12"/>
        <v>31.923000000000002</v>
      </c>
      <c r="J45" s="231">
        <f t="shared" si="12"/>
        <v>4.4580000000000002</v>
      </c>
      <c r="K45" s="231">
        <f t="shared" si="12"/>
        <v>1.002</v>
      </c>
      <c r="L45" s="231">
        <f t="shared" si="12"/>
        <v>0</v>
      </c>
      <c r="M45" s="231">
        <f t="shared" si="12"/>
        <v>0</v>
      </c>
      <c r="N45" s="231">
        <f t="shared" si="12"/>
        <v>0</v>
      </c>
      <c r="O45" s="231">
        <f t="shared" si="12"/>
        <v>0</v>
      </c>
      <c r="P45" s="231">
        <f t="shared" si="12"/>
        <v>0</v>
      </c>
      <c r="Q45" s="269">
        <f t="shared" si="12"/>
        <v>171.89099999999999</v>
      </c>
      <c r="R45" s="269">
        <f t="shared" si="12"/>
        <v>0</v>
      </c>
      <c r="S45" s="231">
        <f t="shared" si="12"/>
        <v>0</v>
      </c>
      <c r="T45" s="226">
        <f>SUM(Q45:S45)</f>
        <v>171.89099999999999</v>
      </c>
      <c r="U45" s="231">
        <f>SUM(U42:U44)</f>
        <v>171.89399999999998</v>
      </c>
      <c r="V45" s="852"/>
      <c r="W45" s="5"/>
      <c r="X45" s="237"/>
      <c r="AB45" s="626"/>
      <c r="AC45" s="625"/>
    </row>
    <row r="46" spans="1:30" s="148" customFormat="1" ht="16.5" hidden="1" outlineLevel="2" thickBot="1">
      <c r="A46" s="850"/>
      <c r="B46" s="851"/>
      <c r="C46" s="851"/>
      <c r="D46" s="851"/>
      <c r="E46" s="851"/>
      <c r="F46" s="592" t="s">
        <v>380</v>
      </c>
      <c r="G46" s="57">
        <f>+G45/$T$45</f>
        <v>0.412051823539336</v>
      </c>
      <c r="H46" s="57">
        <f t="shared" ref="H46:S46" si="13">+H45/$T$45</f>
        <v>0.37046733104118307</v>
      </c>
      <c r="I46" s="57">
        <f t="shared" si="13"/>
        <v>0.18571652966123883</v>
      </c>
      <c r="J46" s="57">
        <f t="shared" si="13"/>
        <v>2.5935040228982322E-2</v>
      </c>
      <c r="K46" s="57">
        <f t="shared" si="13"/>
        <v>5.8292755292598218E-3</v>
      </c>
      <c r="L46" s="57">
        <f t="shared" si="13"/>
        <v>0</v>
      </c>
      <c r="M46" s="57">
        <f t="shared" si="13"/>
        <v>0</v>
      </c>
      <c r="N46" s="57">
        <f t="shared" si="13"/>
        <v>0</v>
      </c>
      <c r="O46" s="57">
        <f t="shared" si="13"/>
        <v>0</v>
      </c>
      <c r="P46" s="57">
        <f t="shared" si="13"/>
        <v>0</v>
      </c>
      <c r="Q46" s="270">
        <f t="shared" si="13"/>
        <v>1</v>
      </c>
      <c r="R46" s="270">
        <f t="shared" si="13"/>
        <v>0</v>
      </c>
      <c r="S46" s="57">
        <f t="shared" si="13"/>
        <v>0</v>
      </c>
      <c r="T46" s="197">
        <f xml:space="preserve"> T45/U45</f>
        <v>0.99998254738385295</v>
      </c>
      <c r="U46" s="147"/>
      <c r="V46" s="853"/>
      <c r="W46" s="5"/>
      <c r="X46" s="288"/>
      <c r="AB46" s="626"/>
      <c r="AC46" s="625"/>
    </row>
    <row r="47" spans="1:30" s="227" customFormat="1" ht="16.5" hidden="1" outlineLevel="2" collapsed="1" thickBot="1">
      <c r="A47" s="13"/>
      <c r="B47" s="601"/>
      <c r="C47" s="5"/>
      <c r="D47" s="5"/>
      <c r="E47" s="5"/>
      <c r="F47" s="5"/>
      <c r="G47" s="36"/>
      <c r="H47" s="12"/>
      <c r="I47" s="35"/>
      <c r="J47" s="35"/>
      <c r="K47" s="35"/>
      <c r="L47" s="35"/>
      <c r="M47" s="35"/>
      <c r="N47" s="35"/>
      <c r="O47" s="35"/>
      <c r="P47" s="35"/>
      <c r="Q47" s="590"/>
      <c r="R47" s="590"/>
      <c r="S47" s="8"/>
      <c r="T47" s="196"/>
      <c r="U47" s="47"/>
      <c r="V47" s="49"/>
      <c r="W47" s="211"/>
      <c r="X47" s="6"/>
      <c r="Y47" s="5"/>
      <c r="Z47" s="5"/>
      <c r="AB47" s="625"/>
      <c r="AC47" s="625"/>
    </row>
    <row r="48" spans="1:30" s="227" customFormat="1" ht="16.5" hidden="1" customHeight="1" outlineLevel="2" thickBot="1">
      <c r="A48" s="854" t="s">
        <v>464</v>
      </c>
      <c r="B48" s="854"/>
      <c r="C48" s="5"/>
      <c r="D48" s="5"/>
      <c r="E48" s="5"/>
      <c r="F48" s="5"/>
      <c r="G48" s="36"/>
      <c r="H48" s="12"/>
      <c r="I48" s="35"/>
      <c r="J48" s="35"/>
      <c r="K48" s="35"/>
      <c r="L48" s="35"/>
      <c r="M48" s="35"/>
      <c r="N48" s="35"/>
      <c r="O48" s="35"/>
      <c r="P48" s="35"/>
      <c r="Q48" s="590"/>
      <c r="R48" s="590"/>
      <c r="S48" s="8"/>
      <c r="T48" s="196"/>
      <c r="U48" s="47"/>
      <c r="V48" s="151"/>
      <c r="W48" s="211"/>
      <c r="X48" s="6"/>
      <c r="Y48" s="5"/>
      <c r="Z48" s="5"/>
      <c r="AB48" s="625"/>
      <c r="AC48" s="625"/>
    </row>
    <row r="49" spans="1:30" s="227" customFormat="1" ht="15.75" customHeight="1" outlineLevel="2">
      <c r="A49" s="217">
        <v>45</v>
      </c>
      <c r="B49" s="603" t="s">
        <v>656</v>
      </c>
      <c r="C49" s="218" t="s">
        <v>657</v>
      </c>
      <c r="D49" s="162" t="s">
        <v>7</v>
      </c>
      <c r="E49" s="162" t="s">
        <v>23</v>
      </c>
      <c r="F49" s="218" t="s">
        <v>657</v>
      </c>
      <c r="G49" s="220">
        <v>0</v>
      </c>
      <c r="H49" s="221">
        <v>0</v>
      </c>
      <c r="I49" s="221">
        <v>0.93</v>
      </c>
      <c r="J49" s="219">
        <v>1.07</v>
      </c>
      <c r="K49" s="222">
        <v>0</v>
      </c>
      <c r="L49" s="222">
        <v>0</v>
      </c>
      <c r="M49" s="222">
        <v>0</v>
      </c>
      <c r="N49" s="222">
        <v>0</v>
      </c>
      <c r="O49" s="222">
        <v>0</v>
      </c>
      <c r="P49" s="222">
        <v>0</v>
      </c>
      <c r="Q49" s="278">
        <f>SUM(G49:K49)</f>
        <v>2</v>
      </c>
      <c r="R49" s="278">
        <f t="shared" ref="R49:R63" si="14">SUM(L49:P49)</f>
        <v>0</v>
      </c>
      <c r="S49" s="279"/>
      <c r="T49" s="169">
        <f t="shared" ref="T49:T63" si="15">SUM(Q49:S49)</f>
        <v>2</v>
      </c>
      <c r="U49" s="194">
        <v>3.24</v>
      </c>
      <c r="V49" s="225">
        <v>1</v>
      </c>
      <c r="W49" s="211"/>
      <c r="X49" s="223"/>
      <c r="Y49" s="162" t="s">
        <v>7</v>
      </c>
      <c r="Z49" s="162" t="s">
        <v>23</v>
      </c>
      <c r="AB49" s="625" t="s">
        <v>656</v>
      </c>
      <c r="AC49" s="625" t="s">
        <v>1117</v>
      </c>
      <c r="AD49" s="629">
        <f t="shared" ref="AD49:AD62" si="16">+IF(AC49="No",T49,0)</f>
        <v>2</v>
      </c>
    </row>
    <row r="50" spans="1:30" s="227" customFormat="1" ht="15.75" hidden="1" customHeight="1" outlineLevel="2">
      <c r="A50" s="232">
        <v>55</v>
      </c>
      <c r="B50" s="160">
        <v>5503</v>
      </c>
      <c r="C50" s="233" t="s">
        <v>383</v>
      </c>
      <c r="D50" s="214" t="s">
        <v>7</v>
      </c>
      <c r="E50" s="322" t="s">
        <v>31</v>
      </c>
      <c r="F50" s="233" t="s">
        <v>383</v>
      </c>
      <c r="G50" s="235">
        <v>41.625999999999998</v>
      </c>
      <c r="H50" s="236">
        <v>60.168999999999997</v>
      </c>
      <c r="I50" s="236">
        <v>31.062000000000001</v>
      </c>
      <c r="J50" s="236">
        <v>1.9470000000000001</v>
      </c>
      <c r="K50" s="236">
        <v>0</v>
      </c>
      <c r="L50" s="236">
        <v>0</v>
      </c>
      <c r="M50" s="228">
        <v>0</v>
      </c>
      <c r="N50" s="228">
        <v>0</v>
      </c>
      <c r="O50" s="228">
        <v>0</v>
      </c>
      <c r="P50" s="228">
        <v>0.67</v>
      </c>
      <c r="Q50" s="272">
        <f t="shared" ref="Q50:Q63" si="17">SUM(G50:K50)</f>
        <v>134.804</v>
      </c>
      <c r="R50" s="272">
        <f t="shared" si="14"/>
        <v>0.67</v>
      </c>
      <c r="S50" s="30"/>
      <c r="T50" s="226">
        <f t="shared" si="15"/>
        <v>135.47399999999999</v>
      </c>
      <c r="U50" s="154">
        <v>135.47399999999999</v>
      </c>
      <c r="V50" s="594">
        <v>5</v>
      </c>
      <c r="W50" s="211"/>
      <c r="X50" s="237"/>
      <c r="Y50" s="214" t="s">
        <v>7</v>
      </c>
      <c r="Z50" s="214" t="s">
        <v>31</v>
      </c>
      <c r="AB50" s="625">
        <v>5503</v>
      </c>
      <c r="AC50" s="625" t="s">
        <v>1118</v>
      </c>
      <c r="AD50" s="629">
        <f t="shared" si="16"/>
        <v>0</v>
      </c>
    </row>
    <row r="51" spans="1:30" s="227" customFormat="1" ht="15.75" customHeight="1" outlineLevel="2">
      <c r="A51" s="232">
        <v>55</v>
      </c>
      <c r="B51" s="160" t="s">
        <v>307</v>
      </c>
      <c r="C51" s="233" t="s">
        <v>308</v>
      </c>
      <c r="D51" s="214" t="s">
        <v>7</v>
      </c>
      <c r="E51" s="322" t="s">
        <v>469</v>
      </c>
      <c r="F51" s="318" t="s">
        <v>602</v>
      </c>
      <c r="G51" s="235">
        <v>0</v>
      </c>
      <c r="H51" s="236">
        <v>0</v>
      </c>
      <c r="I51" s="236">
        <v>0</v>
      </c>
      <c r="J51" s="236">
        <v>0</v>
      </c>
      <c r="K51" s="236">
        <v>0</v>
      </c>
      <c r="L51" s="236">
        <v>0</v>
      </c>
      <c r="M51" s="228">
        <v>0</v>
      </c>
      <c r="N51" s="228">
        <v>6.9334400000000009</v>
      </c>
      <c r="O51" s="228">
        <v>0</v>
      </c>
      <c r="P51" s="228">
        <v>0</v>
      </c>
      <c r="Q51" s="272">
        <f t="shared" si="17"/>
        <v>0</v>
      </c>
      <c r="R51" s="272">
        <f t="shared" si="14"/>
        <v>6.9334400000000009</v>
      </c>
      <c r="S51" s="30"/>
      <c r="T51" s="226">
        <f t="shared" si="15"/>
        <v>6.9334400000000009</v>
      </c>
      <c r="U51" s="154">
        <v>6.899</v>
      </c>
      <c r="V51" s="594">
        <v>5</v>
      </c>
      <c r="W51" s="211"/>
      <c r="X51" s="237"/>
      <c r="Y51" s="214" t="s">
        <v>7</v>
      </c>
      <c r="Z51" s="214" t="s">
        <v>469</v>
      </c>
      <c r="AB51" s="625" t="s">
        <v>307</v>
      </c>
      <c r="AC51" s="625" t="s">
        <v>1117</v>
      </c>
      <c r="AD51" s="629">
        <f t="shared" si="16"/>
        <v>6.9334400000000009</v>
      </c>
    </row>
    <row r="52" spans="1:30" s="227" customFormat="1" ht="15.75" customHeight="1" outlineLevel="2">
      <c r="A52" s="330">
        <v>56</v>
      </c>
      <c r="B52" s="482">
        <v>5608</v>
      </c>
      <c r="C52" s="499" t="s">
        <v>994</v>
      </c>
      <c r="D52" s="316" t="s">
        <v>7</v>
      </c>
      <c r="E52" s="316" t="s">
        <v>36</v>
      </c>
      <c r="F52" s="499" t="s">
        <v>995</v>
      </c>
      <c r="G52" s="495"/>
      <c r="H52" s="496"/>
      <c r="I52" s="496"/>
      <c r="J52" s="496"/>
      <c r="K52" s="496"/>
      <c r="L52" s="496"/>
      <c r="M52" s="497"/>
      <c r="N52" s="497"/>
      <c r="O52" s="497"/>
      <c r="P52" s="497"/>
      <c r="Q52" s="272">
        <f>SUM(G52:K52)</f>
        <v>0</v>
      </c>
      <c r="R52" s="272">
        <f>SUM(L52:P52)</f>
        <v>0</v>
      </c>
      <c r="S52" s="539"/>
      <c r="T52" s="513">
        <f t="shared" si="15"/>
        <v>0</v>
      </c>
      <c r="U52" s="154">
        <v>78.194000000000003</v>
      </c>
      <c r="V52" s="594">
        <v>6</v>
      </c>
      <c r="W52" s="193"/>
      <c r="X52" s="331" t="s">
        <v>1045</v>
      </c>
      <c r="Y52" s="214" t="s">
        <v>7</v>
      </c>
      <c r="Z52" s="214" t="s">
        <v>36</v>
      </c>
      <c r="AB52" s="625">
        <v>5608</v>
      </c>
      <c r="AC52" s="625" t="s">
        <v>1117</v>
      </c>
      <c r="AD52" s="629">
        <f t="shared" si="16"/>
        <v>0</v>
      </c>
    </row>
    <row r="53" spans="1:30" s="227" customFormat="1" ht="15.75" customHeight="1" outlineLevel="2">
      <c r="A53" s="232">
        <v>60</v>
      </c>
      <c r="B53" s="160">
        <v>6006</v>
      </c>
      <c r="C53" s="233" t="s">
        <v>601</v>
      </c>
      <c r="D53" s="214" t="s">
        <v>7</v>
      </c>
      <c r="E53" s="322" t="s">
        <v>769</v>
      </c>
      <c r="F53" s="233" t="s">
        <v>601</v>
      </c>
      <c r="G53" s="235">
        <v>0</v>
      </c>
      <c r="H53" s="236">
        <v>14.276</v>
      </c>
      <c r="I53" s="236">
        <v>2.2395499999999995</v>
      </c>
      <c r="J53" s="236">
        <v>0.16</v>
      </c>
      <c r="K53" s="236">
        <v>0</v>
      </c>
      <c r="L53" s="236">
        <v>0</v>
      </c>
      <c r="M53" s="236">
        <v>5.9490800000000004</v>
      </c>
      <c r="N53" s="236">
        <v>37.58634</v>
      </c>
      <c r="O53" s="228">
        <v>34.347830000000002</v>
      </c>
      <c r="P53" s="228">
        <v>0</v>
      </c>
      <c r="Q53" s="272">
        <f>SUM(G53:K53)</f>
        <v>16.675549999999998</v>
      </c>
      <c r="R53" s="272">
        <f t="shared" si="14"/>
        <v>77.883250000000004</v>
      </c>
      <c r="S53" s="30"/>
      <c r="T53" s="226">
        <f t="shared" si="15"/>
        <v>94.558800000000005</v>
      </c>
      <c r="U53" s="154">
        <v>94.559000000000012</v>
      </c>
      <c r="V53" s="594">
        <v>1</v>
      </c>
      <c r="W53" s="211"/>
      <c r="X53" s="237"/>
      <c r="Y53" s="214" t="s">
        <v>7</v>
      </c>
      <c r="Z53" s="214" t="s">
        <v>769</v>
      </c>
      <c r="AB53" s="625">
        <v>6006</v>
      </c>
      <c r="AC53" s="625" t="s">
        <v>1117</v>
      </c>
      <c r="AD53" s="629">
        <f t="shared" si="16"/>
        <v>94.558800000000005</v>
      </c>
    </row>
    <row r="54" spans="1:30" s="227" customFormat="1" ht="15.75" hidden="1" customHeight="1" outlineLevel="2">
      <c r="A54" s="232">
        <v>60</v>
      </c>
      <c r="B54" s="160">
        <v>6007</v>
      </c>
      <c r="C54" s="233" t="s">
        <v>384</v>
      </c>
      <c r="D54" s="214" t="s">
        <v>7</v>
      </c>
      <c r="E54" s="214" t="s">
        <v>127</v>
      </c>
      <c r="F54" s="233" t="s">
        <v>822</v>
      </c>
      <c r="G54" s="235">
        <v>0</v>
      </c>
      <c r="H54" s="236">
        <v>16.794329999999999</v>
      </c>
      <c r="I54" s="236">
        <v>10.782349999999999</v>
      </c>
      <c r="J54" s="236">
        <v>1.47559</v>
      </c>
      <c r="K54" s="236">
        <v>0</v>
      </c>
      <c r="L54" s="236">
        <v>0</v>
      </c>
      <c r="M54" s="228">
        <v>0</v>
      </c>
      <c r="N54" s="228">
        <v>0</v>
      </c>
      <c r="O54" s="228">
        <v>2.3513500000000001</v>
      </c>
      <c r="P54" s="228">
        <v>0.47539999999999999</v>
      </c>
      <c r="Q54" s="272">
        <f t="shared" si="17"/>
        <v>29.052269999999996</v>
      </c>
      <c r="R54" s="272">
        <f t="shared" si="14"/>
        <v>2.8267500000000001</v>
      </c>
      <c r="S54" s="30"/>
      <c r="T54" s="226">
        <f t="shared" si="15"/>
        <v>31.879019999999997</v>
      </c>
      <c r="U54" s="154">
        <v>31.873000000000001</v>
      </c>
      <c r="V54" s="594">
        <v>1</v>
      </c>
      <c r="W54" s="211"/>
      <c r="X54" s="237"/>
      <c r="Y54" s="214" t="s">
        <v>7</v>
      </c>
      <c r="Z54" s="214" t="s">
        <v>127</v>
      </c>
      <c r="AB54" s="625">
        <v>6007</v>
      </c>
      <c r="AC54" s="625" t="s">
        <v>1118</v>
      </c>
      <c r="AD54" s="629">
        <f t="shared" si="16"/>
        <v>0</v>
      </c>
    </row>
    <row r="55" spans="1:30" s="227" customFormat="1" ht="15.75" hidden="1" customHeight="1" outlineLevel="2">
      <c r="A55" s="232">
        <v>60</v>
      </c>
      <c r="B55" s="160">
        <v>6007</v>
      </c>
      <c r="C55" s="233" t="s">
        <v>384</v>
      </c>
      <c r="D55" s="214" t="s">
        <v>127</v>
      </c>
      <c r="E55" s="214" t="s">
        <v>32</v>
      </c>
      <c r="F55" s="233" t="s">
        <v>823</v>
      </c>
      <c r="G55" s="235">
        <v>0.97350000000000003</v>
      </c>
      <c r="H55" s="236">
        <v>7.9083000000000006</v>
      </c>
      <c r="I55" s="236">
        <v>17.741969999999998</v>
      </c>
      <c r="J55" s="236">
        <v>26.666899999999998</v>
      </c>
      <c r="K55" s="236">
        <v>0</v>
      </c>
      <c r="L55" s="236">
        <v>0</v>
      </c>
      <c r="M55" s="228">
        <v>0</v>
      </c>
      <c r="N55" s="228">
        <v>0</v>
      </c>
      <c r="O55" s="228">
        <v>3.3130000000000002</v>
      </c>
      <c r="P55" s="228">
        <v>0.68300000000000005</v>
      </c>
      <c r="Q55" s="272">
        <f t="shared" si="17"/>
        <v>53.290669999999999</v>
      </c>
      <c r="R55" s="272">
        <f t="shared" si="14"/>
        <v>3.9960000000000004</v>
      </c>
      <c r="S55" s="30"/>
      <c r="T55" s="226">
        <f t="shared" si="15"/>
        <v>57.286670000000001</v>
      </c>
      <c r="U55" s="154">
        <v>57.286999999999999</v>
      </c>
      <c r="V55" s="594">
        <v>2</v>
      </c>
      <c r="W55" s="211"/>
      <c r="X55" s="237"/>
      <c r="Y55" s="214" t="s">
        <v>127</v>
      </c>
      <c r="Z55" s="214" t="s">
        <v>32</v>
      </c>
      <c r="AB55" s="625">
        <v>6007</v>
      </c>
      <c r="AC55" s="625" t="s">
        <v>1118</v>
      </c>
      <c r="AD55" s="629">
        <f t="shared" si="16"/>
        <v>0</v>
      </c>
    </row>
    <row r="56" spans="1:30" s="227" customFormat="1" ht="15.75" hidden="1" customHeight="1" outlineLevel="2">
      <c r="A56" s="232">
        <v>60</v>
      </c>
      <c r="B56" s="160">
        <v>6008</v>
      </c>
      <c r="C56" s="233" t="s">
        <v>465</v>
      </c>
      <c r="D56" s="214" t="s">
        <v>7</v>
      </c>
      <c r="E56" s="214" t="s">
        <v>824</v>
      </c>
      <c r="F56" s="233" t="s">
        <v>825</v>
      </c>
      <c r="G56" s="235">
        <v>0</v>
      </c>
      <c r="H56" s="236">
        <v>4.9349499999999997</v>
      </c>
      <c r="I56" s="236">
        <v>11.192260000000001</v>
      </c>
      <c r="J56" s="236">
        <v>21.393300000000004</v>
      </c>
      <c r="K56" s="236">
        <v>0</v>
      </c>
      <c r="L56" s="236">
        <v>0</v>
      </c>
      <c r="M56" s="228">
        <v>0</v>
      </c>
      <c r="N56" s="228">
        <v>0</v>
      </c>
      <c r="O56" s="228">
        <v>0</v>
      </c>
      <c r="P56" s="228">
        <v>0</v>
      </c>
      <c r="Q56" s="272">
        <f t="shared" si="17"/>
        <v>37.520510000000002</v>
      </c>
      <c r="R56" s="272">
        <f t="shared" si="14"/>
        <v>0</v>
      </c>
      <c r="S56" s="30"/>
      <c r="T56" s="226">
        <f t="shared" si="15"/>
        <v>37.520510000000002</v>
      </c>
      <c r="U56" s="154">
        <v>37.519999999999996</v>
      </c>
      <c r="V56" s="594">
        <v>2</v>
      </c>
      <c r="W56" s="211"/>
      <c r="X56" s="237"/>
      <c r="Y56" s="214" t="s">
        <v>7</v>
      </c>
      <c r="Z56" s="214" t="s">
        <v>824</v>
      </c>
      <c r="AB56" s="625">
        <v>6008</v>
      </c>
      <c r="AC56" s="625" t="s">
        <v>1118</v>
      </c>
      <c r="AD56" s="629">
        <f t="shared" si="16"/>
        <v>0</v>
      </c>
    </row>
    <row r="57" spans="1:30" s="227" customFormat="1" ht="15.75" hidden="1" customHeight="1" outlineLevel="2">
      <c r="A57" s="232">
        <v>60</v>
      </c>
      <c r="B57" s="160">
        <v>6008</v>
      </c>
      <c r="C57" s="233" t="s">
        <v>465</v>
      </c>
      <c r="D57" s="214" t="s">
        <v>824</v>
      </c>
      <c r="E57" s="214" t="s">
        <v>12</v>
      </c>
      <c r="F57" s="233" t="s">
        <v>826</v>
      </c>
      <c r="G57" s="235">
        <v>7.95</v>
      </c>
      <c r="H57" s="236">
        <v>12.869999999999997</v>
      </c>
      <c r="I57" s="236">
        <v>8.67</v>
      </c>
      <c r="J57" s="236">
        <v>5.984</v>
      </c>
      <c r="K57" s="236">
        <v>0</v>
      </c>
      <c r="L57" s="236">
        <v>0</v>
      </c>
      <c r="M57" s="228">
        <v>0</v>
      </c>
      <c r="N57" s="228">
        <v>0</v>
      </c>
      <c r="O57" s="228">
        <v>0</v>
      </c>
      <c r="P57" s="228">
        <v>0</v>
      </c>
      <c r="Q57" s="272">
        <f t="shared" si="17"/>
        <v>35.473999999999997</v>
      </c>
      <c r="R57" s="272">
        <f t="shared" si="14"/>
        <v>0</v>
      </c>
      <c r="S57" s="30"/>
      <c r="T57" s="226">
        <f t="shared" si="15"/>
        <v>35.473999999999997</v>
      </c>
      <c r="U57" s="154">
        <v>35.473999999999997</v>
      </c>
      <c r="V57" s="594">
        <v>3</v>
      </c>
      <c r="W57" s="211"/>
      <c r="X57" s="237"/>
      <c r="Y57" s="214" t="s">
        <v>824</v>
      </c>
      <c r="Z57" s="214" t="s">
        <v>12</v>
      </c>
      <c r="AB57" s="625">
        <v>6008</v>
      </c>
      <c r="AC57" s="625" t="s">
        <v>1118</v>
      </c>
      <c r="AD57" s="629">
        <f t="shared" si="16"/>
        <v>0</v>
      </c>
    </row>
    <row r="58" spans="1:30" s="227" customFormat="1" ht="15.75" hidden="1" customHeight="1" outlineLevel="2">
      <c r="A58" s="232">
        <v>60</v>
      </c>
      <c r="B58" s="160">
        <v>6009</v>
      </c>
      <c r="C58" s="233" t="s">
        <v>467</v>
      </c>
      <c r="D58" s="214" t="s">
        <v>7</v>
      </c>
      <c r="E58" s="214" t="s">
        <v>33</v>
      </c>
      <c r="F58" s="233" t="s">
        <v>467</v>
      </c>
      <c r="G58" s="235">
        <v>0</v>
      </c>
      <c r="H58" s="209">
        <v>22.308999999999997</v>
      </c>
      <c r="I58" s="209">
        <v>33.257000000000012</v>
      </c>
      <c r="J58" s="209">
        <v>20.061999999999998</v>
      </c>
      <c r="K58" s="209">
        <v>0</v>
      </c>
      <c r="L58" s="209">
        <v>0</v>
      </c>
      <c r="M58" s="235">
        <v>15.45</v>
      </c>
      <c r="N58" s="235">
        <v>26.427999999999997</v>
      </c>
      <c r="O58" s="235">
        <v>0.61099999999999999</v>
      </c>
      <c r="P58" s="235">
        <v>0</v>
      </c>
      <c r="Q58" s="272">
        <f t="shared" si="17"/>
        <v>75.628000000000014</v>
      </c>
      <c r="R58" s="272">
        <f t="shared" si="14"/>
        <v>42.488999999999997</v>
      </c>
      <c r="S58" s="30"/>
      <c r="T58" s="226">
        <f t="shared" si="15"/>
        <v>118.11700000000002</v>
      </c>
      <c r="U58" s="154">
        <v>118.98</v>
      </c>
      <c r="V58" s="594">
        <v>3</v>
      </c>
      <c r="W58" s="211"/>
      <c r="X58" s="237"/>
      <c r="Y58" s="214" t="s">
        <v>7</v>
      </c>
      <c r="Z58" s="214" t="s">
        <v>33</v>
      </c>
      <c r="AB58" s="625">
        <v>6009</v>
      </c>
      <c r="AC58" s="625" t="s">
        <v>1118</v>
      </c>
      <c r="AD58" s="629">
        <f t="shared" si="16"/>
        <v>0</v>
      </c>
    </row>
    <row r="59" spans="1:30" s="227" customFormat="1" ht="15.75" hidden="1" customHeight="1" outlineLevel="2">
      <c r="A59" s="232">
        <v>62</v>
      </c>
      <c r="B59" s="160">
        <v>6209</v>
      </c>
      <c r="C59" s="233" t="s">
        <v>385</v>
      </c>
      <c r="D59" s="214" t="s">
        <v>7</v>
      </c>
      <c r="E59" s="214" t="s">
        <v>34</v>
      </c>
      <c r="F59" s="233" t="s">
        <v>385</v>
      </c>
      <c r="G59" s="235">
        <v>8.8308099999999996</v>
      </c>
      <c r="H59" s="236">
        <v>18.733549999999997</v>
      </c>
      <c r="I59" s="236">
        <v>22.652899999999995</v>
      </c>
      <c r="J59" s="236">
        <v>12.72054</v>
      </c>
      <c r="K59" s="236">
        <v>0</v>
      </c>
      <c r="L59" s="236">
        <v>0</v>
      </c>
      <c r="M59" s="228">
        <v>0</v>
      </c>
      <c r="N59" s="228">
        <v>0</v>
      </c>
      <c r="O59" s="228">
        <v>0</v>
      </c>
      <c r="P59" s="228">
        <v>0</v>
      </c>
      <c r="Q59" s="272">
        <f t="shared" si="17"/>
        <v>62.937799999999996</v>
      </c>
      <c r="R59" s="272">
        <f t="shared" si="14"/>
        <v>0</v>
      </c>
      <c r="S59" s="30"/>
      <c r="T59" s="226">
        <f t="shared" si="15"/>
        <v>62.937799999999996</v>
      </c>
      <c r="U59" s="154">
        <v>62.938000000000002</v>
      </c>
      <c r="V59" s="594">
        <v>2</v>
      </c>
      <c r="W59" s="211"/>
      <c r="X59" s="237"/>
      <c r="Y59" s="214" t="s">
        <v>7</v>
      </c>
      <c r="Z59" s="214" t="s">
        <v>34</v>
      </c>
      <c r="AB59" s="625">
        <v>6209</v>
      </c>
      <c r="AC59" s="625" t="s">
        <v>1118</v>
      </c>
      <c r="AD59" s="629">
        <f t="shared" si="16"/>
        <v>0</v>
      </c>
    </row>
    <row r="60" spans="1:30" s="227" customFormat="1" ht="15.75" customHeight="1" outlineLevel="2">
      <c r="A60" s="232">
        <v>62</v>
      </c>
      <c r="B60" s="160">
        <v>6211</v>
      </c>
      <c r="C60" s="233" t="s">
        <v>470</v>
      </c>
      <c r="D60" s="214" t="s">
        <v>7</v>
      </c>
      <c r="E60" s="214" t="s">
        <v>18</v>
      </c>
      <c r="F60" s="233" t="s">
        <v>386</v>
      </c>
      <c r="G60" s="235">
        <v>3.9412699999999998</v>
      </c>
      <c r="H60" s="236">
        <v>6.9658699999999998</v>
      </c>
      <c r="I60" s="236">
        <v>4.9197600000000001</v>
      </c>
      <c r="J60" s="236">
        <v>0</v>
      </c>
      <c r="K60" s="236">
        <v>0</v>
      </c>
      <c r="L60" s="236">
        <v>0</v>
      </c>
      <c r="M60" s="228">
        <v>0</v>
      </c>
      <c r="N60" s="228">
        <v>0</v>
      </c>
      <c r="O60" s="228">
        <v>0</v>
      </c>
      <c r="P60" s="228">
        <v>0</v>
      </c>
      <c r="Q60" s="272">
        <f t="shared" si="17"/>
        <v>15.8269</v>
      </c>
      <c r="R60" s="272">
        <f t="shared" si="14"/>
        <v>0</v>
      </c>
      <c r="S60" s="30"/>
      <c r="T60" s="226">
        <f t="shared" si="15"/>
        <v>15.8269</v>
      </c>
      <c r="U60" s="154">
        <v>15.826899999999998</v>
      </c>
      <c r="V60" s="594">
        <v>5</v>
      </c>
      <c r="W60" s="211"/>
      <c r="X60" s="237"/>
      <c r="Y60" s="214" t="s">
        <v>7</v>
      </c>
      <c r="Z60" s="214" t="s">
        <v>18</v>
      </c>
      <c r="AB60" s="625">
        <v>6211</v>
      </c>
      <c r="AC60" s="625" t="s">
        <v>1117</v>
      </c>
      <c r="AD60" s="629">
        <f t="shared" si="16"/>
        <v>15.8269</v>
      </c>
    </row>
    <row r="61" spans="1:30" s="227" customFormat="1" ht="15.75" customHeight="1" outlineLevel="2">
      <c r="A61" s="232">
        <v>62</v>
      </c>
      <c r="B61" s="160" t="s">
        <v>35</v>
      </c>
      <c r="C61" s="233" t="s">
        <v>600</v>
      </c>
      <c r="D61" s="214" t="s">
        <v>878</v>
      </c>
      <c r="E61" s="214" t="s">
        <v>471</v>
      </c>
      <c r="F61" s="318" t="s">
        <v>757</v>
      </c>
      <c r="G61" s="235">
        <v>0</v>
      </c>
      <c r="H61" s="236">
        <v>1.38</v>
      </c>
      <c r="I61" s="161">
        <v>1</v>
      </c>
      <c r="J61" s="236">
        <v>0</v>
      </c>
      <c r="K61" s="236">
        <v>0</v>
      </c>
      <c r="L61" s="236">
        <v>0</v>
      </c>
      <c r="M61" s="228">
        <v>0</v>
      </c>
      <c r="N61" s="228">
        <v>0</v>
      </c>
      <c r="O61" s="228">
        <v>0</v>
      </c>
      <c r="P61" s="228">
        <v>0</v>
      </c>
      <c r="Q61" s="272">
        <f t="shared" si="17"/>
        <v>2.38</v>
      </c>
      <c r="R61" s="272">
        <f t="shared" si="14"/>
        <v>0</v>
      </c>
      <c r="S61" s="30"/>
      <c r="T61" s="226">
        <f t="shared" si="15"/>
        <v>2.38</v>
      </c>
      <c r="U61" s="154">
        <v>2.38</v>
      </c>
      <c r="V61" s="594">
        <v>5</v>
      </c>
      <c r="W61" s="211"/>
      <c r="X61" s="237"/>
      <c r="Y61" s="214" t="s">
        <v>878</v>
      </c>
      <c r="Z61" s="214" t="s">
        <v>471</v>
      </c>
      <c r="AB61" s="625" t="s">
        <v>35</v>
      </c>
      <c r="AC61" s="625" t="s">
        <v>1117</v>
      </c>
      <c r="AD61" s="629">
        <f t="shared" si="16"/>
        <v>2.38</v>
      </c>
    </row>
    <row r="62" spans="1:30" s="227" customFormat="1" ht="15.75" customHeight="1" outlineLevel="2">
      <c r="A62" s="232">
        <v>64</v>
      </c>
      <c r="B62" s="160">
        <v>6404</v>
      </c>
      <c r="C62" s="233" t="s">
        <v>466</v>
      </c>
      <c r="D62" s="214" t="s">
        <v>7</v>
      </c>
      <c r="E62" s="214" t="s">
        <v>468</v>
      </c>
      <c r="F62" s="233" t="s">
        <v>466</v>
      </c>
      <c r="G62" s="235">
        <v>0</v>
      </c>
      <c r="H62" s="236">
        <v>1.327</v>
      </c>
      <c r="I62" s="236">
        <v>31.745000000000005</v>
      </c>
      <c r="J62" s="236">
        <v>9.9250000000000007</v>
      </c>
      <c r="K62" s="236">
        <v>0</v>
      </c>
      <c r="L62" s="236">
        <v>0</v>
      </c>
      <c r="M62" s="236">
        <v>0</v>
      </c>
      <c r="N62" s="228">
        <v>5.665</v>
      </c>
      <c r="O62" s="228">
        <v>58.106999999999999</v>
      </c>
      <c r="P62" s="228">
        <v>18.569999999999993</v>
      </c>
      <c r="Q62" s="272">
        <f t="shared" si="17"/>
        <v>42.997</v>
      </c>
      <c r="R62" s="272">
        <f t="shared" si="14"/>
        <v>82.341999999999985</v>
      </c>
      <c r="S62" s="30"/>
      <c r="T62" s="226">
        <f t="shared" si="15"/>
        <v>125.33899999999998</v>
      </c>
      <c r="U62" s="154">
        <v>125.33899999999998</v>
      </c>
      <c r="V62" s="594">
        <v>4</v>
      </c>
      <c r="W62" s="211"/>
      <c r="X62" s="237"/>
      <c r="Y62" s="214" t="s">
        <v>7</v>
      </c>
      <c r="Z62" s="214" t="s">
        <v>468</v>
      </c>
      <c r="AB62" s="625">
        <v>6404</v>
      </c>
      <c r="AC62" s="625" t="s">
        <v>1117</v>
      </c>
      <c r="AD62" s="629">
        <f t="shared" si="16"/>
        <v>125.33899999999998</v>
      </c>
    </row>
    <row r="63" spans="1:30" s="148" customFormat="1" ht="15.75" hidden="1" customHeight="1" outlineLevel="2">
      <c r="A63" s="848" t="s">
        <v>1110</v>
      </c>
      <c r="B63" s="849"/>
      <c r="C63" s="849"/>
      <c r="D63" s="849"/>
      <c r="E63" s="849"/>
      <c r="F63" s="591" t="s">
        <v>379</v>
      </c>
      <c r="G63" s="32">
        <f t="shared" ref="G63:P63" si="18">SUM(G49:G62)</f>
        <v>63.321580000000004</v>
      </c>
      <c r="H63" s="32">
        <f t="shared" si="18"/>
        <v>167.66799999999998</v>
      </c>
      <c r="I63" s="32">
        <f t="shared" si="18"/>
        <v>176.19279</v>
      </c>
      <c r="J63" s="32">
        <f t="shared" si="18"/>
        <v>101.40433</v>
      </c>
      <c r="K63" s="32">
        <f t="shared" si="18"/>
        <v>0</v>
      </c>
      <c r="L63" s="32">
        <f t="shared" si="18"/>
        <v>0</v>
      </c>
      <c r="M63" s="32">
        <f t="shared" si="18"/>
        <v>21.399079999999998</v>
      </c>
      <c r="N63" s="32">
        <f t="shared" si="18"/>
        <v>76.612780000000001</v>
      </c>
      <c r="O63" s="32">
        <f t="shared" si="18"/>
        <v>98.73017999999999</v>
      </c>
      <c r="P63" s="32">
        <f t="shared" si="18"/>
        <v>20.398399999999992</v>
      </c>
      <c r="Q63" s="272">
        <f t="shared" si="17"/>
        <v>508.58670000000001</v>
      </c>
      <c r="R63" s="272">
        <f t="shared" si="14"/>
        <v>217.14043999999996</v>
      </c>
      <c r="S63" s="30">
        <f>SUM(S49:S62)</f>
        <v>0</v>
      </c>
      <c r="T63" s="226">
        <f t="shared" si="15"/>
        <v>725.72713999999996</v>
      </c>
      <c r="U63" s="231">
        <f>SUM(U49:U62)</f>
        <v>805.98389999999995</v>
      </c>
      <c r="V63" s="871"/>
      <c r="W63" s="5"/>
      <c r="X63" s="237"/>
      <c r="AB63" s="626"/>
      <c r="AC63" s="625"/>
    </row>
    <row r="64" spans="1:30" s="148" customFormat="1" ht="16.5" hidden="1" customHeight="1" outlineLevel="2" thickBot="1">
      <c r="A64" s="850"/>
      <c r="B64" s="851"/>
      <c r="C64" s="851"/>
      <c r="D64" s="851"/>
      <c r="E64" s="851"/>
      <c r="F64" s="592" t="s">
        <v>380</v>
      </c>
      <c r="G64" s="57">
        <f>+G63/$T$63</f>
        <v>8.7252600199022465E-2</v>
      </c>
      <c r="H64" s="57">
        <f t="shared" ref="H64:S64" si="19">+H63/$T$63</f>
        <v>0.23103449045601351</v>
      </c>
      <c r="I64" s="57">
        <f t="shared" si="19"/>
        <v>0.24278104026810959</v>
      </c>
      <c r="J64" s="57">
        <f t="shared" si="19"/>
        <v>0.13972790104005206</v>
      </c>
      <c r="K64" s="57">
        <f t="shared" si="19"/>
        <v>0</v>
      </c>
      <c r="L64" s="57">
        <f t="shared" si="19"/>
        <v>0</v>
      </c>
      <c r="M64" s="57">
        <f t="shared" si="19"/>
        <v>2.9486398979098397E-2</v>
      </c>
      <c r="N64" s="57">
        <f t="shared" si="19"/>
        <v>0.10556692147409563</v>
      </c>
      <c r="O64" s="57">
        <f t="shared" si="19"/>
        <v>0.1360431139450014</v>
      </c>
      <c r="P64" s="57">
        <f t="shared" si="19"/>
        <v>2.8107533638606918E-2</v>
      </c>
      <c r="Q64" s="270">
        <f t="shared" si="19"/>
        <v>0.70079603196319773</v>
      </c>
      <c r="R64" s="270">
        <f t="shared" si="19"/>
        <v>0.29920396803680233</v>
      </c>
      <c r="S64" s="57">
        <f t="shared" si="19"/>
        <v>0</v>
      </c>
      <c r="T64" s="197">
        <f xml:space="preserve"> T63/U63</f>
        <v>0.90042386702761679</v>
      </c>
      <c r="U64" s="147"/>
      <c r="V64" s="872"/>
      <c r="W64" s="5"/>
      <c r="X64" s="288"/>
      <c r="AB64" s="626"/>
      <c r="AC64" s="625"/>
    </row>
    <row r="65" spans="1:30" s="227" customFormat="1" ht="15.75" hidden="1" outlineLevel="2" collapsed="1">
      <c r="A65" s="13"/>
      <c r="B65" s="601"/>
      <c r="C65" s="5"/>
      <c r="D65" s="149"/>
      <c r="E65" s="149"/>
      <c r="F65" s="5"/>
      <c r="G65" s="36"/>
      <c r="H65" s="12"/>
      <c r="I65" s="12"/>
      <c r="J65" s="12"/>
      <c r="K65" s="12"/>
      <c r="L65" s="12"/>
      <c r="M65" s="35"/>
      <c r="N65" s="35"/>
      <c r="O65" s="35"/>
      <c r="P65" s="35"/>
      <c r="Q65" s="590"/>
      <c r="R65" s="590"/>
      <c r="S65" s="8"/>
      <c r="T65" s="196"/>
      <c r="U65" s="47"/>
      <c r="V65" s="49"/>
      <c r="W65" s="211"/>
      <c r="X65" s="6"/>
      <c r="Y65" s="149"/>
      <c r="Z65" s="149"/>
      <c r="AB65" s="625"/>
    </row>
    <row r="66" spans="1:30" s="227" customFormat="1" ht="15.75" hidden="1" outlineLevel="2">
      <c r="A66" s="873" t="s">
        <v>37</v>
      </c>
      <c r="B66" s="873"/>
      <c r="C66" s="5"/>
      <c r="D66" s="149"/>
      <c r="E66" s="149"/>
      <c r="F66" s="5"/>
      <c r="G66" s="36"/>
      <c r="H66" s="12"/>
      <c r="I66" s="12"/>
      <c r="J66" s="12"/>
      <c r="K66" s="12"/>
      <c r="L66" s="12"/>
      <c r="M66" s="35"/>
      <c r="N66" s="35"/>
      <c r="O66" s="35"/>
      <c r="P66" s="35"/>
      <c r="Q66" s="590"/>
      <c r="R66" s="590"/>
      <c r="S66" s="8"/>
      <c r="T66" s="196"/>
      <c r="U66" s="47"/>
      <c r="V66" s="151"/>
      <c r="W66" s="211"/>
      <c r="X66" s="6"/>
      <c r="Y66" s="149"/>
      <c r="Z66" s="149"/>
      <c r="AB66" s="625"/>
    </row>
    <row r="67" spans="1:30" s="227" customFormat="1" ht="15.75" hidden="1" outlineLevel="2">
      <c r="A67" s="217">
        <v>25</v>
      </c>
      <c r="B67" s="604">
        <v>2508</v>
      </c>
      <c r="C67" s="218" t="s">
        <v>614</v>
      </c>
      <c r="D67" s="219" t="s">
        <v>7</v>
      </c>
      <c r="E67" s="219" t="s">
        <v>897</v>
      </c>
      <c r="F67" s="218" t="s">
        <v>898</v>
      </c>
      <c r="G67" s="165">
        <v>27.902999999999995</v>
      </c>
      <c r="H67" s="221">
        <v>27.164999999999996</v>
      </c>
      <c r="I67" s="221">
        <v>5.9980000000000002</v>
      </c>
      <c r="J67" s="221">
        <v>0</v>
      </c>
      <c r="K67" s="221">
        <v>0</v>
      </c>
      <c r="L67" s="221">
        <v>0</v>
      </c>
      <c r="M67" s="222">
        <v>0</v>
      </c>
      <c r="N67" s="222">
        <v>0</v>
      </c>
      <c r="O67" s="222">
        <v>0</v>
      </c>
      <c r="P67" s="222">
        <v>0</v>
      </c>
      <c r="Q67" s="278">
        <f>SUM(G67:K67)</f>
        <v>61.065999999999988</v>
      </c>
      <c r="R67" s="278">
        <f>SUM(L67:P67)</f>
        <v>0</v>
      </c>
      <c r="S67" s="279"/>
      <c r="T67" s="169">
        <f>SUM(Q67:S67)</f>
        <v>61.065999999999988</v>
      </c>
      <c r="U67" s="194">
        <v>61.065999999999995</v>
      </c>
      <c r="V67" s="585">
        <v>1</v>
      </c>
      <c r="W67" s="211"/>
      <c r="X67" s="223" t="s">
        <v>1111</v>
      </c>
      <c r="Y67" s="219" t="s">
        <v>7</v>
      </c>
      <c r="Z67" s="219" t="s">
        <v>897</v>
      </c>
      <c r="AB67" s="625">
        <v>2508</v>
      </c>
      <c r="AC67" s="625" t="s">
        <v>1118</v>
      </c>
      <c r="AD67" s="629">
        <f t="shared" ref="AD67:AD77" si="20">+IF(AC67="No",T67,0)</f>
        <v>0</v>
      </c>
    </row>
    <row r="68" spans="1:30" s="227" customFormat="1" ht="15.75" hidden="1" outlineLevel="2">
      <c r="A68" s="315">
        <v>29</v>
      </c>
      <c r="B68" s="482">
        <v>2902</v>
      </c>
      <c r="C68" s="318" t="s">
        <v>621</v>
      </c>
      <c r="D68" s="234" t="s">
        <v>766</v>
      </c>
      <c r="E68" s="234" t="s">
        <v>342</v>
      </c>
      <c r="F68" s="233" t="s">
        <v>864</v>
      </c>
      <c r="G68" s="235">
        <v>14.004999999999999</v>
      </c>
      <c r="H68" s="58">
        <v>0</v>
      </c>
      <c r="I68" s="236">
        <v>0</v>
      </c>
      <c r="J68" s="236">
        <v>0</v>
      </c>
      <c r="K68" s="236">
        <v>0</v>
      </c>
      <c r="L68" s="236">
        <v>0</v>
      </c>
      <c r="M68" s="228">
        <v>0</v>
      </c>
      <c r="N68" s="228">
        <v>0</v>
      </c>
      <c r="O68" s="228">
        <v>0</v>
      </c>
      <c r="P68" s="228">
        <v>0</v>
      </c>
      <c r="Q68" s="272">
        <f t="shared" ref="Q68:Q77" si="21">SUM(G68:K68)</f>
        <v>14.004999999999999</v>
      </c>
      <c r="R68" s="272">
        <f t="shared" ref="R68:R78" si="22">SUM(L68:P68)</f>
        <v>0</v>
      </c>
      <c r="S68" s="30">
        <v>2.4820000000000002</v>
      </c>
      <c r="T68" s="226">
        <f t="shared" ref="T68:T78" si="23">SUM(Q68:S68)</f>
        <v>16.486999999999998</v>
      </c>
      <c r="U68" s="154">
        <v>16.487000000000002</v>
      </c>
      <c r="V68" s="594">
        <v>1</v>
      </c>
      <c r="W68" s="211"/>
      <c r="X68" s="237"/>
      <c r="Y68" s="234" t="s">
        <v>766</v>
      </c>
      <c r="Z68" s="234" t="s">
        <v>342</v>
      </c>
      <c r="AB68" s="625">
        <v>2902</v>
      </c>
      <c r="AC68" s="625" t="s">
        <v>1118</v>
      </c>
      <c r="AD68" s="629">
        <f t="shared" si="20"/>
        <v>0</v>
      </c>
    </row>
    <row r="69" spans="1:30" s="227" customFormat="1" ht="15.75" hidden="1" outlineLevel="2">
      <c r="A69" s="483">
        <v>50</v>
      </c>
      <c r="B69" s="600">
        <v>5005</v>
      </c>
      <c r="C69" s="485" t="s">
        <v>1046</v>
      </c>
      <c r="D69" s="484" t="s">
        <v>473</v>
      </c>
      <c r="E69" s="484" t="s">
        <v>39</v>
      </c>
      <c r="F69" s="485" t="s">
        <v>1046</v>
      </c>
      <c r="G69" s="486">
        <v>5.0060000000000002</v>
      </c>
      <c r="H69" s="488">
        <v>3.605</v>
      </c>
      <c r="I69" s="488">
        <v>0.65900000000000003</v>
      </c>
      <c r="J69" s="488">
        <v>0.88</v>
      </c>
      <c r="K69" s="488">
        <v>0</v>
      </c>
      <c r="L69" s="488">
        <v>0</v>
      </c>
      <c r="M69" s="489">
        <v>0</v>
      </c>
      <c r="N69" s="489">
        <v>0</v>
      </c>
      <c r="O69" s="489">
        <v>0</v>
      </c>
      <c r="P69" s="489">
        <v>0</v>
      </c>
      <c r="Q69" s="490">
        <f t="shared" si="21"/>
        <v>10.150000000000002</v>
      </c>
      <c r="R69" s="490">
        <f t="shared" si="22"/>
        <v>0</v>
      </c>
      <c r="S69" s="490"/>
      <c r="T69" s="491">
        <f t="shared" si="23"/>
        <v>10.150000000000002</v>
      </c>
      <c r="U69" s="154"/>
      <c r="V69" s="312">
        <v>1</v>
      </c>
      <c r="W69" s="211"/>
      <c r="X69" s="493" t="s">
        <v>1049</v>
      </c>
      <c r="Y69" s="234"/>
      <c r="Z69" s="234"/>
      <c r="AB69" s="625">
        <v>5005</v>
      </c>
      <c r="AC69" s="625" t="s">
        <v>1118</v>
      </c>
      <c r="AD69" s="629">
        <f t="shared" si="20"/>
        <v>0</v>
      </c>
    </row>
    <row r="70" spans="1:30" s="227" customFormat="1" ht="15.75" hidden="1" outlineLevel="2">
      <c r="A70" s="315">
        <v>50</v>
      </c>
      <c r="B70" s="482">
        <v>5005</v>
      </c>
      <c r="C70" s="233" t="s">
        <v>38</v>
      </c>
      <c r="D70" s="234" t="s">
        <v>473</v>
      </c>
      <c r="E70" s="234" t="s">
        <v>829</v>
      </c>
      <c r="F70" s="233" t="s">
        <v>831</v>
      </c>
      <c r="G70" s="235">
        <v>3.121</v>
      </c>
      <c r="H70" s="236">
        <v>2.028</v>
      </c>
      <c r="I70" s="236">
        <v>0</v>
      </c>
      <c r="J70" s="236">
        <v>0</v>
      </c>
      <c r="K70" s="236">
        <v>0</v>
      </c>
      <c r="L70" s="236">
        <v>0</v>
      </c>
      <c r="M70" s="228">
        <v>0</v>
      </c>
      <c r="N70" s="228">
        <v>0</v>
      </c>
      <c r="O70" s="228">
        <v>0</v>
      </c>
      <c r="P70" s="228">
        <v>0</v>
      </c>
      <c r="Q70" s="272">
        <f t="shared" si="21"/>
        <v>5.149</v>
      </c>
      <c r="R70" s="272">
        <f t="shared" si="22"/>
        <v>0</v>
      </c>
      <c r="S70" s="178">
        <v>0.88</v>
      </c>
      <c r="T70" s="226">
        <f t="shared" si="23"/>
        <v>6.0289999999999999</v>
      </c>
      <c r="U70" s="154">
        <v>7.2489999999999997</v>
      </c>
      <c r="V70" s="594">
        <v>1</v>
      </c>
      <c r="W70" s="211"/>
      <c r="X70" s="290" t="s">
        <v>1048</v>
      </c>
      <c r="Y70" s="234" t="s">
        <v>473</v>
      </c>
      <c r="Z70" s="234" t="s">
        <v>829</v>
      </c>
      <c r="AB70" s="625">
        <v>5005</v>
      </c>
      <c r="AC70" s="625" t="s">
        <v>1118</v>
      </c>
      <c r="AD70" s="629">
        <f t="shared" si="20"/>
        <v>0</v>
      </c>
    </row>
    <row r="71" spans="1:30" s="227" customFormat="1" ht="15.75" hidden="1" outlineLevel="2">
      <c r="A71" s="315">
        <v>50</v>
      </c>
      <c r="B71" s="482">
        <v>5005</v>
      </c>
      <c r="C71" s="233" t="s">
        <v>38</v>
      </c>
      <c r="D71" s="234" t="s">
        <v>829</v>
      </c>
      <c r="E71" s="234" t="s">
        <v>830</v>
      </c>
      <c r="F71" s="233" t="s">
        <v>865</v>
      </c>
      <c r="G71" s="235">
        <v>1</v>
      </c>
      <c r="H71" s="236">
        <v>1.577</v>
      </c>
      <c r="I71" s="236">
        <v>0</v>
      </c>
      <c r="J71" s="236">
        <v>0</v>
      </c>
      <c r="K71" s="236">
        <v>0</v>
      </c>
      <c r="L71" s="236">
        <v>0</v>
      </c>
      <c r="M71" s="228">
        <v>0</v>
      </c>
      <c r="N71" s="228">
        <v>0</v>
      </c>
      <c r="O71" s="228">
        <v>0</v>
      </c>
      <c r="P71" s="228">
        <v>0</v>
      </c>
      <c r="Q71" s="272">
        <f t="shared" si="21"/>
        <v>2.577</v>
      </c>
      <c r="R71" s="272">
        <f t="shared" si="22"/>
        <v>0</v>
      </c>
      <c r="S71" s="30"/>
      <c r="T71" s="226">
        <f t="shared" si="23"/>
        <v>2.577</v>
      </c>
      <c r="U71" s="154">
        <v>5.2279999999999998</v>
      </c>
      <c r="V71" s="312">
        <v>1</v>
      </c>
      <c r="W71" s="211"/>
      <c r="X71" s="290" t="s">
        <v>1048</v>
      </c>
      <c r="Y71" s="234" t="s">
        <v>829</v>
      </c>
      <c r="Z71" s="234" t="s">
        <v>830</v>
      </c>
      <c r="AB71" s="625">
        <v>5005</v>
      </c>
      <c r="AC71" s="625" t="s">
        <v>1118</v>
      </c>
      <c r="AD71" s="629">
        <f t="shared" si="20"/>
        <v>0</v>
      </c>
    </row>
    <row r="72" spans="1:30" s="227" customFormat="1" ht="15.75" hidden="1" outlineLevel="2">
      <c r="A72" s="315">
        <v>50</v>
      </c>
      <c r="B72" s="482">
        <v>5005</v>
      </c>
      <c r="C72" s="233" t="s">
        <v>38</v>
      </c>
      <c r="D72" s="234" t="s">
        <v>830</v>
      </c>
      <c r="E72" s="234" t="s">
        <v>39</v>
      </c>
      <c r="F72" s="233" t="s">
        <v>832</v>
      </c>
      <c r="G72" s="235">
        <v>0.88500000000000001</v>
      </c>
      <c r="H72" s="236">
        <v>0</v>
      </c>
      <c r="I72" s="236">
        <v>0.65900000000000003</v>
      </c>
      <c r="J72" s="236">
        <v>0</v>
      </c>
      <c r="K72" s="236">
        <v>0</v>
      </c>
      <c r="L72" s="236">
        <v>0</v>
      </c>
      <c r="M72" s="228">
        <v>0</v>
      </c>
      <c r="N72" s="228">
        <v>0</v>
      </c>
      <c r="O72" s="228">
        <v>0</v>
      </c>
      <c r="P72" s="228">
        <v>0</v>
      </c>
      <c r="Q72" s="272">
        <f t="shared" si="21"/>
        <v>1.544</v>
      </c>
      <c r="R72" s="272">
        <f t="shared" si="22"/>
        <v>0</v>
      </c>
      <c r="S72" s="30"/>
      <c r="T72" s="226">
        <f t="shared" si="23"/>
        <v>1.544</v>
      </c>
      <c r="U72" s="154">
        <v>3.0880000000000001</v>
      </c>
      <c r="V72" s="594">
        <v>1</v>
      </c>
      <c r="W72" s="211"/>
      <c r="X72" s="290" t="s">
        <v>1048</v>
      </c>
      <c r="Y72" s="234" t="s">
        <v>830</v>
      </c>
      <c r="Z72" s="234" t="s">
        <v>39</v>
      </c>
      <c r="AB72" s="625">
        <v>5005</v>
      </c>
      <c r="AC72" s="625" t="s">
        <v>1118</v>
      </c>
      <c r="AD72" s="629">
        <f t="shared" si="20"/>
        <v>0</v>
      </c>
    </row>
    <row r="73" spans="1:30" s="227" customFormat="1" ht="15.75" hidden="1" outlineLevel="2">
      <c r="A73" s="483">
        <v>50</v>
      </c>
      <c r="B73" s="600">
        <v>5006</v>
      </c>
      <c r="C73" s="485" t="s">
        <v>40</v>
      </c>
      <c r="D73" s="484" t="s">
        <v>7</v>
      </c>
      <c r="E73" s="484" t="s">
        <v>1047</v>
      </c>
      <c r="F73" s="485" t="s">
        <v>863</v>
      </c>
      <c r="G73" s="486">
        <v>36.977000000000004</v>
      </c>
      <c r="H73" s="486">
        <v>21.112000000000002</v>
      </c>
      <c r="I73" s="486">
        <v>20.846</v>
      </c>
      <c r="J73" s="486">
        <v>1.988</v>
      </c>
      <c r="K73" s="488">
        <v>0</v>
      </c>
      <c r="L73" s="488">
        <v>0</v>
      </c>
      <c r="M73" s="489">
        <v>0</v>
      </c>
      <c r="N73" s="489">
        <v>0</v>
      </c>
      <c r="O73" s="489">
        <v>0</v>
      </c>
      <c r="P73" s="489">
        <v>0</v>
      </c>
      <c r="Q73" s="490">
        <f>SUM(G73:K73)</f>
        <v>80.923000000000002</v>
      </c>
      <c r="R73" s="490">
        <f>SUM(L73:P73)</f>
        <v>0</v>
      </c>
      <c r="S73" s="490"/>
      <c r="T73" s="491">
        <f>SUM(Q73:S73)</f>
        <v>80.923000000000002</v>
      </c>
      <c r="U73" s="154"/>
      <c r="V73" s="312">
        <v>1</v>
      </c>
      <c r="W73" s="211"/>
      <c r="X73" s="493" t="s">
        <v>1049</v>
      </c>
      <c r="Y73" s="234"/>
      <c r="Z73" s="234"/>
      <c r="AB73" s="625">
        <v>5006</v>
      </c>
      <c r="AC73" s="625" t="s">
        <v>1118</v>
      </c>
      <c r="AD73" s="629">
        <f t="shared" si="20"/>
        <v>0</v>
      </c>
    </row>
    <row r="74" spans="1:30" s="227" customFormat="1" ht="15.75" hidden="1" outlineLevel="2">
      <c r="A74" s="315">
        <v>50</v>
      </c>
      <c r="B74" s="482">
        <v>5006</v>
      </c>
      <c r="C74" s="233" t="s">
        <v>40</v>
      </c>
      <c r="D74" s="234" t="s">
        <v>7</v>
      </c>
      <c r="E74" s="234" t="s">
        <v>30</v>
      </c>
      <c r="F74" s="233" t="s">
        <v>863</v>
      </c>
      <c r="G74" s="235">
        <v>22.268999999999998</v>
      </c>
      <c r="H74" s="236">
        <v>3.952</v>
      </c>
      <c r="I74" s="236">
        <v>7.9640000000000004</v>
      </c>
      <c r="J74" s="236">
        <v>1.988</v>
      </c>
      <c r="K74" s="236">
        <v>0</v>
      </c>
      <c r="L74" s="236">
        <v>0</v>
      </c>
      <c r="M74" s="228">
        <v>0</v>
      </c>
      <c r="N74" s="228">
        <v>0</v>
      </c>
      <c r="O74" s="228">
        <v>0</v>
      </c>
      <c r="P74" s="228">
        <v>0</v>
      </c>
      <c r="Q74" s="272">
        <f>SUM(G74:P74)</f>
        <v>36.172999999999995</v>
      </c>
      <c r="R74" s="272">
        <f t="shared" si="22"/>
        <v>0</v>
      </c>
      <c r="S74" s="30">
        <v>1.9970000000000001</v>
      </c>
      <c r="T74" s="226">
        <f t="shared" si="23"/>
        <v>38.169999999999995</v>
      </c>
      <c r="U74" s="154">
        <v>37.957999999999998</v>
      </c>
      <c r="V74" s="312">
        <v>1</v>
      </c>
      <c r="W74" s="211"/>
      <c r="X74" s="290" t="s">
        <v>1048</v>
      </c>
      <c r="Y74" s="234" t="s">
        <v>7</v>
      </c>
      <c r="Z74" s="234" t="s">
        <v>30</v>
      </c>
      <c r="AB74" s="625">
        <v>5006</v>
      </c>
      <c r="AC74" s="625" t="s">
        <v>1118</v>
      </c>
      <c r="AD74" s="629">
        <f t="shared" si="20"/>
        <v>0</v>
      </c>
    </row>
    <row r="75" spans="1:30" s="227" customFormat="1" ht="15.75" hidden="1" outlineLevel="2">
      <c r="A75" s="315">
        <v>50</v>
      </c>
      <c r="B75" s="482">
        <v>5006</v>
      </c>
      <c r="C75" s="233" t="s">
        <v>40</v>
      </c>
      <c r="D75" s="234" t="s">
        <v>30</v>
      </c>
      <c r="E75" s="234" t="s">
        <v>833</v>
      </c>
      <c r="F75" s="233" t="s">
        <v>863</v>
      </c>
      <c r="G75" s="235">
        <v>10.782999999999999</v>
      </c>
      <c r="H75" s="236">
        <v>0</v>
      </c>
      <c r="I75" s="236">
        <v>0</v>
      </c>
      <c r="J75" s="236">
        <v>0</v>
      </c>
      <c r="K75" s="236">
        <v>0</v>
      </c>
      <c r="L75" s="236">
        <v>0</v>
      </c>
      <c r="M75" s="236">
        <v>0</v>
      </c>
      <c r="N75" s="236">
        <v>0</v>
      </c>
      <c r="O75" s="236">
        <v>0</v>
      </c>
      <c r="P75" s="236">
        <v>0</v>
      </c>
      <c r="Q75" s="272">
        <f t="shared" si="21"/>
        <v>10.782999999999999</v>
      </c>
      <c r="R75" s="272">
        <f t="shared" si="22"/>
        <v>0</v>
      </c>
      <c r="S75" s="30"/>
      <c r="T75" s="226">
        <f t="shared" si="23"/>
        <v>10.782999999999999</v>
      </c>
      <c r="U75" s="154">
        <v>10.483000000000001</v>
      </c>
      <c r="V75" s="594">
        <v>1</v>
      </c>
      <c r="W75" s="211"/>
      <c r="X75" s="290" t="s">
        <v>1048</v>
      </c>
      <c r="Y75" s="234" t="s">
        <v>30</v>
      </c>
      <c r="Z75" s="234" t="s">
        <v>833</v>
      </c>
      <c r="AB75" s="625">
        <v>5006</v>
      </c>
      <c r="AC75" s="625" t="s">
        <v>1118</v>
      </c>
      <c r="AD75" s="629">
        <f t="shared" si="20"/>
        <v>0</v>
      </c>
    </row>
    <row r="76" spans="1:30" s="227" customFormat="1" ht="15.75" hidden="1" outlineLevel="2">
      <c r="A76" s="315">
        <v>50</v>
      </c>
      <c r="B76" s="482">
        <v>5006</v>
      </c>
      <c r="C76" s="233" t="s">
        <v>40</v>
      </c>
      <c r="D76" s="234" t="s">
        <v>833</v>
      </c>
      <c r="E76" s="234" t="s">
        <v>834</v>
      </c>
      <c r="F76" s="233" t="s">
        <v>40</v>
      </c>
      <c r="G76" s="235">
        <v>1.9570000000000001</v>
      </c>
      <c r="H76" s="236">
        <v>0</v>
      </c>
      <c r="I76" s="236">
        <v>0</v>
      </c>
      <c r="J76" s="236">
        <v>0</v>
      </c>
      <c r="K76" s="236">
        <v>0</v>
      </c>
      <c r="L76" s="236">
        <v>0</v>
      </c>
      <c r="M76" s="236">
        <v>0</v>
      </c>
      <c r="N76" s="236">
        <v>0</v>
      </c>
      <c r="O76" s="236">
        <v>0</v>
      </c>
      <c r="P76" s="236">
        <v>0</v>
      </c>
      <c r="Q76" s="272">
        <f t="shared" si="21"/>
        <v>1.9570000000000001</v>
      </c>
      <c r="R76" s="272">
        <f t="shared" si="22"/>
        <v>0</v>
      </c>
      <c r="S76" s="30"/>
      <c r="T76" s="226">
        <f t="shared" si="23"/>
        <v>1.9570000000000001</v>
      </c>
      <c r="U76" s="154">
        <v>2.2909999999999999</v>
      </c>
      <c r="V76" s="312">
        <v>1</v>
      </c>
      <c r="W76" s="211"/>
      <c r="X76" s="290" t="s">
        <v>1048</v>
      </c>
      <c r="Y76" s="234" t="s">
        <v>833</v>
      </c>
      <c r="Z76" s="234" t="s">
        <v>834</v>
      </c>
      <c r="AB76" s="625">
        <v>5006</v>
      </c>
      <c r="AC76" s="625" t="s">
        <v>1118</v>
      </c>
      <c r="AD76" s="629">
        <f t="shared" si="20"/>
        <v>0</v>
      </c>
    </row>
    <row r="77" spans="1:30" s="227" customFormat="1" ht="15.75" hidden="1" outlineLevel="2">
      <c r="A77" s="315">
        <v>50</v>
      </c>
      <c r="B77" s="482">
        <v>5006</v>
      </c>
      <c r="C77" s="233" t="s">
        <v>40</v>
      </c>
      <c r="D77" s="234" t="s">
        <v>834</v>
      </c>
      <c r="E77" s="317" t="s">
        <v>253</v>
      </c>
      <c r="F77" s="233" t="s">
        <v>40</v>
      </c>
      <c r="G77" s="235">
        <v>1.968</v>
      </c>
      <c r="H77" s="236">
        <v>17.16</v>
      </c>
      <c r="I77" s="236">
        <v>12.882</v>
      </c>
      <c r="J77" s="236">
        <v>0</v>
      </c>
      <c r="K77" s="236">
        <v>0</v>
      </c>
      <c r="L77" s="236">
        <v>0</v>
      </c>
      <c r="M77" s="236">
        <v>0</v>
      </c>
      <c r="N77" s="236">
        <v>0</v>
      </c>
      <c r="O77" s="236">
        <v>0</v>
      </c>
      <c r="P77" s="236">
        <v>0</v>
      </c>
      <c r="Q77" s="272">
        <f t="shared" si="21"/>
        <v>32.01</v>
      </c>
      <c r="R77" s="272">
        <f t="shared" si="22"/>
        <v>0</v>
      </c>
      <c r="S77" s="30"/>
      <c r="T77" s="226">
        <f t="shared" si="23"/>
        <v>32.01</v>
      </c>
      <c r="U77" s="154">
        <v>31.866</v>
      </c>
      <c r="V77" s="594">
        <v>1</v>
      </c>
      <c r="W77" s="211"/>
      <c r="X77" s="290" t="s">
        <v>1048</v>
      </c>
      <c r="Y77" s="234" t="s">
        <v>834</v>
      </c>
      <c r="Z77" s="234" t="s">
        <v>253</v>
      </c>
      <c r="AB77" s="625">
        <v>5006</v>
      </c>
      <c r="AC77" s="625" t="s">
        <v>1118</v>
      </c>
      <c r="AD77" s="629">
        <f t="shared" si="20"/>
        <v>0</v>
      </c>
    </row>
    <row r="78" spans="1:30" s="148" customFormat="1" ht="15.75" hidden="1" outlineLevel="2">
      <c r="A78" s="848" t="s">
        <v>378</v>
      </c>
      <c r="B78" s="849"/>
      <c r="C78" s="849"/>
      <c r="D78" s="849"/>
      <c r="E78" s="849"/>
      <c r="F78" s="591" t="s">
        <v>379</v>
      </c>
      <c r="G78" s="230">
        <f t="shared" ref="G78:P78" si="24">SUM(G67:G77)</f>
        <v>125.874</v>
      </c>
      <c r="H78" s="230">
        <f t="shared" si="24"/>
        <v>76.59899999999999</v>
      </c>
      <c r="I78" s="230">
        <f t="shared" si="24"/>
        <v>49.007999999999996</v>
      </c>
      <c r="J78" s="230">
        <f t="shared" si="24"/>
        <v>4.8559999999999999</v>
      </c>
      <c r="K78" s="230">
        <f t="shared" si="24"/>
        <v>0</v>
      </c>
      <c r="L78" s="230">
        <f t="shared" si="24"/>
        <v>0</v>
      </c>
      <c r="M78" s="230">
        <f t="shared" si="24"/>
        <v>0</v>
      </c>
      <c r="N78" s="230">
        <f t="shared" si="24"/>
        <v>0</v>
      </c>
      <c r="O78" s="230">
        <f t="shared" si="24"/>
        <v>0</v>
      </c>
      <c r="P78" s="230">
        <f t="shared" si="24"/>
        <v>0</v>
      </c>
      <c r="Q78" s="272">
        <f>SUM(G78:K78)</f>
        <v>256.33699999999999</v>
      </c>
      <c r="R78" s="272">
        <f t="shared" si="22"/>
        <v>0</v>
      </c>
      <c r="S78" s="30">
        <f>SUM(S67:S77)</f>
        <v>5.359</v>
      </c>
      <c r="T78" s="226">
        <f t="shared" si="23"/>
        <v>261.69599999999997</v>
      </c>
      <c r="U78" s="231">
        <f>SUM(U67:U77)</f>
        <v>175.71599999999995</v>
      </c>
      <c r="V78" s="871"/>
      <c r="W78" s="5"/>
      <c r="X78" s="237"/>
      <c r="AB78" s="626"/>
      <c r="AC78" s="625"/>
    </row>
    <row r="79" spans="1:30" s="148" customFormat="1" ht="16.5" hidden="1" outlineLevel="2" thickBot="1">
      <c r="A79" s="850"/>
      <c r="B79" s="851"/>
      <c r="C79" s="851"/>
      <c r="D79" s="851"/>
      <c r="E79" s="851"/>
      <c r="F79" s="592" t="s">
        <v>380</v>
      </c>
      <c r="G79" s="57">
        <f>+G78/$T$78</f>
        <v>0.4809932134996332</v>
      </c>
      <c r="H79" s="57">
        <f t="shared" ref="H79:S79" si="25">+H78/$T$78</f>
        <v>0.2927022193690389</v>
      </c>
      <c r="I79" s="57">
        <f t="shared" si="25"/>
        <v>0.18727072633895819</v>
      </c>
      <c r="J79" s="57">
        <f t="shared" si="25"/>
        <v>1.855588163365126E-2</v>
      </c>
      <c r="K79" s="57">
        <f t="shared" si="25"/>
        <v>0</v>
      </c>
      <c r="L79" s="57">
        <f t="shared" si="25"/>
        <v>0</v>
      </c>
      <c r="M79" s="57">
        <f t="shared" si="25"/>
        <v>0</v>
      </c>
      <c r="N79" s="57">
        <f t="shared" si="25"/>
        <v>0</v>
      </c>
      <c r="O79" s="57">
        <f t="shared" si="25"/>
        <v>0</v>
      </c>
      <c r="P79" s="57">
        <f t="shared" si="25"/>
        <v>0</v>
      </c>
      <c r="Q79" s="270">
        <f t="shared" si="25"/>
        <v>0.97952204084128158</v>
      </c>
      <c r="R79" s="270">
        <f t="shared" si="25"/>
        <v>0</v>
      </c>
      <c r="S79" s="57">
        <f t="shared" si="25"/>
        <v>2.0477959158718514E-2</v>
      </c>
      <c r="T79" s="197">
        <f xml:space="preserve"> T78/U78</f>
        <v>1.4893122993922012</v>
      </c>
      <c r="U79" s="147"/>
      <c r="V79" s="872"/>
      <c r="W79" s="5"/>
      <c r="X79" s="288"/>
      <c r="AB79" s="626"/>
      <c r="AC79" s="625"/>
    </row>
    <row r="80" spans="1:30" s="227" customFormat="1" ht="15.75" hidden="1" outlineLevel="2" collapsed="1">
      <c r="A80" s="13"/>
      <c r="B80" s="601"/>
      <c r="C80" s="5"/>
      <c r="D80" s="5"/>
      <c r="E80" s="5"/>
      <c r="F80" s="5"/>
      <c r="G80" s="36"/>
      <c r="H80" s="12"/>
      <c r="I80" s="12"/>
      <c r="J80" s="12"/>
      <c r="K80" s="12"/>
      <c r="L80" s="12"/>
      <c r="M80" s="35"/>
      <c r="N80" s="35"/>
      <c r="O80" s="35"/>
      <c r="P80" s="35"/>
      <c r="Q80" s="590"/>
      <c r="R80" s="590"/>
      <c r="S80" s="8"/>
      <c r="T80" s="196"/>
      <c r="U80" s="47"/>
      <c r="V80" s="49"/>
      <c r="W80" s="211"/>
      <c r="X80" s="6"/>
      <c r="Y80" s="5"/>
      <c r="Z80" s="5"/>
      <c r="AB80" s="625"/>
    </row>
    <row r="81" spans="1:30" s="227" customFormat="1" ht="15.75" hidden="1" outlineLevel="2" collapsed="1">
      <c r="A81" s="854" t="s">
        <v>472</v>
      </c>
      <c r="B81" s="854"/>
      <c r="C81" s="5"/>
      <c r="D81" s="5"/>
      <c r="E81" s="5"/>
      <c r="F81" s="5"/>
      <c r="G81" s="36"/>
      <c r="H81" s="12"/>
      <c r="I81" s="12"/>
      <c r="J81" s="12"/>
      <c r="K81" s="12"/>
      <c r="L81" s="12"/>
      <c r="M81" s="35"/>
      <c r="N81" s="35"/>
      <c r="O81" s="35"/>
      <c r="P81" s="35"/>
      <c r="Q81" s="590"/>
      <c r="R81" s="590"/>
      <c r="S81" s="8"/>
      <c r="T81" s="196"/>
      <c r="U81" s="47"/>
      <c r="V81" s="151"/>
      <c r="W81" s="211"/>
      <c r="X81" s="6"/>
      <c r="Y81" s="5"/>
      <c r="Z81" s="5"/>
      <c r="AB81" s="625"/>
    </row>
    <row r="82" spans="1:30" s="227" customFormat="1" ht="15.75" hidden="1" outlineLevel="2">
      <c r="A82" s="217">
        <v>20</v>
      </c>
      <c r="B82" s="604" t="s">
        <v>42</v>
      </c>
      <c r="C82" s="218" t="s">
        <v>43</v>
      </c>
      <c r="D82" s="219" t="s">
        <v>30</v>
      </c>
      <c r="E82" s="219" t="s">
        <v>44</v>
      </c>
      <c r="F82" s="338" t="s">
        <v>45</v>
      </c>
      <c r="G82" s="220">
        <v>0</v>
      </c>
      <c r="H82" s="167">
        <v>0</v>
      </c>
      <c r="I82" s="167">
        <v>0</v>
      </c>
      <c r="J82" s="167">
        <v>8.4640000000000004</v>
      </c>
      <c r="K82" s="167">
        <v>0</v>
      </c>
      <c r="L82" s="167">
        <v>0</v>
      </c>
      <c r="M82" s="220">
        <v>4.1470000000000002</v>
      </c>
      <c r="N82" s="220">
        <v>17.606999999999999</v>
      </c>
      <c r="O82" s="220">
        <v>5.6660000000000021</v>
      </c>
      <c r="P82" s="220">
        <v>0</v>
      </c>
      <c r="Q82" s="281">
        <f>SUM(G82:K82)</f>
        <v>8.4640000000000004</v>
      </c>
      <c r="R82" s="281">
        <f>SUM(L82:P82)</f>
        <v>27.42</v>
      </c>
      <c r="S82" s="200"/>
      <c r="T82" s="169">
        <f>SUM(Q82:S82)</f>
        <v>35.884</v>
      </c>
      <c r="U82" s="194">
        <v>35.875999999999998</v>
      </c>
      <c r="V82" s="225">
        <v>2</v>
      </c>
      <c r="W82" s="211"/>
      <c r="X82" s="168"/>
      <c r="Y82" s="219" t="s">
        <v>30</v>
      </c>
      <c r="Z82" s="219" t="s">
        <v>44</v>
      </c>
      <c r="AB82" s="625" t="s">
        <v>42</v>
      </c>
      <c r="AC82" s="625" t="s">
        <v>1118</v>
      </c>
      <c r="AD82" s="629">
        <f t="shared" ref="AD82:AD90" si="26">+IF(AC82="No",T82,0)</f>
        <v>0</v>
      </c>
    </row>
    <row r="83" spans="1:30" s="227" customFormat="1" ht="19.5" hidden="1" customHeight="1" outlineLevel="2">
      <c r="A83" s="232">
        <v>20</v>
      </c>
      <c r="B83" s="160" t="s">
        <v>46</v>
      </c>
      <c r="C83" s="233" t="s">
        <v>47</v>
      </c>
      <c r="D83" s="234" t="s">
        <v>48</v>
      </c>
      <c r="E83" s="234" t="s">
        <v>474</v>
      </c>
      <c r="F83" s="233" t="s">
        <v>391</v>
      </c>
      <c r="G83" s="235">
        <v>12.257999999999999</v>
      </c>
      <c r="H83" s="209">
        <v>12</v>
      </c>
      <c r="I83" s="209">
        <v>17.537299999999998</v>
      </c>
      <c r="J83" s="209">
        <v>0</v>
      </c>
      <c r="K83" s="209">
        <v>0</v>
      </c>
      <c r="L83" s="209">
        <v>0</v>
      </c>
      <c r="M83" s="235">
        <v>0</v>
      </c>
      <c r="N83" s="235">
        <v>0</v>
      </c>
      <c r="O83" s="235">
        <v>0</v>
      </c>
      <c r="P83" s="235">
        <v>0</v>
      </c>
      <c r="Q83" s="273">
        <f>SUM(G83:K83)</f>
        <v>41.795299999999997</v>
      </c>
      <c r="R83" s="273">
        <f>SUM(L83:P83)</f>
        <v>0</v>
      </c>
      <c r="S83" s="229"/>
      <c r="T83" s="226">
        <f>SUM(Q83:S83)</f>
        <v>41.795299999999997</v>
      </c>
      <c r="U83" s="154">
        <v>41.697999999999993</v>
      </c>
      <c r="V83" s="594">
        <v>1</v>
      </c>
      <c r="W83" s="211"/>
      <c r="X83" s="153"/>
      <c r="Y83" s="234" t="s">
        <v>48</v>
      </c>
      <c r="Z83" s="234" t="s">
        <v>474</v>
      </c>
      <c r="AB83" s="625" t="s">
        <v>46</v>
      </c>
      <c r="AC83" s="625" t="s">
        <v>1118</v>
      </c>
      <c r="AD83" s="629">
        <f t="shared" si="26"/>
        <v>0</v>
      </c>
    </row>
    <row r="84" spans="1:30" s="227" customFormat="1" ht="30" outlineLevel="2">
      <c r="A84" s="232">
        <v>20</v>
      </c>
      <c r="B84" s="160" t="s">
        <v>50</v>
      </c>
      <c r="C84" s="233" t="s">
        <v>658</v>
      </c>
      <c r="D84" s="234" t="s">
        <v>7</v>
      </c>
      <c r="E84" s="234" t="s">
        <v>659</v>
      </c>
      <c r="F84" s="233" t="s">
        <v>658</v>
      </c>
      <c r="G84" s="235">
        <v>0</v>
      </c>
      <c r="H84" s="209">
        <v>0</v>
      </c>
      <c r="I84" s="209">
        <v>0</v>
      </c>
      <c r="J84" s="209">
        <v>1.0469999999999999</v>
      </c>
      <c r="K84" s="209">
        <v>0</v>
      </c>
      <c r="L84" s="209">
        <v>0</v>
      </c>
      <c r="M84" s="235">
        <v>0</v>
      </c>
      <c r="N84" s="235">
        <v>0</v>
      </c>
      <c r="O84" s="235">
        <v>0</v>
      </c>
      <c r="P84" s="235">
        <v>0</v>
      </c>
      <c r="Q84" s="273">
        <f t="shared" ref="Q84:Q91" si="27">SUM(G84:K84)</f>
        <v>1.0469999999999999</v>
      </c>
      <c r="R84" s="273">
        <f t="shared" ref="R84:R91" si="28">SUM(L84:P84)</f>
        <v>0</v>
      </c>
      <c r="S84" s="229"/>
      <c r="T84" s="226">
        <f t="shared" ref="T84:T91" si="29">SUM(Q84:S84)</f>
        <v>1.0469999999999999</v>
      </c>
      <c r="U84" s="154">
        <v>1.0469999999999999</v>
      </c>
      <c r="V84" s="594">
        <v>2</v>
      </c>
      <c r="W84" s="211"/>
      <c r="X84" s="153"/>
      <c r="Y84" s="234" t="s">
        <v>7</v>
      </c>
      <c r="Z84" s="234" t="s">
        <v>659</v>
      </c>
      <c r="AB84" s="625" t="s">
        <v>50</v>
      </c>
      <c r="AC84" s="625" t="s">
        <v>1117</v>
      </c>
      <c r="AD84" s="629">
        <f t="shared" si="26"/>
        <v>1.0469999999999999</v>
      </c>
    </row>
    <row r="85" spans="1:30" s="227" customFormat="1" ht="15.75" hidden="1" outlineLevel="2">
      <c r="A85" s="315">
        <v>30</v>
      </c>
      <c r="B85" s="482" t="s">
        <v>51</v>
      </c>
      <c r="C85" s="233" t="s">
        <v>52</v>
      </c>
      <c r="D85" s="234" t="s">
        <v>53</v>
      </c>
      <c r="E85" s="234" t="s">
        <v>54</v>
      </c>
      <c r="F85" s="233" t="s">
        <v>476</v>
      </c>
      <c r="G85" s="235">
        <v>0</v>
      </c>
      <c r="H85" s="209">
        <v>13.888999999999998</v>
      </c>
      <c r="I85" s="209">
        <v>34.314999999999998</v>
      </c>
      <c r="J85" s="209">
        <v>4.8869999999999996</v>
      </c>
      <c r="K85" s="209">
        <v>0</v>
      </c>
      <c r="L85" s="209">
        <v>0</v>
      </c>
      <c r="M85" s="235">
        <v>0</v>
      </c>
      <c r="N85" s="235">
        <v>0</v>
      </c>
      <c r="O85" s="235">
        <v>0</v>
      </c>
      <c r="P85" s="235">
        <v>0</v>
      </c>
      <c r="Q85" s="273">
        <f t="shared" si="27"/>
        <v>53.090999999999994</v>
      </c>
      <c r="R85" s="273">
        <f t="shared" si="28"/>
        <v>0</v>
      </c>
      <c r="S85" s="229"/>
      <c r="T85" s="226">
        <f t="shared" si="29"/>
        <v>53.090999999999994</v>
      </c>
      <c r="U85" s="154">
        <v>53.089999999999996</v>
      </c>
      <c r="V85" s="594">
        <v>3</v>
      </c>
      <c r="W85" s="211"/>
      <c r="X85" s="153"/>
      <c r="Y85" s="234" t="s">
        <v>53</v>
      </c>
      <c r="Z85" s="234" t="s">
        <v>54</v>
      </c>
      <c r="AB85" s="625" t="s">
        <v>51</v>
      </c>
      <c r="AC85" s="625" t="s">
        <v>1118</v>
      </c>
      <c r="AD85" s="629">
        <f t="shared" si="26"/>
        <v>0</v>
      </c>
    </row>
    <row r="86" spans="1:30" s="227" customFormat="1" ht="15.75" hidden="1" outlineLevel="2">
      <c r="A86" s="232">
        <v>65</v>
      </c>
      <c r="B86" s="160" t="s">
        <v>55</v>
      </c>
      <c r="C86" s="233" t="s">
        <v>56</v>
      </c>
      <c r="D86" s="234" t="s">
        <v>57</v>
      </c>
      <c r="E86" s="234" t="s">
        <v>58</v>
      </c>
      <c r="F86" s="233" t="s">
        <v>854</v>
      </c>
      <c r="G86" s="235">
        <v>0</v>
      </c>
      <c r="H86" s="235">
        <v>0</v>
      </c>
      <c r="I86" s="235">
        <v>0</v>
      </c>
      <c r="J86" s="209">
        <v>0.52</v>
      </c>
      <c r="K86" s="209">
        <v>0</v>
      </c>
      <c r="L86" s="209">
        <v>0</v>
      </c>
      <c r="M86" s="209">
        <v>0</v>
      </c>
      <c r="N86" s="209">
        <v>0</v>
      </c>
      <c r="O86" s="235">
        <v>20.809999999999995</v>
      </c>
      <c r="P86" s="235">
        <v>1.3900000000000001</v>
      </c>
      <c r="Q86" s="273">
        <f t="shared" si="27"/>
        <v>0.52</v>
      </c>
      <c r="R86" s="273">
        <f t="shared" si="28"/>
        <v>22.199999999999996</v>
      </c>
      <c r="S86" s="229">
        <v>33.25</v>
      </c>
      <c r="T86" s="226">
        <f t="shared" si="29"/>
        <v>55.97</v>
      </c>
      <c r="U86" s="154">
        <v>54.954999999999998</v>
      </c>
      <c r="V86" s="594">
        <v>2</v>
      </c>
      <c r="W86" s="211"/>
      <c r="X86" s="153"/>
      <c r="Y86" s="234" t="s">
        <v>57</v>
      </c>
      <c r="Z86" s="234" t="s">
        <v>58</v>
      </c>
      <c r="AB86" s="625" t="s">
        <v>55</v>
      </c>
      <c r="AC86" s="625" t="s">
        <v>1118</v>
      </c>
      <c r="AD86" s="629">
        <f t="shared" si="26"/>
        <v>0</v>
      </c>
    </row>
    <row r="87" spans="1:30" s="227" customFormat="1" ht="15.75" hidden="1" outlineLevel="2">
      <c r="A87" s="232">
        <v>65</v>
      </c>
      <c r="B87" s="160" t="s">
        <v>59</v>
      </c>
      <c r="C87" s="233" t="s">
        <v>60</v>
      </c>
      <c r="D87" s="234" t="s">
        <v>7</v>
      </c>
      <c r="E87" s="234" t="s">
        <v>61</v>
      </c>
      <c r="F87" s="233" t="s">
        <v>835</v>
      </c>
      <c r="G87" s="235">
        <v>32.24</v>
      </c>
      <c r="H87" s="209">
        <v>22.69</v>
      </c>
      <c r="I87" s="209">
        <v>0.74</v>
      </c>
      <c r="J87" s="209">
        <v>2.42</v>
      </c>
      <c r="K87" s="209">
        <v>0</v>
      </c>
      <c r="L87" s="209">
        <v>0</v>
      </c>
      <c r="M87" s="235">
        <v>0</v>
      </c>
      <c r="N87" s="235">
        <v>0</v>
      </c>
      <c r="O87" s="235">
        <v>0.37</v>
      </c>
      <c r="P87" s="235">
        <v>0</v>
      </c>
      <c r="Q87" s="273">
        <f t="shared" si="27"/>
        <v>58.090000000000011</v>
      </c>
      <c r="R87" s="273">
        <f t="shared" si="28"/>
        <v>0.37</v>
      </c>
      <c r="S87" s="229"/>
      <c r="T87" s="226">
        <f t="shared" si="29"/>
        <v>58.460000000000008</v>
      </c>
      <c r="U87" s="154">
        <v>58.860999999999997</v>
      </c>
      <c r="V87" s="594">
        <v>2</v>
      </c>
      <c r="W87" s="211"/>
      <c r="X87" s="153"/>
      <c r="Y87" s="234" t="s">
        <v>7</v>
      </c>
      <c r="Z87" s="234" t="s">
        <v>61</v>
      </c>
      <c r="AB87" s="625" t="s">
        <v>59</v>
      </c>
      <c r="AC87" s="625" t="s">
        <v>1118</v>
      </c>
      <c r="AD87" s="629">
        <f t="shared" si="26"/>
        <v>0</v>
      </c>
    </row>
    <row r="88" spans="1:30" s="227" customFormat="1" ht="15.75" hidden="1" outlineLevel="2">
      <c r="A88" s="232">
        <v>65</v>
      </c>
      <c r="B88" s="160" t="s">
        <v>62</v>
      </c>
      <c r="C88" s="233" t="s">
        <v>63</v>
      </c>
      <c r="D88" s="234" t="s">
        <v>7</v>
      </c>
      <c r="E88" s="234" t="s">
        <v>475</v>
      </c>
      <c r="F88" s="233" t="s">
        <v>63</v>
      </c>
      <c r="G88" s="209">
        <v>58.176720000000003</v>
      </c>
      <c r="H88" s="236">
        <v>14.949389999999999</v>
      </c>
      <c r="I88" s="236">
        <v>6.66899</v>
      </c>
      <c r="J88" s="209">
        <v>14.886059999999999</v>
      </c>
      <c r="K88" s="209">
        <v>1.0017199999999999</v>
      </c>
      <c r="L88" s="209">
        <v>0</v>
      </c>
      <c r="M88" s="209">
        <v>0</v>
      </c>
      <c r="N88" s="235">
        <v>0</v>
      </c>
      <c r="O88" s="235">
        <v>0</v>
      </c>
      <c r="P88" s="235">
        <v>0</v>
      </c>
      <c r="Q88" s="273">
        <f t="shared" si="27"/>
        <v>95.682879999999997</v>
      </c>
      <c r="R88" s="273">
        <f t="shared" si="28"/>
        <v>0</v>
      </c>
      <c r="S88" s="229"/>
      <c r="T88" s="226">
        <f t="shared" si="29"/>
        <v>95.682879999999997</v>
      </c>
      <c r="U88" s="154">
        <v>96.054999999999993</v>
      </c>
      <c r="V88" s="594">
        <v>1</v>
      </c>
      <c r="W88" s="211"/>
      <c r="X88" s="153"/>
      <c r="Y88" s="234" t="s">
        <v>7</v>
      </c>
      <c r="Z88" s="234" t="s">
        <v>475</v>
      </c>
      <c r="AB88" s="625" t="s">
        <v>62</v>
      </c>
      <c r="AC88" s="625" t="s">
        <v>1118</v>
      </c>
      <c r="AD88" s="629">
        <f t="shared" si="26"/>
        <v>0</v>
      </c>
    </row>
    <row r="89" spans="1:30" s="227" customFormat="1" ht="15.75" hidden="1" outlineLevel="2">
      <c r="A89" s="315">
        <v>65</v>
      </c>
      <c r="B89" s="482" t="s">
        <v>64</v>
      </c>
      <c r="C89" s="233" t="s">
        <v>65</v>
      </c>
      <c r="D89" s="234" t="s">
        <v>7</v>
      </c>
      <c r="E89" s="234" t="s">
        <v>66</v>
      </c>
      <c r="F89" s="233" t="s">
        <v>65</v>
      </c>
      <c r="G89" s="235">
        <v>2.0339999999999998</v>
      </c>
      <c r="H89" s="209">
        <v>25.881999999999998</v>
      </c>
      <c r="I89" s="209">
        <v>37.731000000000009</v>
      </c>
      <c r="J89" s="209">
        <v>13.771999999999998</v>
      </c>
      <c r="K89" s="209">
        <v>1.014</v>
      </c>
      <c r="L89" s="209">
        <v>0</v>
      </c>
      <c r="M89" s="235">
        <v>0</v>
      </c>
      <c r="N89" s="235">
        <v>0</v>
      </c>
      <c r="O89" s="235">
        <v>0</v>
      </c>
      <c r="P89" s="235">
        <v>0</v>
      </c>
      <c r="Q89" s="273">
        <f>SUM(G89:P89)</f>
        <v>80.433000000000007</v>
      </c>
      <c r="R89" s="273">
        <f t="shared" si="28"/>
        <v>0</v>
      </c>
      <c r="S89" s="229"/>
      <c r="T89" s="226">
        <f t="shared" si="29"/>
        <v>80.433000000000007</v>
      </c>
      <c r="U89" s="154">
        <v>81.424000000000007</v>
      </c>
      <c r="V89" s="594">
        <v>3</v>
      </c>
      <c r="W89" s="211"/>
      <c r="X89" s="153"/>
      <c r="Y89" s="234" t="s">
        <v>7</v>
      </c>
      <c r="Z89" s="234" t="s">
        <v>66</v>
      </c>
      <c r="AB89" s="625" t="s">
        <v>64</v>
      </c>
      <c r="AC89" s="625" t="s">
        <v>1118</v>
      </c>
      <c r="AD89" s="629">
        <f t="shared" si="26"/>
        <v>0</v>
      </c>
    </row>
    <row r="90" spans="1:30" s="227" customFormat="1" ht="16.5" outlineLevel="2" thickBot="1">
      <c r="A90" s="315">
        <v>85</v>
      </c>
      <c r="B90" s="482" t="s">
        <v>67</v>
      </c>
      <c r="C90" s="233" t="s">
        <v>68</v>
      </c>
      <c r="D90" s="234" t="s">
        <v>477</v>
      </c>
      <c r="E90" s="234" t="s">
        <v>27</v>
      </c>
      <c r="F90" s="233" t="s">
        <v>68</v>
      </c>
      <c r="G90" s="209">
        <v>0</v>
      </c>
      <c r="H90" s="209">
        <v>10.227</v>
      </c>
      <c r="I90" s="209">
        <v>1.2509999999999999</v>
      </c>
      <c r="J90" s="209">
        <v>3.298</v>
      </c>
      <c r="K90" s="209">
        <v>5.3650000000000002</v>
      </c>
      <c r="L90" s="209">
        <v>0</v>
      </c>
      <c r="M90" s="209">
        <v>0</v>
      </c>
      <c r="N90" s="209">
        <v>0</v>
      </c>
      <c r="O90" s="209">
        <v>0</v>
      </c>
      <c r="P90" s="209">
        <v>0</v>
      </c>
      <c r="Q90" s="273">
        <f t="shared" si="27"/>
        <v>20.140999999999998</v>
      </c>
      <c r="R90" s="273">
        <f t="shared" si="28"/>
        <v>0</v>
      </c>
      <c r="S90" s="229"/>
      <c r="T90" s="226">
        <f t="shared" si="29"/>
        <v>20.140999999999998</v>
      </c>
      <c r="U90" s="154">
        <v>20.141999999999999</v>
      </c>
      <c r="V90" s="594">
        <v>3</v>
      </c>
      <c r="W90" s="211"/>
      <c r="X90" s="153"/>
      <c r="Y90" s="234" t="s">
        <v>477</v>
      </c>
      <c r="Z90" s="234" t="s">
        <v>27</v>
      </c>
      <c r="AB90" s="625" t="s">
        <v>67</v>
      </c>
      <c r="AC90" s="625" t="s">
        <v>1117</v>
      </c>
      <c r="AD90" s="629">
        <f t="shared" si="26"/>
        <v>20.140999999999998</v>
      </c>
    </row>
    <row r="91" spans="1:30" s="148" customFormat="1" ht="16.5" hidden="1" outlineLevel="2" thickBot="1">
      <c r="A91" s="848" t="s">
        <v>521</v>
      </c>
      <c r="B91" s="849"/>
      <c r="C91" s="849"/>
      <c r="D91" s="849"/>
      <c r="E91" s="849"/>
      <c r="F91" s="591" t="s">
        <v>379</v>
      </c>
      <c r="G91" s="230">
        <f>SUM(G82:G90)</f>
        <v>104.70872000000001</v>
      </c>
      <c r="H91" s="230">
        <f t="shared" ref="H91:P91" si="30">SUM(H82:H90)</f>
        <v>99.637389999999996</v>
      </c>
      <c r="I91" s="230">
        <f t="shared" si="30"/>
        <v>98.243290000000016</v>
      </c>
      <c r="J91" s="230">
        <f t="shared" si="30"/>
        <v>49.294060000000002</v>
      </c>
      <c r="K91" s="230">
        <f t="shared" si="30"/>
        <v>7.3807200000000002</v>
      </c>
      <c r="L91" s="230">
        <f t="shared" si="30"/>
        <v>0</v>
      </c>
      <c r="M91" s="230">
        <f t="shared" si="30"/>
        <v>4.1470000000000002</v>
      </c>
      <c r="N91" s="230">
        <f t="shared" si="30"/>
        <v>17.606999999999999</v>
      </c>
      <c r="O91" s="230">
        <f t="shared" si="30"/>
        <v>26.846</v>
      </c>
      <c r="P91" s="230">
        <f t="shared" si="30"/>
        <v>1.3900000000000001</v>
      </c>
      <c r="Q91" s="273">
        <f t="shared" si="27"/>
        <v>359.26418000000001</v>
      </c>
      <c r="R91" s="273">
        <f t="shared" si="28"/>
        <v>49.989999999999995</v>
      </c>
      <c r="S91" s="229">
        <f>SUM(S82:S90)</f>
        <v>33.25</v>
      </c>
      <c r="T91" s="226">
        <f t="shared" si="29"/>
        <v>442.50418000000002</v>
      </c>
      <c r="U91" s="231">
        <f>SUM(U82:U90)</f>
        <v>443.14799999999997</v>
      </c>
      <c r="V91" s="871"/>
      <c r="W91" s="5"/>
      <c r="X91" s="153"/>
      <c r="AB91" s="626"/>
      <c r="AC91" s="625"/>
    </row>
    <row r="92" spans="1:30" s="148" customFormat="1" ht="16.5" hidden="1" outlineLevel="2" thickBot="1">
      <c r="A92" s="850"/>
      <c r="B92" s="851"/>
      <c r="C92" s="851"/>
      <c r="D92" s="851"/>
      <c r="E92" s="851"/>
      <c r="F92" s="592" t="s">
        <v>380</v>
      </c>
      <c r="G92" s="57">
        <f>+G91/$T$91</f>
        <v>0.23662764044398407</v>
      </c>
      <c r="H92" s="57">
        <f t="shared" ref="H92:S92" si="31">+H91/$T$91</f>
        <v>0.22516711593549238</v>
      </c>
      <c r="I92" s="57">
        <f t="shared" si="31"/>
        <v>0.22201663722137047</v>
      </c>
      <c r="J92" s="57">
        <f t="shared" si="31"/>
        <v>0.11139795334814691</v>
      </c>
      <c r="K92" s="57">
        <f t="shared" si="31"/>
        <v>1.6679435660924152E-2</v>
      </c>
      <c r="L92" s="57">
        <f t="shared" si="31"/>
        <v>0</v>
      </c>
      <c r="M92" s="57">
        <f t="shared" si="31"/>
        <v>9.3716628846308297E-3</v>
      </c>
      <c r="N92" s="57">
        <f t="shared" si="31"/>
        <v>3.978945464424765E-2</v>
      </c>
      <c r="O92" s="57">
        <f t="shared" si="31"/>
        <v>6.0668353460525501E-2</v>
      </c>
      <c r="P92" s="57">
        <f t="shared" si="31"/>
        <v>3.1412132649232829E-3</v>
      </c>
      <c r="Q92" s="270">
        <f t="shared" si="31"/>
        <v>0.81188878260991793</v>
      </c>
      <c r="R92" s="270">
        <f t="shared" si="31"/>
        <v>0.11297068425432726</v>
      </c>
      <c r="S92" s="57">
        <f t="shared" si="31"/>
        <v>7.5140533135754778E-2</v>
      </c>
      <c r="T92" s="197">
        <f xml:space="preserve"> T91/U91</f>
        <v>0.99854716708639113</v>
      </c>
      <c r="U92" s="147"/>
      <c r="V92" s="872"/>
      <c r="W92" s="5"/>
      <c r="X92" s="288"/>
      <c r="AB92" s="626"/>
      <c r="AC92" s="625"/>
    </row>
    <row r="93" spans="1:30" s="227" customFormat="1" ht="16.5" hidden="1" outlineLevel="2" collapsed="1" thickBot="1">
      <c r="A93" s="13"/>
      <c r="B93" s="601"/>
      <c r="C93" s="5"/>
      <c r="D93" s="5"/>
      <c r="E93" s="5"/>
      <c r="F93" s="5"/>
      <c r="G93" s="36"/>
      <c r="H93" s="12"/>
      <c r="I93" s="12"/>
      <c r="J93" s="12"/>
      <c r="K93" s="12"/>
      <c r="L93" s="12"/>
      <c r="M93" s="35"/>
      <c r="N93" s="35"/>
      <c r="O93" s="35"/>
      <c r="P93" s="35"/>
      <c r="Q93" s="590"/>
      <c r="R93" s="590"/>
      <c r="S93" s="8"/>
      <c r="T93" s="196"/>
      <c r="U93" s="47"/>
      <c r="V93" s="49"/>
      <c r="W93" s="211"/>
      <c r="X93" s="6"/>
      <c r="Y93" s="5"/>
      <c r="Z93" s="5"/>
      <c r="AB93" s="625"/>
    </row>
    <row r="94" spans="1:30" s="227" customFormat="1" ht="16.5" hidden="1" outlineLevel="2" collapsed="1" thickBot="1">
      <c r="A94" s="854" t="s">
        <v>69</v>
      </c>
      <c r="B94" s="854"/>
      <c r="C94" s="5"/>
      <c r="D94" s="5"/>
      <c r="E94" s="5"/>
      <c r="F94" s="5"/>
      <c r="G94" s="36"/>
      <c r="H94" s="12"/>
      <c r="I94" s="12"/>
      <c r="J94" s="12"/>
      <c r="K94" s="12"/>
      <c r="L94" s="12"/>
      <c r="M94" s="35"/>
      <c r="N94" s="35"/>
      <c r="O94" s="35"/>
      <c r="P94" s="35"/>
      <c r="Q94" s="590"/>
      <c r="R94" s="590"/>
      <c r="S94" s="8"/>
      <c r="T94" s="196"/>
      <c r="U94" s="47"/>
      <c r="V94" s="151"/>
      <c r="W94" s="211"/>
      <c r="X94" s="6"/>
      <c r="Y94" s="5"/>
      <c r="Z94" s="5"/>
      <c r="AB94" s="625"/>
    </row>
    <row r="95" spans="1:30" s="227" customFormat="1" ht="17.25" customHeight="1" outlineLevel="2">
      <c r="A95" s="478">
        <v>40</v>
      </c>
      <c r="B95" s="605" t="s">
        <v>748</v>
      </c>
      <c r="C95" s="586" t="s">
        <v>743</v>
      </c>
      <c r="D95" s="531" t="s">
        <v>7</v>
      </c>
      <c r="E95" s="531" t="s">
        <v>776</v>
      </c>
      <c r="F95" s="586" t="s">
        <v>743</v>
      </c>
      <c r="G95" s="532"/>
      <c r="H95" s="527"/>
      <c r="I95" s="527"/>
      <c r="J95" s="527"/>
      <c r="K95" s="527"/>
      <c r="L95" s="527"/>
      <c r="M95" s="587"/>
      <c r="N95" s="587"/>
      <c r="O95" s="587"/>
      <c r="P95" s="587"/>
      <c r="Q95" s="282">
        <f>SUM(G95:K95)</f>
        <v>0</v>
      </c>
      <c r="R95" s="283">
        <f>SUM(L95:P95)</f>
        <v>0</v>
      </c>
      <c r="S95" s="284"/>
      <c r="T95" s="538">
        <f>SUM(Q95:S95)</f>
        <v>0</v>
      </c>
      <c r="U95" s="194">
        <v>97.03</v>
      </c>
      <c r="V95" s="588">
        <v>6</v>
      </c>
      <c r="W95" s="211"/>
      <c r="X95" s="170"/>
      <c r="Y95" s="219" t="s">
        <v>7</v>
      </c>
      <c r="Z95" s="219" t="s">
        <v>776</v>
      </c>
      <c r="AB95" s="625" t="s">
        <v>748</v>
      </c>
      <c r="AC95" s="625" t="s">
        <v>1117</v>
      </c>
      <c r="AD95" s="629">
        <f t="shared" ref="AD95:AD106" si="32">+IF(AC95="No",T95,0)</f>
        <v>0</v>
      </c>
    </row>
    <row r="96" spans="1:30" s="227" customFormat="1" ht="17.25" customHeight="1" outlineLevel="2">
      <c r="A96" s="232">
        <v>56</v>
      </c>
      <c r="B96" s="160" t="s">
        <v>996</v>
      </c>
      <c r="C96" s="233" t="s">
        <v>994</v>
      </c>
      <c r="D96" s="234" t="s">
        <v>36</v>
      </c>
      <c r="E96" s="317" t="s">
        <v>997</v>
      </c>
      <c r="F96" s="233" t="s">
        <v>998</v>
      </c>
      <c r="G96" s="235">
        <v>0</v>
      </c>
      <c r="H96" s="236">
        <v>12.98</v>
      </c>
      <c r="I96" s="236">
        <v>1</v>
      </c>
      <c r="J96" s="236">
        <v>0</v>
      </c>
      <c r="K96" s="236">
        <v>0</v>
      </c>
      <c r="L96" s="236">
        <v>0</v>
      </c>
      <c r="M96" s="228">
        <v>0</v>
      </c>
      <c r="N96" s="228">
        <v>0</v>
      </c>
      <c r="O96" s="228">
        <v>0</v>
      </c>
      <c r="P96" s="228">
        <v>0</v>
      </c>
      <c r="Q96" s="272">
        <f>SUM(G96:K96)</f>
        <v>13.98</v>
      </c>
      <c r="R96" s="272">
        <f>SUM(L96:P96)</f>
        <v>0</v>
      </c>
      <c r="S96" s="30"/>
      <c r="T96" s="215">
        <f>SUM(Q96:S96)</f>
        <v>13.98</v>
      </c>
      <c r="U96" s="154">
        <v>13.992999999999999</v>
      </c>
      <c r="V96" s="594">
        <v>1</v>
      </c>
      <c r="W96" s="193"/>
      <c r="X96" s="237"/>
      <c r="Y96" s="234" t="s">
        <v>36</v>
      </c>
      <c r="Z96" s="234" t="s">
        <v>997</v>
      </c>
      <c r="AB96" s="625" t="s">
        <v>996</v>
      </c>
      <c r="AC96" s="625" t="s">
        <v>1117</v>
      </c>
      <c r="AD96" s="629">
        <f t="shared" si="32"/>
        <v>13.98</v>
      </c>
    </row>
    <row r="97" spans="1:30" s="227" customFormat="1" ht="15.75" hidden="1" outlineLevel="2">
      <c r="A97" s="232">
        <v>62</v>
      </c>
      <c r="B97" s="160" t="s">
        <v>70</v>
      </c>
      <c r="C97" s="233" t="s">
        <v>470</v>
      </c>
      <c r="D97" s="234" t="s">
        <v>18</v>
      </c>
      <c r="E97" s="234" t="s">
        <v>71</v>
      </c>
      <c r="F97" s="233" t="s">
        <v>72</v>
      </c>
      <c r="G97" s="235">
        <v>9.4901400000000002</v>
      </c>
      <c r="H97" s="236">
        <v>22.596579999999999</v>
      </c>
      <c r="I97" s="236">
        <v>54.687689999999996</v>
      </c>
      <c r="J97" s="236">
        <v>8.1610800000000001</v>
      </c>
      <c r="K97" s="236">
        <v>0</v>
      </c>
      <c r="L97" s="236">
        <v>0</v>
      </c>
      <c r="M97" s="228">
        <v>0</v>
      </c>
      <c r="N97" s="228">
        <v>0.1</v>
      </c>
      <c r="O97" s="228">
        <v>6.6422499999999998</v>
      </c>
      <c r="P97" s="228">
        <v>0</v>
      </c>
      <c r="Q97" s="272">
        <f t="shared" ref="Q97:Q107" si="33">SUM(G97:K97)</f>
        <v>94.935489999999987</v>
      </c>
      <c r="R97" s="272">
        <f t="shared" ref="R97:R107" si="34">SUM(L97:P97)</f>
        <v>6.7422499999999994</v>
      </c>
      <c r="S97" s="30"/>
      <c r="T97" s="340">
        <f t="shared" ref="T97:T106" si="35">SUM(Q97:S97)</f>
        <v>101.67773999999999</v>
      </c>
      <c r="U97" s="154">
        <v>101.678</v>
      </c>
      <c r="V97" s="594">
        <v>2</v>
      </c>
      <c r="W97" s="211"/>
      <c r="X97" s="237"/>
      <c r="Y97" s="234" t="s">
        <v>18</v>
      </c>
      <c r="Z97" s="234" t="s">
        <v>71</v>
      </c>
      <c r="AB97" s="625" t="s">
        <v>70</v>
      </c>
      <c r="AC97" s="625" t="s">
        <v>1118</v>
      </c>
      <c r="AD97" s="629">
        <f t="shared" si="32"/>
        <v>0</v>
      </c>
    </row>
    <row r="98" spans="1:30" s="227" customFormat="1" ht="15.75" outlineLevel="2">
      <c r="A98" s="232">
        <v>64</v>
      </c>
      <c r="B98" s="482" t="s">
        <v>73</v>
      </c>
      <c r="C98" s="233" t="s">
        <v>660</v>
      </c>
      <c r="D98" s="234" t="s">
        <v>7</v>
      </c>
      <c r="E98" s="234" t="s">
        <v>480</v>
      </c>
      <c r="F98" s="233" t="s">
        <v>660</v>
      </c>
      <c r="G98" s="235">
        <v>0</v>
      </c>
      <c r="H98" s="236">
        <v>1.5</v>
      </c>
      <c r="I98" s="236">
        <v>4.3</v>
      </c>
      <c r="J98" s="236">
        <v>0</v>
      </c>
      <c r="K98" s="236">
        <v>0</v>
      </c>
      <c r="L98" s="236">
        <v>0</v>
      </c>
      <c r="M98" s="228">
        <v>15.1</v>
      </c>
      <c r="N98" s="228">
        <v>0.1</v>
      </c>
      <c r="O98" s="228">
        <v>11.08</v>
      </c>
      <c r="P98" s="228">
        <v>0</v>
      </c>
      <c r="Q98" s="272">
        <f t="shared" si="33"/>
        <v>5.8</v>
      </c>
      <c r="R98" s="272">
        <f t="shared" si="34"/>
        <v>26.28</v>
      </c>
      <c r="S98" s="30"/>
      <c r="T98" s="215">
        <f t="shared" si="35"/>
        <v>32.08</v>
      </c>
      <c r="U98" s="154">
        <v>32.08</v>
      </c>
      <c r="V98" s="594">
        <v>4</v>
      </c>
      <c r="W98" s="211"/>
      <c r="X98" s="237"/>
      <c r="Y98" s="234" t="s">
        <v>7</v>
      </c>
      <c r="Z98" s="234" t="s">
        <v>480</v>
      </c>
      <c r="AB98" s="625" t="s">
        <v>73</v>
      </c>
      <c r="AC98" s="625" t="s">
        <v>1117</v>
      </c>
      <c r="AD98" s="629">
        <f t="shared" si="32"/>
        <v>32.08</v>
      </c>
    </row>
    <row r="99" spans="1:30" s="227" customFormat="1" ht="15.75" hidden="1" outlineLevel="2">
      <c r="A99" s="232">
        <v>65</v>
      </c>
      <c r="B99" s="160" t="s">
        <v>74</v>
      </c>
      <c r="C99" s="233" t="s">
        <v>75</v>
      </c>
      <c r="D99" s="234" t="s">
        <v>7</v>
      </c>
      <c r="E99" s="234" t="s">
        <v>752</v>
      </c>
      <c r="F99" s="233" t="s">
        <v>75</v>
      </c>
      <c r="G99" s="235">
        <v>2.9929999999999999</v>
      </c>
      <c r="H99" s="236">
        <v>40.248000000000005</v>
      </c>
      <c r="I99" s="236">
        <v>6.016</v>
      </c>
      <c r="J99" s="236">
        <v>0</v>
      </c>
      <c r="K99" s="236">
        <v>0</v>
      </c>
      <c r="L99" s="236">
        <v>0</v>
      </c>
      <c r="M99" s="228">
        <v>0</v>
      </c>
      <c r="N99" s="228">
        <v>0</v>
      </c>
      <c r="O99" s="228">
        <v>0</v>
      </c>
      <c r="P99" s="228">
        <v>0</v>
      </c>
      <c r="Q99" s="272">
        <f t="shared" si="33"/>
        <v>49.257000000000005</v>
      </c>
      <c r="R99" s="272">
        <f t="shared" si="34"/>
        <v>0</v>
      </c>
      <c r="S99" s="30"/>
      <c r="T99" s="215">
        <f t="shared" si="35"/>
        <v>49.257000000000005</v>
      </c>
      <c r="U99" s="154">
        <v>49.256999999999998</v>
      </c>
      <c r="V99" s="594">
        <v>1</v>
      </c>
      <c r="W99" s="211"/>
      <c r="X99" s="237"/>
      <c r="Y99" s="234" t="s">
        <v>7</v>
      </c>
      <c r="Z99" s="234" t="s">
        <v>752</v>
      </c>
      <c r="AB99" s="625" t="s">
        <v>74</v>
      </c>
      <c r="AC99" s="625" t="s">
        <v>1118</v>
      </c>
      <c r="AD99" s="629">
        <f t="shared" si="32"/>
        <v>0</v>
      </c>
    </row>
    <row r="100" spans="1:30" s="227" customFormat="1" ht="15.75" hidden="1" outlineLevel="2">
      <c r="A100" s="232">
        <v>65</v>
      </c>
      <c r="B100" s="160" t="s">
        <v>76</v>
      </c>
      <c r="C100" s="233" t="s">
        <v>77</v>
      </c>
      <c r="D100" s="234" t="s">
        <v>7</v>
      </c>
      <c r="E100" s="234" t="s">
        <v>813</v>
      </c>
      <c r="F100" s="318" t="s">
        <v>811</v>
      </c>
      <c r="G100" s="235">
        <v>0</v>
      </c>
      <c r="H100" s="236">
        <v>20.726999999999997</v>
      </c>
      <c r="I100" s="236">
        <v>52.653000000000006</v>
      </c>
      <c r="J100" s="236">
        <v>2.9239999999999999</v>
      </c>
      <c r="K100" s="236">
        <v>0</v>
      </c>
      <c r="L100" s="236">
        <v>0</v>
      </c>
      <c r="M100" s="228">
        <v>0</v>
      </c>
      <c r="N100" s="228">
        <v>0</v>
      </c>
      <c r="O100" s="228">
        <v>0</v>
      </c>
      <c r="P100" s="228">
        <v>0</v>
      </c>
      <c r="Q100" s="272">
        <f t="shared" si="33"/>
        <v>76.304000000000002</v>
      </c>
      <c r="R100" s="272">
        <f t="shared" si="34"/>
        <v>0</v>
      </c>
      <c r="S100" s="30"/>
      <c r="T100" s="215">
        <f t="shared" si="35"/>
        <v>76.304000000000002</v>
      </c>
      <c r="U100" s="154">
        <v>76.334000000000003</v>
      </c>
      <c r="V100" s="594">
        <v>1</v>
      </c>
      <c r="W100" s="211"/>
      <c r="X100" s="237"/>
      <c r="Y100" s="234" t="s">
        <v>7</v>
      </c>
      <c r="Z100" s="234" t="s">
        <v>813</v>
      </c>
      <c r="AB100" s="625" t="s">
        <v>76</v>
      </c>
      <c r="AC100" s="625" t="s">
        <v>1118</v>
      </c>
      <c r="AD100" s="629">
        <f t="shared" si="32"/>
        <v>0</v>
      </c>
    </row>
    <row r="101" spans="1:30" s="227" customFormat="1" ht="15.75" hidden="1" outlineLevel="2">
      <c r="A101" s="232">
        <v>65</v>
      </c>
      <c r="B101" s="160" t="s">
        <v>76</v>
      </c>
      <c r="C101" s="233" t="s">
        <v>77</v>
      </c>
      <c r="D101" s="234" t="s">
        <v>813</v>
      </c>
      <c r="E101" s="317" t="s">
        <v>78</v>
      </c>
      <c r="F101" s="233" t="s">
        <v>812</v>
      </c>
      <c r="G101" s="235">
        <v>0</v>
      </c>
      <c r="H101" s="236">
        <v>27.575879999999998</v>
      </c>
      <c r="I101" s="236">
        <v>0.17423</v>
      </c>
      <c r="J101" s="236">
        <v>0</v>
      </c>
      <c r="K101" s="236">
        <v>0</v>
      </c>
      <c r="L101" s="236">
        <v>0</v>
      </c>
      <c r="M101" s="228">
        <v>0</v>
      </c>
      <c r="N101" s="228">
        <v>0</v>
      </c>
      <c r="O101" s="228">
        <v>0</v>
      </c>
      <c r="P101" s="228">
        <v>0</v>
      </c>
      <c r="Q101" s="272">
        <f t="shared" si="33"/>
        <v>27.750109999999999</v>
      </c>
      <c r="R101" s="272">
        <f t="shared" si="34"/>
        <v>0</v>
      </c>
      <c r="S101" s="30"/>
      <c r="T101" s="215">
        <f t="shared" si="35"/>
        <v>27.750109999999999</v>
      </c>
      <c r="U101" s="154">
        <v>27.75</v>
      </c>
      <c r="V101" s="594">
        <v>2</v>
      </c>
      <c r="W101" s="211"/>
      <c r="X101" s="237"/>
      <c r="Y101" s="234" t="s">
        <v>813</v>
      </c>
      <c r="Z101" s="234" t="s">
        <v>78</v>
      </c>
      <c r="AB101" s="625" t="s">
        <v>76</v>
      </c>
      <c r="AC101" s="625" t="s">
        <v>1118</v>
      </c>
      <c r="AD101" s="629">
        <f t="shared" si="32"/>
        <v>0</v>
      </c>
    </row>
    <row r="102" spans="1:30" s="227" customFormat="1" ht="15.75" hidden="1" outlineLevel="2">
      <c r="A102" s="232">
        <v>65</v>
      </c>
      <c r="B102" s="160" t="s">
        <v>79</v>
      </c>
      <c r="C102" s="233" t="s">
        <v>80</v>
      </c>
      <c r="D102" s="234" t="s">
        <v>7</v>
      </c>
      <c r="E102" s="234" t="s">
        <v>81</v>
      </c>
      <c r="F102" s="233" t="s">
        <v>80</v>
      </c>
      <c r="G102" s="235">
        <v>0</v>
      </c>
      <c r="H102" s="236">
        <v>54.223000000000013</v>
      </c>
      <c r="I102" s="236">
        <v>32.951000000000001</v>
      </c>
      <c r="J102" s="236">
        <v>3.4799999999999995</v>
      </c>
      <c r="K102" s="236">
        <v>0</v>
      </c>
      <c r="L102" s="236">
        <v>0</v>
      </c>
      <c r="M102" s="228">
        <v>0</v>
      </c>
      <c r="N102" s="228">
        <v>0</v>
      </c>
      <c r="O102" s="228">
        <v>0</v>
      </c>
      <c r="P102" s="228">
        <v>0</v>
      </c>
      <c r="Q102" s="272">
        <f t="shared" si="33"/>
        <v>90.654000000000011</v>
      </c>
      <c r="R102" s="272">
        <f t="shared" si="34"/>
        <v>0</v>
      </c>
      <c r="S102" s="30"/>
      <c r="T102" s="215">
        <f t="shared" si="35"/>
        <v>90.654000000000011</v>
      </c>
      <c r="U102" s="154">
        <v>90.653999999999996</v>
      </c>
      <c r="V102" s="594">
        <v>3</v>
      </c>
      <c r="W102" s="211"/>
      <c r="X102" s="237"/>
      <c r="Y102" s="234" t="s">
        <v>7</v>
      </c>
      <c r="Z102" s="234" t="s">
        <v>81</v>
      </c>
      <c r="AB102" s="625" t="s">
        <v>79</v>
      </c>
      <c r="AC102" s="625" t="s">
        <v>1118</v>
      </c>
      <c r="AD102" s="629">
        <f t="shared" si="32"/>
        <v>0</v>
      </c>
    </row>
    <row r="103" spans="1:30" s="227" customFormat="1" ht="15.75" hidden="1" outlineLevel="2">
      <c r="A103" s="232">
        <v>65</v>
      </c>
      <c r="B103" s="160" t="s">
        <v>82</v>
      </c>
      <c r="C103" s="233" t="s">
        <v>478</v>
      </c>
      <c r="D103" s="234" t="s">
        <v>7</v>
      </c>
      <c r="E103" s="234" t="s">
        <v>479</v>
      </c>
      <c r="F103" s="233" t="s">
        <v>478</v>
      </c>
      <c r="G103" s="235">
        <v>0</v>
      </c>
      <c r="H103" s="236">
        <v>33.256999999999998</v>
      </c>
      <c r="I103" s="236">
        <v>13.182999999999998</v>
      </c>
      <c r="J103" s="236">
        <v>1</v>
      </c>
      <c r="K103" s="236">
        <v>0</v>
      </c>
      <c r="L103" s="236">
        <v>0</v>
      </c>
      <c r="M103" s="228">
        <v>2.028</v>
      </c>
      <c r="N103" s="228">
        <v>23.539000000000001</v>
      </c>
      <c r="O103" s="228">
        <v>0</v>
      </c>
      <c r="P103" s="228">
        <v>0</v>
      </c>
      <c r="Q103" s="272">
        <f t="shared" si="33"/>
        <v>47.44</v>
      </c>
      <c r="R103" s="272">
        <f t="shared" si="34"/>
        <v>25.567</v>
      </c>
      <c r="S103" s="30"/>
      <c r="T103" s="215">
        <f t="shared" si="35"/>
        <v>73.007000000000005</v>
      </c>
      <c r="U103" s="154">
        <v>73.007000000000005</v>
      </c>
      <c r="V103" s="594">
        <v>3</v>
      </c>
      <c r="W103" s="211"/>
      <c r="X103" s="237"/>
      <c r="Y103" s="234" t="s">
        <v>7</v>
      </c>
      <c r="Z103" s="234" t="s">
        <v>479</v>
      </c>
      <c r="AB103" s="625" t="s">
        <v>82</v>
      </c>
      <c r="AC103" s="625" t="s">
        <v>1118</v>
      </c>
      <c r="AD103" s="629">
        <f t="shared" si="32"/>
        <v>0</v>
      </c>
    </row>
    <row r="104" spans="1:30" s="227" customFormat="1" ht="15.75" outlineLevel="2">
      <c r="A104" s="232">
        <v>65</v>
      </c>
      <c r="B104" s="160" t="s">
        <v>83</v>
      </c>
      <c r="C104" s="233" t="s">
        <v>84</v>
      </c>
      <c r="D104" s="234" t="s">
        <v>7</v>
      </c>
      <c r="E104" s="234" t="s">
        <v>879</v>
      </c>
      <c r="F104" s="233" t="s">
        <v>84</v>
      </c>
      <c r="G104" s="235">
        <v>0</v>
      </c>
      <c r="H104" s="236">
        <v>112</v>
      </c>
      <c r="I104" s="58">
        <v>16.18</v>
      </c>
      <c r="J104" s="236">
        <v>1</v>
      </c>
      <c r="K104" s="236">
        <v>0</v>
      </c>
      <c r="L104" s="236">
        <v>0</v>
      </c>
      <c r="M104" s="228">
        <v>0</v>
      </c>
      <c r="N104" s="228">
        <v>0</v>
      </c>
      <c r="O104" s="228">
        <v>0</v>
      </c>
      <c r="P104" s="228">
        <v>0</v>
      </c>
      <c r="Q104" s="272">
        <f t="shared" si="33"/>
        <v>129.18</v>
      </c>
      <c r="R104" s="272">
        <f t="shared" si="34"/>
        <v>0</v>
      </c>
      <c r="S104" s="30"/>
      <c r="T104" s="215">
        <f t="shared" si="35"/>
        <v>129.18</v>
      </c>
      <c r="U104" s="154">
        <v>129.18</v>
      </c>
      <c r="V104" s="594">
        <v>4</v>
      </c>
      <c r="W104" s="211"/>
      <c r="X104" s="237"/>
      <c r="Y104" s="234" t="s">
        <v>7</v>
      </c>
      <c r="Z104" s="234" t="s">
        <v>879</v>
      </c>
      <c r="AB104" s="625" t="s">
        <v>83</v>
      </c>
      <c r="AC104" s="625" t="s">
        <v>1117</v>
      </c>
      <c r="AD104" s="629">
        <f t="shared" si="32"/>
        <v>129.18</v>
      </c>
    </row>
    <row r="105" spans="1:30" s="227" customFormat="1" ht="15.75" outlineLevel="2">
      <c r="A105" s="232">
        <v>66</v>
      </c>
      <c r="B105" s="482" t="s">
        <v>85</v>
      </c>
      <c r="C105" s="233" t="s">
        <v>86</v>
      </c>
      <c r="D105" s="234" t="s">
        <v>7</v>
      </c>
      <c r="E105" s="234" t="s">
        <v>481</v>
      </c>
      <c r="F105" s="233" t="s">
        <v>86</v>
      </c>
      <c r="G105" s="235">
        <v>0</v>
      </c>
      <c r="H105" s="236">
        <v>99.802859999999981</v>
      </c>
      <c r="I105" s="236">
        <v>14.962</v>
      </c>
      <c r="J105" s="236">
        <v>15.773909999999999</v>
      </c>
      <c r="K105" s="236">
        <v>0</v>
      </c>
      <c r="L105" s="236">
        <v>0</v>
      </c>
      <c r="M105" s="236">
        <v>0</v>
      </c>
      <c r="N105" s="236">
        <v>0</v>
      </c>
      <c r="O105" s="236">
        <v>0</v>
      </c>
      <c r="P105" s="236">
        <v>0</v>
      </c>
      <c r="Q105" s="272">
        <f t="shared" si="33"/>
        <v>130.53876999999997</v>
      </c>
      <c r="R105" s="272">
        <f t="shared" si="34"/>
        <v>0</v>
      </c>
      <c r="S105" s="30"/>
      <c r="T105" s="215">
        <f t="shared" si="35"/>
        <v>130.53876999999997</v>
      </c>
      <c r="U105" s="154">
        <v>130.53900000000002</v>
      </c>
      <c r="V105" s="594">
        <v>5</v>
      </c>
      <c r="W105" s="211"/>
      <c r="X105" s="237"/>
      <c r="Y105" s="234" t="s">
        <v>7</v>
      </c>
      <c r="Z105" s="234" t="s">
        <v>481</v>
      </c>
      <c r="AB105" s="625" t="s">
        <v>85</v>
      </c>
      <c r="AC105" s="625" t="s">
        <v>1117</v>
      </c>
      <c r="AD105" s="629">
        <f t="shared" si="32"/>
        <v>130.53876999999997</v>
      </c>
    </row>
    <row r="106" spans="1:30" s="227" customFormat="1" ht="16.5" outlineLevel="2" thickBot="1">
      <c r="A106" s="232">
        <v>66</v>
      </c>
      <c r="B106" s="160">
        <v>6606</v>
      </c>
      <c r="C106" s="171" t="s">
        <v>87</v>
      </c>
      <c r="D106" s="236" t="s">
        <v>7</v>
      </c>
      <c r="E106" s="236" t="s">
        <v>482</v>
      </c>
      <c r="F106" s="171" t="s">
        <v>87</v>
      </c>
      <c r="G106" s="157">
        <v>0</v>
      </c>
      <c r="H106" s="236">
        <v>6.9409999999999989</v>
      </c>
      <c r="I106" s="236">
        <v>27.677999999999994</v>
      </c>
      <c r="J106" s="236">
        <v>9.0929999999999982</v>
      </c>
      <c r="K106" s="236">
        <v>0</v>
      </c>
      <c r="L106" s="236">
        <v>0</v>
      </c>
      <c r="M106" s="228">
        <v>0</v>
      </c>
      <c r="N106" s="228">
        <v>0</v>
      </c>
      <c r="O106" s="228">
        <v>0</v>
      </c>
      <c r="P106" s="228">
        <v>0</v>
      </c>
      <c r="Q106" s="272">
        <f t="shared" si="33"/>
        <v>43.711999999999989</v>
      </c>
      <c r="R106" s="272">
        <f t="shared" si="34"/>
        <v>0</v>
      </c>
      <c r="S106" s="30"/>
      <c r="T106" s="215">
        <f t="shared" si="35"/>
        <v>43.711999999999989</v>
      </c>
      <c r="U106" s="154">
        <v>43.712000000000003</v>
      </c>
      <c r="V106" s="594">
        <v>5</v>
      </c>
      <c r="W106" s="211"/>
      <c r="X106" s="237"/>
      <c r="Y106" s="236" t="s">
        <v>7</v>
      </c>
      <c r="Z106" s="236" t="s">
        <v>482</v>
      </c>
      <c r="AB106" s="625">
        <v>6606</v>
      </c>
      <c r="AC106" s="625" t="s">
        <v>1117</v>
      </c>
      <c r="AD106" s="629">
        <f t="shared" si="32"/>
        <v>43.711999999999989</v>
      </c>
    </row>
    <row r="107" spans="1:30" s="148" customFormat="1" ht="16.5" hidden="1" outlineLevel="2" thickBot="1">
      <c r="A107" s="848" t="s">
        <v>377</v>
      </c>
      <c r="B107" s="849"/>
      <c r="C107" s="849"/>
      <c r="D107" s="849"/>
      <c r="E107" s="849"/>
      <c r="F107" s="591" t="s">
        <v>379</v>
      </c>
      <c r="G107" s="231">
        <f t="shared" ref="G107:P107" si="36">SUM(G95:G106)</f>
        <v>12.483140000000001</v>
      </c>
      <c r="H107" s="231">
        <f t="shared" si="36"/>
        <v>431.85131999999993</v>
      </c>
      <c r="I107" s="231">
        <f t="shared" si="36"/>
        <v>223.78491999999997</v>
      </c>
      <c r="J107" s="231">
        <f t="shared" si="36"/>
        <v>41.431989999999992</v>
      </c>
      <c r="K107" s="231">
        <f t="shared" si="36"/>
        <v>0</v>
      </c>
      <c r="L107" s="231">
        <f t="shared" si="36"/>
        <v>0</v>
      </c>
      <c r="M107" s="231">
        <f t="shared" si="36"/>
        <v>17.128</v>
      </c>
      <c r="N107" s="231">
        <f t="shared" si="36"/>
        <v>23.739000000000001</v>
      </c>
      <c r="O107" s="231">
        <f t="shared" si="36"/>
        <v>17.722249999999999</v>
      </c>
      <c r="P107" s="231">
        <f t="shared" si="36"/>
        <v>0</v>
      </c>
      <c r="Q107" s="272">
        <f t="shared" si="33"/>
        <v>709.55136999999991</v>
      </c>
      <c r="R107" s="272">
        <f t="shared" si="34"/>
        <v>58.589250000000007</v>
      </c>
      <c r="S107" s="30">
        <f>SUM(S95:S106)</f>
        <v>0</v>
      </c>
      <c r="T107" s="226">
        <f>SUM(Q107:S107)</f>
        <v>768.1406199999999</v>
      </c>
      <c r="U107" s="231">
        <f>SUM(U95:U106)</f>
        <v>865.21399999999994</v>
      </c>
      <c r="V107" s="871"/>
      <c r="W107" s="5"/>
      <c r="X107" s="237"/>
      <c r="AB107" s="626"/>
      <c r="AC107" s="625"/>
    </row>
    <row r="108" spans="1:30" s="148" customFormat="1" ht="16.5" hidden="1" outlineLevel="2" thickBot="1">
      <c r="A108" s="850"/>
      <c r="B108" s="851"/>
      <c r="C108" s="851"/>
      <c r="D108" s="851"/>
      <c r="E108" s="851"/>
      <c r="F108" s="592" t="s">
        <v>380</v>
      </c>
      <c r="G108" s="57">
        <f>+G107/$T$107</f>
        <v>1.6251112979808309E-2</v>
      </c>
      <c r="H108" s="57">
        <f t="shared" ref="H108:S108" si="37">+H107/$T$107</f>
        <v>0.56220346738075122</v>
      </c>
      <c r="I108" s="57">
        <f t="shared" si="37"/>
        <v>0.29133327176474538</v>
      </c>
      <c r="J108" s="57">
        <f t="shared" si="37"/>
        <v>5.3938027649156214E-2</v>
      </c>
      <c r="K108" s="57">
        <f t="shared" si="37"/>
        <v>0</v>
      </c>
      <c r="L108" s="57">
        <f t="shared" si="37"/>
        <v>0</v>
      </c>
      <c r="M108" s="57">
        <f t="shared" si="37"/>
        <v>2.2298000592651905E-2</v>
      </c>
      <c r="N108" s="57">
        <f t="shared" si="37"/>
        <v>3.0904497668669057E-2</v>
      </c>
      <c r="O108" s="57">
        <f t="shared" si="37"/>
        <v>2.3071621964217959E-2</v>
      </c>
      <c r="P108" s="57">
        <f t="shared" si="37"/>
        <v>0</v>
      </c>
      <c r="Q108" s="270">
        <f t="shared" si="37"/>
        <v>0.92372587977446108</v>
      </c>
      <c r="R108" s="270">
        <f t="shared" si="37"/>
        <v>7.6274120225538936E-2</v>
      </c>
      <c r="S108" s="57">
        <f t="shared" si="37"/>
        <v>0</v>
      </c>
      <c r="T108" s="197">
        <f xml:space="preserve"> T107/U107</f>
        <v>0.88780419641845831</v>
      </c>
      <c r="U108" s="147"/>
      <c r="V108" s="872"/>
      <c r="W108" s="5"/>
      <c r="X108" s="288"/>
      <c r="AB108" s="626"/>
      <c r="AC108" s="625"/>
    </row>
    <row r="109" spans="1:30" s="227" customFormat="1" ht="16.5" hidden="1" outlineLevel="1" thickBot="1">
      <c r="A109" s="13"/>
      <c r="B109" s="601"/>
      <c r="C109" s="6"/>
      <c r="D109" s="6"/>
      <c r="E109" s="6"/>
      <c r="F109" s="6"/>
      <c r="G109" s="36"/>
      <c r="H109" s="12"/>
      <c r="I109" s="12"/>
      <c r="J109" s="12"/>
      <c r="K109" s="12"/>
      <c r="L109" s="12"/>
      <c r="M109" s="35"/>
      <c r="N109" s="35"/>
      <c r="O109" s="35"/>
      <c r="P109" s="35"/>
      <c r="Q109" s="590"/>
      <c r="R109" s="590"/>
      <c r="S109" s="8"/>
      <c r="T109" s="196"/>
      <c r="U109" s="47"/>
      <c r="V109" s="49"/>
      <c r="W109" s="211"/>
      <c r="X109" s="6"/>
      <c r="Y109" s="6"/>
      <c r="Z109" s="6"/>
      <c r="AB109" s="625"/>
    </row>
    <row r="110" spans="1:30" s="227" customFormat="1" ht="16.5" hidden="1" outlineLevel="1" thickBot="1">
      <c r="A110" s="854" t="s">
        <v>88</v>
      </c>
      <c r="B110" s="854"/>
      <c r="C110" s="6"/>
      <c r="D110" s="6"/>
      <c r="E110" s="6"/>
      <c r="F110" s="6"/>
      <c r="G110" s="36"/>
      <c r="H110" s="12"/>
      <c r="I110" s="12"/>
      <c r="J110" s="12"/>
      <c r="K110" s="12"/>
      <c r="L110" s="12"/>
      <c r="M110" s="35"/>
      <c r="N110" s="35"/>
      <c r="O110" s="35"/>
      <c r="P110" s="35"/>
      <c r="Q110" s="590"/>
      <c r="R110" s="590"/>
      <c r="S110" s="8"/>
      <c r="T110" s="196"/>
      <c r="U110" s="47"/>
      <c r="V110" s="151"/>
      <c r="W110" s="211"/>
      <c r="X110" s="6"/>
      <c r="Y110" s="6"/>
      <c r="Z110" s="6"/>
      <c r="AB110" s="625"/>
    </row>
    <row r="111" spans="1:30" s="227" customFormat="1" ht="15.75" outlineLevel="1">
      <c r="A111" s="217">
        <v>12</v>
      </c>
      <c r="B111" s="604">
        <v>1203</v>
      </c>
      <c r="C111" s="218" t="s">
        <v>483</v>
      </c>
      <c r="D111" s="219" t="s">
        <v>7</v>
      </c>
      <c r="E111" s="320" t="s">
        <v>484</v>
      </c>
      <c r="F111" s="218" t="s">
        <v>483</v>
      </c>
      <c r="G111" s="220">
        <v>27.779199999999999</v>
      </c>
      <c r="H111" s="172">
        <v>10.1745</v>
      </c>
      <c r="I111" s="221">
        <v>9.9710000000000019</v>
      </c>
      <c r="J111" s="221">
        <v>4.0015000000000001</v>
      </c>
      <c r="K111" s="221">
        <v>0</v>
      </c>
      <c r="L111" s="221">
        <v>0</v>
      </c>
      <c r="M111" s="222">
        <v>0</v>
      </c>
      <c r="N111" s="222">
        <v>0</v>
      </c>
      <c r="O111" s="222">
        <v>54.57200000000001</v>
      </c>
      <c r="P111" s="222">
        <v>4.9619999999999997</v>
      </c>
      <c r="Q111" s="278">
        <f>SUM(G111:K111)</f>
        <v>51.926200000000001</v>
      </c>
      <c r="R111" s="278">
        <f>SUM(L111:P111)</f>
        <v>59.534000000000006</v>
      </c>
      <c r="S111" s="279"/>
      <c r="T111" s="198">
        <f>SUM(Q111:S111)</f>
        <v>111.46020000000001</v>
      </c>
      <c r="U111" s="194">
        <v>111.46100000000001</v>
      </c>
      <c r="V111" s="164">
        <v>1</v>
      </c>
      <c r="W111" s="211"/>
      <c r="X111" s="223"/>
      <c r="Y111" s="219" t="s">
        <v>7</v>
      </c>
      <c r="Z111" s="219" t="s">
        <v>484</v>
      </c>
      <c r="AB111" s="625">
        <v>1203</v>
      </c>
      <c r="AC111" s="625" t="s">
        <v>1117</v>
      </c>
      <c r="AD111" s="629">
        <f t="shared" ref="AD111:AD135" si="38">+IF(AC111="No",T111,0)</f>
        <v>111.46020000000001</v>
      </c>
    </row>
    <row r="112" spans="1:30" s="227" customFormat="1" ht="15.75" hidden="1" outlineLevel="1">
      <c r="A112" s="232">
        <v>20</v>
      </c>
      <c r="B112" s="160" t="s">
        <v>89</v>
      </c>
      <c r="C112" s="233" t="s">
        <v>661</v>
      </c>
      <c r="D112" s="234" t="s">
        <v>7</v>
      </c>
      <c r="E112" s="234" t="s">
        <v>487</v>
      </c>
      <c r="F112" s="233" t="s">
        <v>486</v>
      </c>
      <c r="G112" s="235">
        <v>0</v>
      </c>
      <c r="H112" s="236">
        <v>0</v>
      </c>
      <c r="I112" s="236">
        <v>6.77</v>
      </c>
      <c r="J112" s="236">
        <v>24.202999999999999</v>
      </c>
      <c r="K112" s="236">
        <v>0</v>
      </c>
      <c r="L112" s="236">
        <v>0</v>
      </c>
      <c r="M112" s="228">
        <v>0</v>
      </c>
      <c r="N112" s="228">
        <v>0</v>
      </c>
      <c r="O112" s="236">
        <v>18.196999999999999</v>
      </c>
      <c r="P112" s="236">
        <v>7.74</v>
      </c>
      <c r="Q112" s="272">
        <f t="shared" ref="Q112:Q135" si="39">SUM(G112:K112)</f>
        <v>30.972999999999999</v>
      </c>
      <c r="R112" s="272">
        <f t="shared" ref="R112:R136" si="40">SUM(L112:P112)</f>
        <v>25.936999999999998</v>
      </c>
      <c r="S112" s="30"/>
      <c r="T112" s="199">
        <f t="shared" ref="T112:T136" si="41">SUM(Q112:S112)</f>
        <v>56.91</v>
      </c>
      <c r="U112" s="154">
        <v>56.91</v>
      </c>
      <c r="V112" s="210">
        <v>2</v>
      </c>
      <c r="W112" s="211"/>
      <c r="X112" s="237"/>
      <c r="Y112" s="234" t="s">
        <v>7</v>
      </c>
      <c r="Z112" s="234" t="s">
        <v>487</v>
      </c>
      <c r="AB112" s="625" t="s">
        <v>89</v>
      </c>
      <c r="AC112" s="625" t="s">
        <v>1118</v>
      </c>
      <c r="AD112" s="629">
        <f t="shared" si="38"/>
        <v>0</v>
      </c>
    </row>
    <row r="113" spans="1:30" s="227" customFormat="1" ht="15.75" hidden="1" outlineLevel="1">
      <c r="A113" s="232">
        <v>20</v>
      </c>
      <c r="B113" s="160" t="s">
        <v>90</v>
      </c>
      <c r="C113" s="318" t="s">
        <v>91</v>
      </c>
      <c r="D113" s="234" t="s">
        <v>7</v>
      </c>
      <c r="E113" s="234" t="s">
        <v>92</v>
      </c>
      <c r="F113" s="233" t="s">
        <v>488</v>
      </c>
      <c r="G113" s="235">
        <v>0</v>
      </c>
      <c r="H113" s="236">
        <v>16.687999999999999</v>
      </c>
      <c r="I113" s="161">
        <v>16.908000000000001</v>
      </c>
      <c r="J113" s="236">
        <v>10.923</v>
      </c>
      <c r="K113" s="236">
        <v>0</v>
      </c>
      <c r="L113" s="236">
        <v>0</v>
      </c>
      <c r="M113" s="228">
        <v>0</v>
      </c>
      <c r="N113" s="228">
        <v>4.4589999999999996</v>
      </c>
      <c r="O113" s="228">
        <v>18.678999999999998</v>
      </c>
      <c r="P113" s="228">
        <v>0</v>
      </c>
      <c r="Q113" s="272">
        <f t="shared" si="39"/>
        <v>44.519000000000005</v>
      </c>
      <c r="R113" s="272">
        <f t="shared" si="40"/>
        <v>23.137999999999998</v>
      </c>
      <c r="S113" s="30"/>
      <c r="T113" s="199">
        <f t="shared" si="41"/>
        <v>67.657000000000011</v>
      </c>
      <c r="U113" s="154">
        <v>67.656999999999996</v>
      </c>
      <c r="V113" s="210">
        <v>2</v>
      </c>
      <c r="W113" s="211"/>
      <c r="X113" s="237"/>
      <c r="Y113" s="234" t="s">
        <v>7</v>
      </c>
      <c r="Z113" s="234" t="s">
        <v>92</v>
      </c>
      <c r="AB113" s="625" t="s">
        <v>90</v>
      </c>
      <c r="AC113" s="625" t="s">
        <v>1118</v>
      </c>
      <c r="AD113" s="629">
        <f t="shared" si="38"/>
        <v>0</v>
      </c>
    </row>
    <row r="114" spans="1:30" s="227" customFormat="1" ht="15.75" hidden="1" outlineLevel="1">
      <c r="A114" s="232">
        <v>24</v>
      </c>
      <c r="B114" s="160" t="s">
        <v>93</v>
      </c>
      <c r="C114" s="318" t="s">
        <v>94</v>
      </c>
      <c r="D114" s="234" t="s">
        <v>7</v>
      </c>
      <c r="E114" s="234" t="s">
        <v>662</v>
      </c>
      <c r="F114" s="233" t="s">
        <v>94</v>
      </c>
      <c r="G114" s="235">
        <v>2.2749999999999999</v>
      </c>
      <c r="H114" s="161">
        <v>8.6829999999999998</v>
      </c>
      <c r="I114" s="236">
        <v>1.0229999999999999</v>
      </c>
      <c r="J114" s="236">
        <v>0</v>
      </c>
      <c r="K114" s="236">
        <v>0</v>
      </c>
      <c r="L114" s="236">
        <v>0</v>
      </c>
      <c r="M114" s="228">
        <v>0</v>
      </c>
      <c r="N114" s="228">
        <v>0</v>
      </c>
      <c r="O114" s="228">
        <v>61.728999999999999</v>
      </c>
      <c r="P114" s="228">
        <v>0</v>
      </c>
      <c r="Q114" s="272">
        <f t="shared" si="39"/>
        <v>11.981</v>
      </c>
      <c r="R114" s="272">
        <f t="shared" si="40"/>
        <v>61.728999999999999</v>
      </c>
      <c r="S114" s="30"/>
      <c r="T114" s="199">
        <f t="shared" si="41"/>
        <v>73.709999999999994</v>
      </c>
      <c r="U114" s="154">
        <v>73.709999999999994</v>
      </c>
      <c r="V114" s="210">
        <v>2</v>
      </c>
      <c r="W114" s="211"/>
      <c r="X114" s="237"/>
      <c r="Y114" s="234" t="s">
        <v>7</v>
      </c>
      <c r="Z114" s="234" t="s">
        <v>662</v>
      </c>
      <c r="AB114" s="625" t="s">
        <v>93</v>
      </c>
      <c r="AC114" s="625" t="s">
        <v>1118</v>
      </c>
      <c r="AD114" s="629">
        <f t="shared" si="38"/>
        <v>0</v>
      </c>
    </row>
    <row r="115" spans="1:30" s="227" customFormat="1" ht="15.75" hidden="1" outlineLevel="1">
      <c r="A115" s="232">
        <v>25</v>
      </c>
      <c r="B115" s="160" t="s">
        <v>97</v>
      </c>
      <c r="C115" s="233" t="s">
        <v>616</v>
      </c>
      <c r="D115" s="234" t="s">
        <v>98</v>
      </c>
      <c r="E115" s="234" t="s">
        <v>99</v>
      </c>
      <c r="F115" s="233" t="s">
        <v>100</v>
      </c>
      <c r="G115" s="235">
        <v>0</v>
      </c>
      <c r="H115" s="236">
        <v>0</v>
      </c>
      <c r="I115" s="236">
        <v>24.336999999999996</v>
      </c>
      <c r="J115" s="236">
        <v>9.6500000000000021</v>
      </c>
      <c r="K115" s="236">
        <v>0</v>
      </c>
      <c r="L115" s="236">
        <v>0</v>
      </c>
      <c r="M115" s="228">
        <v>0</v>
      </c>
      <c r="N115" s="228">
        <v>0</v>
      </c>
      <c r="O115" s="228">
        <v>0</v>
      </c>
      <c r="P115" s="228">
        <v>0</v>
      </c>
      <c r="Q115" s="272">
        <f t="shared" si="39"/>
        <v>33.986999999999995</v>
      </c>
      <c r="R115" s="272">
        <f t="shared" si="40"/>
        <v>0</v>
      </c>
      <c r="S115" s="30"/>
      <c r="T115" s="199">
        <f t="shared" si="41"/>
        <v>33.986999999999995</v>
      </c>
      <c r="U115" s="154">
        <v>33.986999999999995</v>
      </c>
      <c r="V115" s="210">
        <v>1</v>
      </c>
      <c r="W115" s="211"/>
      <c r="X115" s="237"/>
      <c r="Y115" s="234" t="s">
        <v>98</v>
      </c>
      <c r="Z115" s="234" t="s">
        <v>99</v>
      </c>
      <c r="AB115" s="625" t="s">
        <v>97</v>
      </c>
      <c r="AC115" s="625" t="s">
        <v>1118</v>
      </c>
      <c r="AD115" s="629">
        <f t="shared" si="38"/>
        <v>0</v>
      </c>
    </row>
    <row r="116" spans="1:30" s="227" customFormat="1" ht="15" hidden="1" customHeight="1" outlineLevel="1">
      <c r="A116" s="232">
        <v>25</v>
      </c>
      <c r="B116" s="160" t="s">
        <v>95</v>
      </c>
      <c r="C116" s="233" t="s">
        <v>96</v>
      </c>
      <c r="D116" s="234" t="s">
        <v>7</v>
      </c>
      <c r="E116" s="234" t="s">
        <v>18</v>
      </c>
      <c r="F116" s="233" t="s">
        <v>96</v>
      </c>
      <c r="G116" s="235">
        <v>8.8507000000000016</v>
      </c>
      <c r="H116" s="236">
        <v>4.0061999999999998</v>
      </c>
      <c r="I116" s="236">
        <v>3.0042</v>
      </c>
      <c r="J116" s="236">
        <v>0</v>
      </c>
      <c r="K116" s="236">
        <v>0</v>
      </c>
      <c r="L116" s="236">
        <v>0</v>
      </c>
      <c r="M116" s="228">
        <v>0</v>
      </c>
      <c r="N116" s="228">
        <v>0</v>
      </c>
      <c r="O116" s="228">
        <v>0</v>
      </c>
      <c r="P116" s="228">
        <v>0</v>
      </c>
      <c r="Q116" s="272">
        <f t="shared" si="39"/>
        <v>15.8611</v>
      </c>
      <c r="R116" s="272">
        <f t="shared" si="40"/>
        <v>0</v>
      </c>
      <c r="S116" s="30"/>
      <c r="T116" s="199">
        <f t="shared" si="41"/>
        <v>15.8611</v>
      </c>
      <c r="U116" s="154">
        <v>15.861000000000001</v>
      </c>
      <c r="V116" s="210">
        <v>7</v>
      </c>
      <c r="W116" s="211"/>
      <c r="X116" s="237"/>
      <c r="Y116" s="234" t="s">
        <v>7</v>
      </c>
      <c r="Z116" s="234" t="s">
        <v>18</v>
      </c>
      <c r="AB116" s="625" t="s">
        <v>95</v>
      </c>
      <c r="AC116" s="625" t="s">
        <v>1118</v>
      </c>
      <c r="AD116" s="629">
        <f t="shared" si="38"/>
        <v>0</v>
      </c>
    </row>
    <row r="117" spans="1:30" s="227" customFormat="1" ht="15.75" hidden="1" outlineLevel="1">
      <c r="A117" s="232">
        <v>25</v>
      </c>
      <c r="B117" s="160" t="s">
        <v>101</v>
      </c>
      <c r="C117" s="233" t="s">
        <v>102</v>
      </c>
      <c r="D117" s="234" t="s">
        <v>7</v>
      </c>
      <c r="E117" s="234" t="s">
        <v>502</v>
      </c>
      <c r="F117" s="233" t="s">
        <v>734</v>
      </c>
      <c r="G117" s="235">
        <v>12.902150000000001</v>
      </c>
      <c r="H117" s="236">
        <v>44.908949999999997</v>
      </c>
      <c r="I117" s="236">
        <v>49.462600000000016</v>
      </c>
      <c r="J117" s="236">
        <v>14.084299999999999</v>
      </c>
      <c r="K117" s="236">
        <v>0</v>
      </c>
      <c r="L117" s="236">
        <v>0</v>
      </c>
      <c r="M117" s="228">
        <v>0</v>
      </c>
      <c r="N117" s="228">
        <v>0</v>
      </c>
      <c r="O117" s="228">
        <v>0</v>
      </c>
      <c r="P117" s="228">
        <v>0</v>
      </c>
      <c r="Q117" s="272">
        <f t="shared" si="39"/>
        <v>121.35800000000002</v>
      </c>
      <c r="R117" s="272">
        <f t="shared" si="40"/>
        <v>0</v>
      </c>
      <c r="S117" s="30"/>
      <c r="T117" s="199">
        <f t="shared" si="41"/>
        <v>121.35800000000002</v>
      </c>
      <c r="U117" s="154">
        <v>121.35899999999999</v>
      </c>
      <c r="V117" s="210">
        <v>7</v>
      </c>
      <c r="W117" s="211"/>
      <c r="X117" s="237"/>
      <c r="Y117" s="234" t="s">
        <v>7</v>
      </c>
      <c r="Z117" s="234" t="s">
        <v>502</v>
      </c>
      <c r="AB117" s="625" t="s">
        <v>101</v>
      </c>
      <c r="AC117" s="625" t="s">
        <v>1118</v>
      </c>
      <c r="AD117" s="629">
        <f t="shared" si="38"/>
        <v>0</v>
      </c>
    </row>
    <row r="118" spans="1:30" s="227" customFormat="1" ht="15.75" outlineLevel="1">
      <c r="A118" s="232">
        <v>25</v>
      </c>
      <c r="B118" s="160" t="s">
        <v>118</v>
      </c>
      <c r="C118" s="233" t="s">
        <v>617</v>
      </c>
      <c r="D118" s="234" t="s">
        <v>7</v>
      </c>
      <c r="E118" s="234" t="s">
        <v>500</v>
      </c>
      <c r="F118" s="233" t="s">
        <v>499</v>
      </c>
      <c r="G118" s="235">
        <v>0</v>
      </c>
      <c r="H118" s="161">
        <v>0.26</v>
      </c>
      <c r="I118" s="236">
        <v>2</v>
      </c>
      <c r="J118" s="236">
        <v>2.4750000000000001</v>
      </c>
      <c r="K118" s="236">
        <v>0</v>
      </c>
      <c r="L118" s="236">
        <v>0</v>
      </c>
      <c r="M118" s="228">
        <v>2.21</v>
      </c>
      <c r="N118" s="228">
        <v>1.155</v>
      </c>
      <c r="O118" s="228">
        <v>11.049999999999999</v>
      </c>
      <c r="P118" s="228">
        <v>0</v>
      </c>
      <c r="Q118" s="272">
        <f t="shared" si="39"/>
        <v>4.7349999999999994</v>
      </c>
      <c r="R118" s="272">
        <f t="shared" si="40"/>
        <v>14.414999999999999</v>
      </c>
      <c r="S118" s="30"/>
      <c r="T118" s="199">
        <f t="shared" si="41"/>
        <v>19.149999999999999</v>
      </c>
      <c r="U118" s="154">
        <v>19.149999999999999</v>
      </c>
      <c r="V118" s="210">
        <v>6</v>
      </c>
      <c r="W118" s="211"/>
      <c r="X118" s="237"/>
      <c r="Y118" s="234" t="s">
        <v>7</v>
      </c>
      <c r="Z118" s="234" t="s">
        <v>500</v>
      </c>
      <c r="AB118" s="625" t="s">
        <v>118</v>
      </c>
      <c r="AC118" s="625" t="s">
        <v>1117</v>
      </c>
      <c r="AD118" s="629">
        <f t="shared" si="38"/>
        <v>19.149999999999999</v>
      </c>
    </row>
    <row r="119" spans="1:30" s="227" customFormat="1" ht="15.75" outlineLevel="1">
      <c r="A119" s="232">
        <v>25</v>
      </c>
      <c r="B119" s="160" t="s">
        <v>119</v>
      </c>
      <c r="C119" s="233" t="s">
        <v>663</v>
      </c>
      <c r="D119" s="234" t="s">
        <v>7</v>
      </c>
      <c r="E119" s="234" t="s">
        <v>501</v>
      </c>
      <c r="F119" s="233" t="s">
        <v>663</v>
      </c>
      <c r="G119" s="235">
        <v>0</v>
      </c>
      <c r="H119" s="236">
        <v>1.5</v>
      </c>
      <c r="I119" s="236">
        <v>0</v>
      </c>
      <c r="J119" s="236">
        <v>0.13</v>
      </c>
      <c r="K119" s="236">
        <v>0</v>
      </c>
      <c r="L119" s="236">
        <v>0</v>
      </c>
      <c r="M119" s="228">
        <v>5</v>
      </c>
      <c r="N119" s="228">
        <v>13.37</v>
      </c>
      <c r="O119" s="228">
        <v>8</v>
      </c>
      <c r="P119" s="228">
        <v>0</v>
      </c>
      <c r="Q119" s="272">
        <f t="shared" si="39"/>
        <v>1.63</v>
      </c>
      <c r="R119" s="272">
        <f t="shared" si="40"/>
        <v>26.369999999999997</v>
      </c>
      <c r="S119" s="30"/>
      <c r="T119" s="199">
        <f t="shared" si="41"/>
        <v>27.999999999999996</v>
      </c>
      <c r="U119" s="154">
        <v>28</v>
      </c>
      <c r="V119" s="210">
        <v>6</v>
      </c>
      <c r="W119" s="211"/>
      <c r="X119" s="237"/>
      <c r="Y119" s="234" t="s">
        <v>7</v>
      </c>
      <c r="Z119" s="234" t="s">
        <v>501</v>
      </c>
      <c r="AB119" s="625" t="s">
        <v>119</v>
      </c>
      <c r="AC119" s="625" t="s">
        <v>1117</v>
      </c>
      <c r="AD119" s="629">
        <f t="shared" si="38"/>
        <v>27.999999999999996</v>
      </c>
    </row>
    <row r="120" spans="1:30" s="227" customFormat="1" ht="15.75" outlineLevel="1">
      <c r="A120" s="232">
        <v>25</v>
      </c>
      <c r="B120" s="482" t="s">
        <v>121</v>
      </c>
      <c r="C120" s="318" t="s">
        <v>664</v>
      </c>
      <c r="D120" s="234" t="s">
        <v>7</v>
      </c>
      <c r="E120" s="234" t="s">
        <v>449</v>
      </c>
      <c r="F120" s="318" t="s">
        <v>664</v>
      </c>
      <c r="G120" s="235">
        <v>1.2370000000000001</v>
      </c>
      <c r="H120" s="236">
        <v>35.545999999999992</v>
      </c>
      <c r="I120" s="236">
        <v>7.5139999999999993</v>
      </c>
      <c r="J120" s="236">
        <v>1.444</v>
      </c>
      <c r="K120" s="236">
        <v>0</v>
      </c>
      <c r="L120" s="236">
        <v>0</v>
      </c>
      <c r="M120" s="228">
        <v>12.301999999999998</v>
      </c>
      <c r="N120" s="228">
        <v>37.733000000000025</v>
      </c>
      <c r="O120" s="228">
        <v>23.974</v>
      </c>
      <c r="P120" s="228">
        <v>0</v>
      </c>
      <c r="Q120" s="272">
        <f t="shared" si="39"/>
        <v>45.741</v>
      </c>
      <c r="R120" s="272">
        <f t="shared" si="40"/>
        <v>74.009000000000029</v>
      </c>
      <c r="S120" s="30"/>
      <c r="T120" s="199">
        <f t="shared" si="41"/>
        <v>119.75000000000003</v>
      </c>
      <c r="U120" s="154">
        <v>119.75</v>
      </c>
      <c r="V120" s="210">
        <v>6</v>
      </c>
      <c r="W120" s="211"/>
      <c r="X120" s="237"/>
      <c r="Y120" s="234" t="s">
        <v>7</v>
      </c>
      <c r="Z120" s="234" t="s">
        <v>449</v>
      </c>
      <c r="AB120" s="625" t="s">
        <v>121</v>
      </c>
      <c r="AC120" s="625" t="s">
        <v>1117</v>
      </c>
      <c r="AD120" s="629">
        <f t="shared" si="38"/>
        <v>119.75000000000003</v>
      </c>
    </row>
    <row r="121" spans="1:30" s="227" customFormat="1" ht="15.75" outlineLevel="1">
      <c r="A121" s="232">
        <v>25</v>
      </c>
      <c r="B121" s="160" t="s">
        <v>123</v>
      </c>
      <c r="C121" s="318" t="s">
        <v>450</v>
      </c>
      <c r="D121" s="234" t="s">
        <v>449</v>
      </c>
      <c r="E121" s="234" t="s">
        <v>485</v>
      </c>
      <c r="F121" s="233" t="s">
        <v>450</v>
      </c>
      <c r="G121" s="235">
        <v>0</v>
      </c>
      <c r="H121" s="236">
        <v>0.86040000000000005</v>
      </c>
      <c r="I121" s="236">
        <v>0</v>
      </c>
      <c r="J121" s="236">
        <v>0</v>
      </c>
      <c r="K121" s="236">
        <v>0</v>
      </c>
      <c r="L121" s="236">
        <v>0</v>
      </c>
      <c r="M121" s="228">
        <v>0</v>
      </c>
      <c r="N121" s="228">
        <v>0</v>
      </c>
      <c r="O121" s="228">
        <v>46.770599999999995</v>
      </c>
      <c r="P121" s="228">
        <v>1.119</v>
      </c>
      <c r="Q121" s="272">
        <f t="shared" si="39"/>
        <v>0.86040000000000005</v>
      </c>
      <c r="R121" s="272">
        <f t="shared" si="40"/>
        <v>47.889599999999994</v>
      </c>
      <c r="S121" s="30"/>
      <c r="T121" s="199">
        <f t="shared" si="41"/>
        <v>48.749999999999993</v>
      </c>
      <c r="U121" s="154">
        <v>48.807000000000002</v>
      </c>
      <c r="V121" s="210">
        <v>1</v>
      </c>
      <c r="W121" s="211"/>
      <c r="X121" s="237"/>
      <c r="Y121" s="234" t="s">
        <v>449</v>
      </c>
      <c r="Z121" s="234" t="s">
        <v>485</v>
      </c>
      <c r="AB121" s="625" t="s">
        <v>123</v>
      </c>
      <c r="AC121" s="625" t="s">
        <v>1117</v>
      </c>
      <c r="AD121" s="629">
        <f t="shared" si="38"/>
        <v>48.749999999999993</v>
      </c>
    </row>
    <row r="122" spans="1:30" s="227" customFormat="1" ht="15.75" outlineLevel="1">
      <c r="A122" s="232">
        <v>26</v>
      </c>
      <c r="B122" s="160">
        <v>2601</v>
      </c>
      <c r="C122" s="318" t="s">
        <v>491</v>
      </c>
      <c r="D122" s="234" t="s">
        <v>7</v>
      </c>
      <c r="E122" s="234" t="s">
        <v>105</v>
      </c>
      <c r="F122" s="233" t="s">
        <v>491</v>
      </c>
      <c r="G122" s="235">
        <v>0</v>
      </c>
      <c r="H122" s="236">
        <v>5.8129999999999997</v>
      </c>
      <c r="I122" s="236">
        <v>10.7905</v>
      </c>
      <c r="J122" s="236">
        <v>0</v>
      </c>
      <c r="K122" s="236">
        <v>0</v>
      </c>
      <c r="L122" s="236">
        <v>0</v>
      </c>
      <c r="M122" s="228">
        <v>0</v>
      </c>
      <c r="N122" s="228">
        <v>0</v>
      </c>
      <c r="O122" s="228">
        <v>0</v>
      </c>
      <c r="P122" s="228">
        <v>0</v>
      </c>
      <c r="Q122" s="272">
        <f t="shared" si="39"/>
        <v>16.6035</v>
      </c>
      <c r="R122" s="272">
        <f t="shared" si="40"/>
        <v>0</v>
      </c>
      <c r="S122" s="30"/>
      <c r="T122" s="199">
        <f t="shared" si="41"/>
        <v>16.6035</v>
      </c>
      <c r="U122" s="154">
        <v>16.603999999999999</v>
      </c>
      <c r="V122" s="210">
        <v>4</v>
      </c>
      <c r="W122" s="211"/>
      <c r="X122" s="237"/>
      <c r="Y122" s="234" t="s">
        <v>7</v>
      </c>
      <c r="Z122" s="234" t="s">
        <v>105</v>
      </c>
      <c r="AB122" s="625">
        <v>2601</v>
      </c>
      <c r="AC122" s="625" t="s">
        <v>1117</v>
      </c>
      <c r="AD122" s="629">
        <f t="shared" si="38"/>
        <v>16.6035</v>
      </c>
    </row>
    <row r="123" spans="1:30" s="227" customFormat="1" ht="15.75" hidden="1" outlineLevel="1">
      <c r="A123" s="232">
        <v>26</v>
      </c>
      <c r="B123" s="482" t="s">
        <v>106</v>
      </c>
      <c r="C123" s="233" t="s">
        <v>107</v>
      </c>
      <c r="D123" s="234" t="s">
        <v>7</v>
      </c>
      <c r="E123" s="317" t="s">
        <v>108</v>
      </c>
      <c r="F123" s="233" t="s">
        <v>107</v>
      </c>
      <c r="G123" s="235">
        <v>25.698</v>
      </c>
      <c r="H123" s="236">
        <v>0.7</v>
      </c>
      <c r="I123" s="236">
        <v>0.88</v>
      </c>
      <c r="J123" s="236">
        <v>27.320999999999998</v>
      </c>
      <c r="K123" s="236">
        <v>7.758</v>
      </c>
      <c r="L123" s="236">
        <v>0</v>
      </c>
      <c r="M123" s="236">
        <v>0</v>
      </c>
      <c r="N123" s="228">
        <v>10.64</v>
      </c>
      <c r="O123" s="228">
        <v>21.729999999999997</v>
      </c>
      <c r="P123" s="228">
        <v>11.488999999999999</v>
      </c>
      <c r="Q123" s="272">
        <f t="shared" si="39"/>
        <v>62.356999999999999</v>
      </c>
      <c r="R123" s="272">
        <f t="shared" si="40"/>
        <v>43.858999999999995</v>
      </c>
      <c r="S123" s="30"/>
      <c r="T123" s="199">
        <f t="shared" si="41"/>
        <v>106.21599999999999</v>
      </c>
      <c r="U123" s="154">
        <v>107.73</v>
      </c>
      <c r="V123" s="210">
        <v>3</v>
      </c>
      <c r="W123" s="211"/>
      <c r="X123" s="237"/>
      <c r="Y123" s="234" t="s">
        <v>7</v>
      </c>
      <c r="Z123" s="234" t="s">
        <v>108</v>
      </c>
      <c r="AB123" s="625" t="s">
        <v>106</v>
      </c>
      <c r="AC123" s="625" t="s">
        <v>1118</v>
      </c>
      <c r="AD123" s="629">
        <f t="shared" si="38"/>
        <v>0</v>
      </c>
    </row>
    <row r="124" spans="1:30" s="227" customFormat="1" ht="15.75" outlineLevel="1">
      <c r="A124" s="232">
        <v>26</v>
      </c>
      <c r="B124" s="160" t="s">
        <v>124</v>
      </c>
      <c r="C124" s="233" t="s">
        <v>618</v>
      </c>
      <c r="D124" s="234" t="s">
        <v>7</v>
      </c>
      <c r="E124" s="234" t="s">
        <v>125</v>
      </c>
      <c r="F124" s="233" t="s">
        <v>492</v>
      </c>
      <c r="G124" s="235">
        <v>20.061999999999998</v>
      </c>
      <c r="H124" s="236">
        <v>1</v>
      </c>
      <c r="I124" s="236">
        <v>1.76</v>
      </c>
      <c r="J124" s="236">
        <v>2.335</v>
      </c>
      <c r="K124" s="236">
        <v>0</v>
      </c>
      <c r="L124" s="236">
        <v>0</v>
      </c>
      <c r="M124" s="228">
        <v>0</v>
      </c>
      <c r="N124" s="228">
        <v>0</v>
      </c>
      <c r="O124" s="228">
        <v>16.564999999999998</v>
      </c>
      <c r="P124" s="228">
        <v>0</v>
      </c>
      <c r="Q124" s="272">
        <f t="shared" si="39"/>
        <v>25.157</v>
      </c>
      <c r="R124" s="272">
        <f t="shared" si="40"/>
        <v>16.564999999999998</v>
      </c>
      <c r="S124" s="30"/>
      <c r="T124" s="199">
        <f t="shared" si="41"/>
        <v>41.721999999999994</v>
      </c>
      <c r="U124" s="154">
        <v>41.721999999999994</v>
      </c>
      <c r="V124" s="210">
        <v>4</v>
      </c>
      <c r="W124" s="211"/>
      <c r="X124" s="237"/>
      <c r="Y124" s="234" t="s">
        <v>7</v>
      </c>
      <c r="Z124" s="234" t="s">
        <v>125</v>
      </c>
      <c r="AB124" s="625" t="s">
        <v>124</v>
      </c>
      <c r="AC124" s="625" t="s">
        <v>1117</v>
      </c>
      <c r="AD124" s="629">
        <f t="shared" si="38"/>
        <v>41.721999999999994</v>
      </c>
    </row>
    <row r="125" spans="1:30" s="227" customFormat="1" ht="15.75" outlineLevel="1">
      <c r="A125" s="232">
        <v>26</v>
      </c>
      <c r="B125" s="160" t="s">
        <v>126</v>
      </c>
      <c r="C125" s="233" t="s">
        <v>627</v>
      </c>
      <c r="D125" s="234" t="s">
        <v>7</v>
      </c>
      <c r="E125" s="234" t="s">
        <v>665</v>
      </c>
      <c r="F125" s="233" t="s">
        <v>490</v>
      </c>
      <c r="G125" s="235">
        <v>0</v>
      </c>
      <c r="H125" s="236">
        <v>0</v>
      </c>
      <c r="I125" s="236">
        <v>0</v>
      </c>
      <c r="J125" s="236">
        <v>0</v>
      </c>
      <c r="K125" s="236">
        <v>0</v>
      </c>
      <c r="L125" s="236">
        <v>0</v>
      </c>
      <c r="M125" s="228">
        <v>2</v>
      </c>
      <c r="N125" s="228">
        <v>12.6</v>
      </c>
      <c r="O125" s="228">
        <v>13.4</v>
      </c>
      <c r="P125" s="228">
        <v>0</v>
      </c>
      <c r="Q125" s="272">
        <f t="shared" si="39"/>
        <v>0</v>
      </c>
      <c r="R125" s="272">
        <f t="shared" si="40"/>
        <v>28</v>
      </c>
      <c r="S125" s="30"/>
      <c r="T125" s="199">
        <f t="shared" si="41"/>
        <v>28</v>
      </c>
      <c r="U125" s="154">
        <v>28</v>
      </c>
      <c r="V125" s="210">
        <v>5</v>
      </c>
      <c r="W125" s="211"/>
      <c r="X125" s="237"/>
      <c r="Y125" s="234" t="s">
        <v>7</v>
      </c>
      <c r="Z125" s="234" t="s">
        <v>665</v>
      </c>
      <c r="AB125" s="625" t="s">
        <v>126</v>
      </c>
      <c r="AC125" s="625" t="s">
        <v>1117</v>
      </c>
      <c r="AD125" s="629">
        <f t="shared" si="38"/>
        <v>28</v>
      </c>
    </row>
    <row r="126" spans="1:30" s="227" customFormat="1" ht="15.75" outlineLevel="1">
      <c r="A126" s="232">
        <v>26</v>
      </c>
      <c r="B126" s="160" t="s">
        <v>128</v>
      </c>
      <c r="C126" s="233" t="s">
        <v>626</v>
      </c>
      <c r="D126" s="234" t="s">
        <v>7</v>
      </c>
      <c r="E126" s="234" t="s">
        <v>264</v>
      </c>
      <c r="F126" s="233" t="s">
        <v>493</v>
      </c>
      <c r="G126" s="235">
        <v>0</v>
      </c>
      <c r="H126" s="236">
        <v>0</v>
      </c>
      <c r="I126" s="236">
        <v>0</v>
      </c>
      <c r="J126" s="236">
        <v>0</v>
      </c>
      <c r="K126" s="236">
        <v>0</v>
      </c>
      <c r="L126" s="236">
        <v>0</v>
      </c>
      <c r="M126" s="228">
        <v>0</v>
      </c>
      <c r="N126" s="161">
        <v>41.468999999999987</v>
      </c>
      <c r="O126" s="236">
        <v>30.300999999999995</v>
      </c>
      <c r="P126" s="236">
        <v>1</v>
      </c>
      <c r="Q126" s="272">
        <f t="shared" si="39"/>
        <v>0</v>
      </c>
      <c r="R126" s="272">
        <f t="shared" si="40"/>
        <v>72.769999999999982</v>
      </c>
      <c r="S126" s="30"/>
      <c r="T126" s="199">
        <f t="shared" si="41"/>
        <v>72.769999999999982</v>
      </c>
      <c r="U126" s="154">
        <v>72.77</v>
      </c>
      <c r="V126" s="210">
        <v>4</v>
      </c>
      <c r="W126" s="211"/>
      <c r="X126" s="237"/>
      <c r="Y126" s="234" t="s">
        <v>7</v>
      </c>
      <c r="Z126" s="234" t="s">
        <v>264</v>
      </c>
      <c r="AB126" s="625" t="s">
        <v>128</v>
      </c>
      <c r="AC126" s="625" t="s">
        <v>1117</v>
      </c>
      <c r="AD126" s="629">
        <f t="shared" si="38"/>
        <v>72.769999999999982</v>
      </c>
    </row>
    <row r="127" spans="1:30" s="227" customFormat="1" ht="30" outlineLevel="1">
      <c r="A127" s="232">
        <v>26</v>
      </c>
      <c r="B127" s="482" t="s">
        <v>129</v>
      </c>
      <c r="C127" s="233" t="s">
        <v>871</v>
      </c>
      <c r="D127" s="234" t="s">
        <v>7</v>
      </c>
      <c r="E127" s="234" t="s">
        <v>14</v>
      </c>
      <c r="F127" s="233" t="s">
        <v>489</v>
      </c>
      <c r="G127" s="235">
        <v>0</v>
      </c>
      <c r="H127" s="236">
        <v>0</v>
      </c>
      <c r="I127" s="236">
        <v>0</v>
      </c>
      <c r="J127" s="236">
        <v>0</v>
      </c>
      <c r="K127" s="236">
        <v>0</v>
      </c>
      <c r="L127" s="236">
        <v>0</v>
      </c>
      <c r="M127" s="228">
        <v>0</v>
      </c>
      <c r="N127" s="236">
        <v>0</v>
      </c>
      <c r="O127" s="236">
        <v>4</v>
      </c>
      <c r="P127" s="236">
        <v>0</v>
      </c>
      <c r="Q127" s="272">
        <f t="shared" si="39"/>
        <v>0</v>
      </c>
      <c r="R127" s="272">
        <f t="shared" si="40"/>
        <v>4</v>
      </c>
      <c r="S127" s="30"/>
      <c r="T127" s="199">
        <f t="shared" si="41"/>
        <v>4</v>
      </c>
      <c r="U127" s="154">
        <v>4</v>
      </c>
      <c r="V127" s="210">
        <v>3</v>
      </c>
      <c r="W127" s="211"/>
      <c r="X127" s="237"/>
      <c r="Y127" s="234" t="s">
        <v>7</v>
      </c>
      <c r="Z127" s="234" t="s">
        <v>14</v>
      </c>
      <c r="AB127" s="625" t="s">
        <v>129</v>
      </c>
      <c r="AC127" s="625" t="s">
        <v>1117</v>
      </c>
      <c r="AD127" s="629">
        <f t="shared" si="38"/>
        <v>4</v>
      </c>
    </row>
    <row r="128" spans="1:30" s="227" customFormat="1" ht="30" outlineLevel="1">
      <c r="A128" s="232">
        <v>26</v>
      </c>
      <c r="B128" s="482" t="s">
        <v>129</v>
      </c>
      <c r="C128" s="233" t="s">
        <v>871</v>
      </c>
      <c r="D128" s="234" t="s">
        <v>582</v>
      </c>
      <c r="E128" s="234" t="s">
        <v>27</v>
      </c>
      <c r="F128" s="233" t="s">
        <v>666</v>
      </c>
      <c r="G128" s="235">
        <v>0</v>
      </c>
      <c r="H128" s="236">
        <v>0</v>
      </c>
      <c r="I128" s="236">
        <v>0</v>
      </c>
      <c r="J128" s="236">
        <v>0</v>
      </c>
      <c r="K128" s="236">
        <v>0</v>
      </c>
      <c r="L128" s="236">
        <v>0</v>
      </c>
      <c r="M128" s="228">
        <v>0</v>
      </c>
      <c r="N128" s="228">
        <v>0</v>
      </c>
      <c r="O128" s="228">
        <v>7.3</v>
      </c>
      <c r="P128" s="228">
        <v>0</v>
      </c>
      <c r="Q128" s="272">
        <f t="shared" si="39"/>
        <v>0</v>
      </c>
      <c r="R128" s="272">
        <f t="shared" si="40"/>
        <v>7.3</v>
      </c>
      <c r="S128" s="30"/>
      <c r="T128" s="199">
        <f t="shared" si="41"/>
        <v>7.3</v>
      </c>
      <c r="U128" s="154">
        <v>7</v>
      </c>
      <c r="V128" s="210">
        <v>3</v>
      </c>
      <c r="W128" s="211"/>
      <c r="X128" s="237"/>
      <c r="Y128" s="234" t="s">
        <v>582</v>
      </c>
      <c r="Z128" s="234" t="s">
        <v>27</v>
      </c>
      <c r="AB128" s="625" t="s">
        <v>129</v>
      </c>
      <c r="AC128" s="625" t="s">
        <v>1117</v>
      </c>
      <c r="AD128" s="629">
        <f t="shared" si="38"/>
        <v>7.3</v>
      </c>
    </row>
    <row r="129" spans="1:30" s="227" customFormat="1" ht="15.75" outlineLevel="1">
      <c r="A129" s="232">
        <v>26</v>
      </c>
      <c r="B129" s="482" t="s">
        <v>131</v>
      </c>
      <c r="C129" s="233" t="s">
        <v>667</v>
      </c>
      <c r="D129" s="234" t="s">
        <v>7</v>
      </c>
      <c r="E129" s="234" t="s">
        <v>132</v>
      </c>
      <c r="F129" s="233" t="s">
        <v>667</v>
      </c>
      <c r="G129" s="235">
        <v>0</v>
      </c>
      <c r="H129" s="236">
        <v>0</v>
      </c>
      <c r="I129" s="236">
        <v>0</v>
      </c>
      <c r="J129" s="236">
        <v>0.67100000000000004</v>
      </c>
      <c r="K129" s="236">
        <v>0</v>
      </c>
      <c r="L129" s="236">
        <v>0</v>
      </c>
      <c r="M129" s="228">
        <v>0</v>
      </c>
      <c r="N129" s="228">
        <v>0</v>
      </c>
      <c r="O129" s="228">
        <v>42.414999999999999</v>
      </c>
      <c r="P129" s="228">
        <v>0</v>
      </c>
      <c r="Q129" s="272">
        <f>SUM(G129:K129)</f>
        <v>0.67100000000000004</v>
      </c>
      <c r="R129" s="272">
        <f t="shared" si="40"/>
        <v>42.414999999999999</v>
      </c>
      <c r="S129" s="30"/>
      <c r="T129" s="199">
        <f t="shared" si="41"/>
        <v>43.085999999999999</v>
      </c>
      <c r="U129" s="154">
        <v>43.410000000000004</v>
      </c>
      <c r="V129" s="210">
        <v>3</v>
      </c>
      <c r="W129" s="211"/>
      <c r="X129" s="237"/>
      <c r="Y129" s="234" t="s">
        <v>7</v>
      </c>
      <c r="Z129" s="234" t="s">
        <v>132</v>
      </c>
      <c r="AB129" s="625" t="s">
        <v>131</v>
      </c>
      <c r="AC129" s="625" t="s">
        <v>1117</v>
      </c>
      <c r="AD129" s="629">
        <f t="shared" si="38"/>
        <v>43.085999999999999</v>
      </c>
    </row>
    <row r="130" spans="1:30" s="227" customFormat="1" ht="15.75" outlineLevel="1">
      <c r="A130" s="232">
        <v>31</v>
      </c>
      <c r="B130" s="160">
        <v>3105</v>
      </c>
      <c r="C130" s="233" t="s">
        <v>109</v>
      </c>
      <c r="D130" s="234" t="s">
        <v>7</v>
      </c>
      <c r="E130" s="234" t="s">
        <v>110</v>
      </c>
      <c r="F130" s="233" t="s">
        <v>619</v>
      </c>
      <c r="G130" s="235">
        <v>0</v>
      </c>
      <c r="H130" s="236">
        <v>43.349999999999987</v>
      </c>
      <c r="I130" s="236">
        <v>3.9000000000000004</v>
      </c>
      <c r="J130" s="236">
        <v>0</v>
      </c>
      <c r="K130" s="236">
        <v>0</v>
      </c>
      <c r="L130" s="236">
        <v>0</v>
      </c>
      <c r="M130" s="228">
        <v>0</v>
      </c>
      <c r="N130" s="228">
        <v>0</v>
      </c>
      <c r="O130" s="228">
        <v>0</v>
      </c>
      <c r="P130" s="228">
        <v>0</v>
      </c>
      <c r="Q130" s="272">
        <f t="shared" si="39"/>
        <v>47.249999999999986</v>
      </c>
      <c r="R130" s="272">
        <f t="shared" si="40"/>
        <v>0</v>
      </c>
      <c r="S130" s="30"/>
      <c r="T130" s="199">
        <f t="shared" si="41"/>
        <v>47.249999999999986</v>
      </c>
      <c r="U130" s="154">
        <v>47.25</v>
      </c>
      <c r="V130" s="210">
        <v>5</v>
      </c>
      <c r="W130" s="211"/>
      <c r="X130" s="237"/>
      <c r="Y130" s="234" t="s">
        <v>7</v>
      </c>
      <c r="Z130" s="234" t="s">
        <v>110</v>
      </c>
      <c r="AB130" s="625">
        <v>3105</v>
      </c>
      <c r="AC130" s="625" t="s">
        <v>1117</v>
      </c>
      <c r="AD130" s="629">
        <f t="shared" si="38"/>
        <v>47.249999999999986</v>
      </c>
    </row>
    <row r="131" spans="1:30" s="227" customFormat="1" ht="15.75" hidden="1" outlineLevel="1">
      <c r="A131" s="232">
        <v>37</v>
      </c>
      <c r="B131" s="482">
        <v>3701</v>
      </c>
      <c r="C131" s="233" t="s">
        <v>112</v>
      </c>
      <c r="D131" s="234" t="s">
        <v>113</v>
      </c>
      <c r="E131" s="234" t="s">
        <v>114</v>
      </c>
      <c r="F131" s="233" t="s">
        <v>115</v>
      </c>
      <c r="G131" s="235">
        <v>0</v>
      </c>
      <c r="H131" s="236">
        <v>1.67</v>
      </c>
      <c r="I131" s="236">
        <v>0</v>
      </c>
      <c r="J131" s="236">
        <v>0</v>
      </c>
      <c r="K131" s="236">
        <v>0</v>
      </c>
      <c r="L131" s="236">
        <v>0</v>
      </c>
      <c r="M131" s="228">
        <v>0</v>
      </c>
      <c r="N131" s="228">
        <v>0</v>
      </c>
      <c r="O131" s="228">
        <v>8.6349999999999998</v>
      </c>
      <c r="P131" s="228">
        <v>0</v>
      </c>
      <c r="Q131" s="272">
        <f t="shared" si="39"/>
        <v>1.67</v>
      </c>
      <c r="R131" s="272">
        <f t="shared" si="40"/>
        <v>8.6349999999999998</v>
      </c>
      <c r="S131" s="30"/>
      <c r="T131" s="199">
        <f t="shared" si="41"/>
        <v>10.305</v>
      </c>
      <c r="U131" s="154">
        <v>10.35</v>
      </c>
      <c r="V131" s="210">
        <v>3</v>
      </c>
      <c r="W131" s="211"/>
      <c r="X131" s="237"/>
      <c r="Y131" s="234" t="s">
        <v>113</v>
      </c>
      <c r="Z131" s="234" t="s">
        <v>114</v>
      </c>
      <c r="AB131" s="625">
        <v>3701</v>
      </c>
      <c r="AC131" s="625" t="s">
        <v>1118</v>
      </c>
      <c r="AD131" s="629">
        <f t="shared" si="38"/>
        <v>0</v>
      </c>
    </row>
    <row r="132" spans="1:30" s="227" customFormat="1" ht="15.75" outlineLevel="1">
      <c r="A132" s="232">
        <v>37</v>
      </c>
      <c r="B132" s="160">
        <v>3702</v>
      </c>
      <c r="C132" s="233" t="s">
        <v>116</v>
      </c>
      <c r="D132" s="234" t="s">
        <v>7</v>
      </c>
      <c r="E132" s="234" t="s">
        <v>125</v>
      </c>
      <c r="F132" s="233" t="s">
        <v>494</v>
      </c>
      <c r="G132" s="235">
        <v>0</v>
      </c>
      <c r="H132" s="236">
        <v>0.25800000000000001</v>
      </c>
      <c r="I132" s="236">
        <v>0</v>
      </c>
      <c r="J132" s="236">
        <v>1.1500000000000001</v>
      </c>
      <c r="K132" s="236">
        <v>0</v>
      </c>
      <c r="L132" s="236">
        <v>0</v>
      </c>
      <c r="M132" s="228">
        <v>0</v>
      </c>
      <c r="N132" s="228">
        <v>29.084000000000003</v>
      </c>
      <c r="O132" s="228">
        <v>9.6980000000000004</v>
      </c>
      <c r="P132" s="228">
        <v>2</v>
      </c>
      <c r="Q132" s="272">
        <f t="shared" si="39"/>
        <v>1.4080000000000001</v>
      </c>
      <c r="R132" s="272">
        <f t="shared" si="40"/>
        <v>40.782000000000004</v>
      </c>
      <c r="S132" s="30"/>
      <c r="T132" s="199">
        <f t="shared" si="41"/>
        <v>42.190000000000005</v>
      </c>
      <c r="U132" s="154">
        <v>42.190000000000005</v>
      </c>
      <c r="V132" s="210">
        <v>4</v>
      </c>
      <c r="W132" s="211"/>
      <c r="X132" s="237"/>
      <c r="Y132" s="234" t="s">
        <v>7</v>
      </c>
      <c r="Z132" s="234" t="s">
        <v>125</v>
      </c>
      <c r="AB132" s="625">
        <v>3702</v>
      </c>
      <c r="AC132" s="625" t="s">
        <v>1117</v>
      </c>
      <c r="AD132" s="629">
        <f t="shared" si="38"/>
        <v>42.190000000000005</v>
      </c>
    </row>
    <row r="133" spans="1:30" s="227" customFormat="1" ht="15.75" outlineLevel="1">
      <c r="A133" s="232">
        <v>37</v>
      </c>
      <c r="B133" s="482">
        <v>3702</v>
      </c>
      <c r="C133" s="233" t="s">
        <v>116</v>
      </c>
      <c r="D133" s="234" t="s">
        <v>495</v>
      </c>
      <c r="E133" s="234" t="s">
        <v>668</v>
      </c>
      <c r="F133" s="233" t="s">
        <v>496</v>
      </c>
      <c r="G133" s="235">
        <v>0</v>
      </c>
      <c r="H133" s="236">
        <v>2.4000000000000004</v>
      </c>
      <c r="I133" s="236">
        <v>8</v>
      </c>
      <c r="J133" s="236">
        <v>13</v>
      </c>
      <c r="K133" s="58">
        <v>1</v>
      </c>
      <c r="L133" s="236">
        <v>0</v>
      </c>
      <c r="M133" s="228">
        <v>0</v>
      </c>
      <c r="N133" s="228">
        <v>32.4</v>
      </c>
      <c r="O133" s="236">
        <v>19.8</v>
      </c>
      <c r="P133" s="236">
        <v>5</v>
      </c>
      <c r="Q133" s="272">
        <f>SUM(G133:K133)</f>
        <v>24.4</v>
      </c>
      <c r="R133" s="272">
        <f>SUM(L133:P133)</f>
        <v>57.2</v>
      </c>
      <c r="S133" s="30"/>
      <c r="T133" s="199">
        <f t="shared" si="41"/>
        <v>81.599999999999994</v>
      </c>
      <c r="U133" s="154">
        <v>81.599999999999994</v>
      </c>
      <c r="V133" s="210">
        <v>5</v>
      </c>
      <c r="W133" s="211"/>
      <c r="X133" s="237"/>
      <c r="Y133" s="234" t="s">
        <v>495</v>
      </c>
      <c r="Z133" s="234" t="s">
        <v>668</v>
      </c>
      <c r="AB133" s="625">
        <v>3702</v>
      </c>
      <c r="AC133" s="625" t="s">
        <v>1117</v>
      </c>
      <c r="AD133" s="629">
        <f t="shared" si="38"/>
        <v>81.599999999999994</v>
      </c>
    </row>
    <row r="134" spans="1:30" s="227" customFormat="1" ht="15.75" outlineLevel="1">
      <c r="A134" s="232">
        <v>37</v>
      </c>
      <c r="B134" s="606" t="s">
        <v>133</v>
      </c>
      <c r="C134" s="171" t="s">
        <v>497</v>
      </c>
      <c r="D134" s="236" t="s">
        <v>7</v>
      </c>
      <c r="E134" s="236" t="s">
        <v>134</v>
      </c>
      <c r="F134" s="233" t="s">
        <v>669</v>
      </c>
      <c r="G134" s="235">
        <v>0</v>
      </c>
      <c r="H134" s="236">
        <v>0.25</v>
      </c>
      <c r="I134" s="236">
        <v>0</v>
      </c>
      <c r="J134" s="236">
        <v>0</v>
      </c>
      <c r="K134" s="236">
        <v>0</v>
      </c>
      <c r="L134" s="236">
        <v>0</v>
      </c>
      <c r="M134" s="228">
        <v>0</v>
      </c>
      <c r="N134" s="228">
        <v>4.1500000000000004</v>
      </c>
      <c r="O134" s="228">
        <v>3.35</v>
      </c>
      <c r="P134" s="228">
        <v>0</v>
      </c>
      <c r="Q134" s="272">
        <f t="shared" si="39"/>
        <v>0.25</v>
      </c>
      <c r="R134" s="272">
        <f t="shared" si="40"/>
        <v>7.5</v>
      </c>
      <c r="S134" s="30"/>
      <c r="T134" s="199">
        <f t="shared" si="41"/>
        <v>7.75</v>
      </c>
      <c r="U134" s="154">
        <v>7.7</v>
      </c>
      <c r="V134" s="210">
        <v>5</v>
      </c>
      <c r="W134" s="211"/>
      <c r="X134" s="237"/>
      <c r="Y134" s="236" t="s">
        <v>7</v>
      </c>
      <c r="Z134" s="236" t="s">
        <v>134</v>
      </c>
      <c r="AB134" s="625" t="s">
        <v>133</v>
      </c>
      <c r="AC134" s="625" t="s">
        <v>1117</v>
      </c>
      <c r="AD134" s="629">
        <f t="shared" si="38"/>
        <v>7.75</v>
      </c>
    </row>
    <row r="135" spans="1:30" s="227" customFormat="1" ht="15.75" outlineLevel="1">
      <c r="A135" s="232">
        <v>37</v>
      </c>
      <c r="B135" s="606" t="s">
        <v>753</v>
      </c>
      <c r="C135" s="171" t="s">
        <v>498</v>
      </c>
      <c r="D135" s="236" t="s">
        <v>7</v>
      </c>
      <c r="E135" s="236" t="s">
        <v>169</v>
      </c>
      <c r="F135" s="171" t="s">
        <v>498</v>
      </c>
      <c r="G135" s="236">
        <v>0</v>
      </c>
      <c r="H135" s="236">
        <v>1</v>
      </c>
      <c r="I135" s="236">
        <v>0</v>
      </c>
      <c r="J135" s="236">
        <v>0</v>
      </c>
      <c r="K135" s="236">
        <v>0</v>
      </c>
      <c r="L135" s="236">
        <v>0</v>
      </c>
      <c r="M135" s="236">
        <v>0</v>
      </c>
      <c r="N135" s="236">
        <v>0</v>
      </c>
      <c r="O135" s="236">
        <v>0</v>
      </c>
      <c r="P135" s="236">
        <v>0</v>
      </c>
      <c r="Q135" s="272">
        <f t="shared" si="39"/>
        <v>1</v>
      </c>
      <c r="R135" s="272">
        <f t="shared" si="40"/>
        <v>0</v>
      </c>
      <c r="S135" s="30"/>
      <c r="T135" s="199">
        <f t="shared" si="41"/>
        <v>1</v>
      </c>
      <c r="U135" s="154">
        <v>0.9</v>
      </c>
      <c r="V135" s="210">
        <v>5</v>
      </c>
      <c r="W135" s="211"/>
      <c r="X135" s="237"/>
      <c r="Y135" s="236" t="s">
        <v>7</v>
      </c>
      <c r="Z135" s="236" t="s">
        <v>169</v>
      </c>
      <c r="AB135" s="625" t="s">
        <v>753</v>
      </c>
      <c r="AC135" s="625" t="s">
        <v>1117</v>
      </c>
      <c r="AD135" s="629">
        <f t="shared" si="38"/>
        <v>1</v>
      </c>
    </row>
    <row r="136" spans="1:30" s="148" customFormat="1" ht="15.75" hidden="1" outlineLevel="1">
      <c r="A136" s="848" t="s">
        <v>376</v>
      </c>
      <c r="B136" s="849"/>
      <c r="C136" s="849"/>
      <c r="D136" s="849"/>
      <c r="E136" s="849"/>
      <c r="F136" s="591" t="s">
        <v>379</v>
      </c>
      <c r="G136" s="230">
        <f>SUM(G111:G135)</f>
        <v>98.804050000000004</v>
      </c>
      <c r="H136" s="230">
        <f t="shared" ref="H136:P136" si="42">SUM(H111:H135)</f>
        <v>179.06804999999997</v>
      </c>
      <c r="I136" s="230">
        <f t="shared" si="42"/>
        <v>146.3203</v>
      </c>
      <c r="J136" s="230">
        <f t="shared" si="42"/>
        <v>111.3878</v>
      </c>
      <c r="K136" s="230">
        <f t="shared" si="42"/>
        <v>8.7579999999999991</v>
      </c>
      <c r="L136" s="230">
        <f t="shared" si="42"/>
        <v>0</v>
      </c>
      <c r="M136" s="230">
        <f t="shared" si="42"/>
        <v>21.511999999999997</v>
      </c>
      <c r="N136" s="230">
        <f t="shared" si="42"/>
        <v>187.06000000000003</v>
      </c>
      <c r="O136" s="230">
        <f t="shared" si="42"/>
        <v>420.16560000000004</v>
      </c>
      <c r="P136" s="230">
        <f t="shared" si="42"/>
        <v>33.31</v>
      </c>
      <c r="Q136" s="272">
        <f>SUM(G136:K136)</f>
        <v>544.33820000000003</v>
      </c>
      <c r="R136" s="272">
        <f t="shared" si="40"/>
        <v>662.0476000000001</v>
      </c>
      <c r="S136" s="30">
        <f>SUM(S111:S135)</f>
        <v>0</v>
      </c>
      <c r="T136" s="199">
        <f t="shared" si="41"/>
        <v>1206.3858</v>
      </c>
      <c r="U136" s="231">
        <f>SUM(U111:U135)</f>
        <v>1207.8779999999999</v>
      </c>
      <c r="V136" s="866"/>
      <c r="W136" s="5"/>
      <c r="X136" s="237"/>
      <c r="AB136" s="626"/>
      <c r="AC136" s="625"/>
    </row>
    <row r="137" spans="1:30" s="148" customFormat="1" ht="16.5" hidden="1" outlineLevel="1" thickBot="1">
      <c r="A137" s="850"/>
      <c r="B137" s="851"/>
      <c r="C137" s="851"/>
      <c r="D137" s="851"/>
      <c r="E137" s="851"/>
      <c r="F137" s="592" t="s">
        <v>380</v>
      </c>
      <c r="G137" s="57">
        <f>+G136/$T$136</f>
        <v>8.1900872838523139E-2</v>
      </c>
      <c r="H137" s="57">
        <f t="shared" ref="H137:S137" si="43">+H136/$T$136</f>
        <v>0.14843348620316982</v>
      </c>
      <c r="I137" s="57">
        <f t="shared" si="43"/>
        <v>0.12128814845134948</v>
      </c>
      <c r="J137" s="57">
        <f t="shared" si="43"/>
        <v>9.2331822871257269E-2</v>
      </c>
      <c r="K137" s="57">
        <f t="shared" si="43"/>
        <v>7.2597008353380808E-3</v>
      </c>
      <c r="L137" s="57">
        <f t="shared" si="43"/>
        <v>0</v>
      </c>
      <c r="M137" s="57">
        <f t="shared" si="43"/>
        <v>1.7831774876660513E-2</v>
      </c>
      <c r="N137" s="57">
        <f t="shared" si="43"/>
        <v>0.15505819116902739</v>
      </c>
      <c r="O137" s="57">
        <f t="shared" si="43"/>
        <v>0.34828460348256757</v>
      </c>
      <c r="P137" s="57">
        <f t="shared" si="43"/>
        <v>2.7611399272106818E-2</v>
      </c>
      <c r="Q137" s="270">
        <f t="shared" si="43"/>
        <v>0.45121403119963782</v>
      </c>
      <c r="R137" s="270">
        <f t="shared" si="43"/>
        <v>0.54878596880036223</v>
      </c>
      <c r="S137" s="57">
        <f t="shared" si="43"/>
        <v>0</v>
      </c>
      <c r="T137" s="197">
        <f xml:space="preserve"> T136/U136</f>
        <v>0.99876461033316288</v>
      </c>
      <c r="U137" s="147"/>
      <c r="V137" s="867"/>
      <c r="W137" s="5"/>
      <c r="X137" s="288"/>
      <c r="AB137" s="626"/>
      <c r="AC137" s="625"/>
    </row>
    <row r="138" spans="1:30" s="227" customFormat="1" ht="15.75" hidden="1" outlineLevel="1" collapsed="1">
      <c r="A138" s="13"/>
      <c r="B138" s="607"/>
      <c r="C138" s="6"/>
      <c r="D138" s="6"/>
      <c r="E138" s="6"/>
      <c r="F138" s="5"/>
      <c r="G138" s="36"/>
      <c r="H138" s="12"/>
      <c r="I138" s="12"/>
      <c r="J138" s="12"/>
      <c r="K138" s="12"/>
      <c r="L138" s="12"/>
      <c r="M138" s="35"/>
      <c r="N138" s="35"/>
      <c r="O138" s="35"/>
      <c r="P138" s="35"/>
      <c r="Q138" s="590"/>
      <c r="R138" s="590"/>
      <c r="S138" s="8"/>
      <c r="T138" s="196"/>
      <c r="U138" s="47"/>
      <c r="V138" s="49"/>
      <c r="W138" s="211"/>
      <c r="X138" s="6"/>
      <c r="Y138" s="6"/>
      <c r="Z138" s="6"/>
      <c r="AB138" s="625"/>
    </row>
    <row r="139" spans="1:30" s="227" customFormat="1" ht="15.75" hidden="1" outlineLevel="1">
      <c r="A139" s="854" t="s">
        <v>135</v>
      </c>
      <c r="B139" s="854"/>
      <c r="C139" s="6"/>
      <c r="D139" s="6"/>
      <c r="E139" s="6"/>
      <c r="F139" s="5"/>
      <c r="G139" s="36"/>
      <c r="H139" s="12"/>
      <c r="I139" s="12"/>
      <c r="J139" s="12"/>
      <c r="K139" s="12"/>
      <c r="L139" s="12"/>
      <c r="M139" s="35"/>
      <c r="N139" s="35"/>
      <c r="O139" s="35"/>
      <c r="P139" s="35"/>
      <c r="Q139" s="590"/>
      <c r="R139" s="590"/>
      <c r="S139" s="8"/>
      <c r="T139" s="196"/>
      <c r="U139" s="47"/>
      <c r="V139" s="49"/>
      <c r="W139" s="211"/>
      <c r="X139" s="6"/>
      <c r="Y139" s="6"/>
      <c r="Z139" s="6"/>
      <c r="AB139" s="625"/>
    </row>
    <row r="140" spans="1:30" s="227" customFormat="1" ht="15.75" hidden="1" outlineLevel="1">
      <c r="A140" s="217">
        <v>43</v>
      </c>
      <c r="B140" s="604">
        <v>4313</v>
      </c>
      <c r="C140" s="338" t="s">
        <v>670</v>
      </c>
      <c r="D140" s="219" t="s">
        <v>104</v>
      </c>
      <c r="E140" s="219" t="s">
        <v>880</v>
      </c>
      <c r="F140" s="218" t="s">
        <v>503</v>
      </c>
      <c r="G140" s="220">
        <v>35.456549999999986</v>
      </c>
      <c r="H140" s="221">
        <v>8.02529</v>
      </c>
      <c r="I140" s="221">
        <v>4.02759</v>
      </c>
      <c r="J140" s="221">
        <v>0</v>
      </c>
      <c r="K140" s="221">
        <v>0</v>
      </c>
      <c r="L140" s="221">
        <v>0</v>
      </c>
      <c r="M140" s="222">
        <v>0.99870000000000003</v>
      </c>
      <c r="N140" s="222">
        <v>5.03085</v>
      </c>
      <c r="O140" s="222">
        <v>0</v>
      </c>
      <c r="P140" s="222">
        <v>0</v>
      </c>
      <c r="Q140" s="278">
        <f>SUM(G140:K140)</f>
        <v>47.509429999999981</v>
      </c>
      <c r="R140" s="278">
        <f>SUM(L140:P140)</f>
        <v>6.0295500000000004</v>
      </c>
      <c r="S140" s="279"/>
      <c r="T140" s="200">
        <f>SUM(Q140:S140)</f>
        <v>53.538979999999981</v>
      </c>
      <c r="U140" s="194">
        <v>53.539129999999993</v>
      </c>
      <c r="V140" s="173">
        <v>3</v>
      </c>
      <c r="W140" s="211"/>
      <c r="X140" s="223"/>
      <c r="Y140" s="219" t="s">
        <v>104</v>
      </c>
      <c r="Z140" s="219" t="s">
        <v>880</v>
      </c>
      <c r="AB140" s="625">
        <v>4313</v>
      </c>
      <c r="AC140" s="625" t="s">
        <v>1118</v>
      </c>
      <c r="AD140" s="629">
        <f t="shared" ref="AD140:AD147" si="44">+IF(AC140="No",T140,0)</f>
        <v>0</v>
      </c>
    </row>
    <row r="141" spans="1:30" s="227" customFormat="1" ht="15.75" hidden="1" outlineLevel="1">
      <c r="A141" s="232">
        <v>43</v>
      </c>
      <c r="B141" s="482" t="s">
        <v>136</v>
      </c>
      <c r="C141" s="233" t="s">
        <v>671</v>
      </c>
      <c r="D141" s="234" t="s">
        <v>7</v>
      </c>
      <c r="E141" s="234" t="s">
        <v>137</v>
      </c>
      <c r="F141" s="233" t="s">
        <v>505</v>
      </c>
      <c r="G141" s="235">
        <v>15.047699999999999</v>
      </c>
      <c r="H141" s="236">
        <v>16.678829999999998</v>
      </c>
      <c r="I141" s="236">
        <v>0</v>
      </c>
      <c r="J141" s="236">
        <v>0</v>
      </c>
      <c r="K141" s="236">
        <v>0</v>
      </c>
      <c r="L141" s="236">
        <v>0</v>
      </c>
      <c r="M141" s="228">
        <v>0</v>
      </c>
      <c r="N141" s="228">
        <v>0</v>
      </c>
      <c r="O141" s="228">
        <v>0</v>
      </c>
      <c r="P141" s="228">
        <v>0</v>
      </c>
      <c r="Q141" s="272">
        <f t="shared" ref="Q141:Q148" si="45">SUM(G141:K141)</f>
        <v>31.726529999999997</v>
      </c>
      <c r="R141" s="272">
        <f>SUM(L141:P141)</f>
        <v>0</v>
      </c>
      <c r="S141" s="30"/>
      <c r="T141" s="229">
        <f t="shared" ref="T141:T148" si="46">SUM(Q141:S141)</f>
        <v>31.726529999999997</v>
      </c>
      <c r="U141" s="154">
        <v>31.726530000000004</v>
      </c>
      <c r="V141" s="595">
        <v>3</v>
      </c>
      <c r="W141" s="211"/>
      <c r="X141" s="237"/>
      <c r="Y141" s="234" t="s">
        <v>7</v>
      </c>
      <c r="Z141" s="234" t="s">
        <v>137</v>
      </c>
      <c r="AB141" s="625" t="s">
        <v>136</v>
      </c>
      <c r="AC141" s="625" t="s">
        <v>1118</v>
      </c>
      <c r="AD141" s="629">
        <f t="shared" si="44"/>
        <v>0</v>
      </c>
    </row>
    <row r="142" spans="1:30" s="227" customFormat="1" ht="15.75" hidden="1" outlineLevel="1">
      <c r="A142" s="232">
        <v>45</v>
      </c>
      <c r="B142" s="482" t="s">
        <v>138</v>
      </c>
      <c r="C142" s="233" t="s">
        <v>139</v>
      </c>
      <c r="D142" s="234" t="s">
        <v>7</v>
      </c>
      <c r="E142" s="234" t="s">
        <v>506</v>
      </c>
      <c r="F142" s="233" t="s">
        <v>139</v>
      </c>
      <c r="G142" s="235">
        <v>0</v>
      </c>
      <c r="H142" s="236">
        <v>9.1</v>
      </c>
      <c r="I142" s="236">
        <v>10.010999999999999</v>
      </c>
      <c r="J142" s="236">
        <v>12.1</v>
      </c>
      <c r="K142" s="236">
        <v>0</v>
      </c>
      <c r="L142" s="236">
        <v>3</v>
      </c>
      <c r="M142" s="228">
        <v>0</v>
      </c>
      <c r="N142" s="228">
        <v>14.1</v>
      </c>
      <c r="O142" s="228">
        <v>16.100000000000001</v>
      </c>
      <c r="P142" s="228">
        <v>0</v>
      </c>
      <c r="Q142" s="272">
        <f t="shared" si="45"/>
        <v>31.210999999999999</v>
      </c>
      <c r="R142" s="272">
        <f>SUM(L142:P142)</f>
        <v>33.200000000000003</v>
      </c>
      <c r="S142" s="30"/>
      <c r="T142" s="229">
        <f t="shared" si="46"/>
        <v>64.411000000000001</v>
      </c>
      <c r="U142" s="154">
        <v>64.411000000000001</v>
      </c>
      <c r="V142" s="595">
        <v>1</v>
      </c>
      <c r="W142" s="211"/>
      <c r="X142" s="237"/>
      <c r="Y142" s="234" t="s">
        <v>7</v>
      </c>
      <c r="Z142" s="234" t="s">
        <v>506</v>
      </c>
      <c r="AB142" s="625" t="s">
        <v>138</v>
      </c>
      <c r="AC142" s="625" t="s">
        <v>1118</v>
      </c>
      <c r="AD142" s="629">
        <f t="shared" si="44"/>
        <v>0</v>
      </c>
    </row>
    <row r="143" spans="1:30" s="227" customFormat="1" ht="15.75" outlineLevel="1">
      <c r="A143" s="232">
        <v>49</v>
      </c>
      <c r="B143" s="482">
        <v>4901</v>
      </c>
      <c r="C143" s="233" t="s">
        <v>999</v>
      </c>
      <c r="D143" s="234" t="s">
        <v>7</v>
      </c>
      <c r="E143" s="234" t="s">
        <v>1000</v>
      </c>
      <c r="F143" s="233" t="s">
        <v>999</v>
      </c>
      <c r="G143" s="235">
        <v>121.919</v>
      </c>
      <c r="H143" s="236">
        <v>11.5</v>
      </c>
      <c r="I143" s="236">
        <v>6.5</v>
      </c>
      <c r="J143" s="236">
        <v>0</v>
      </c>
      <c r="K143" s="236">
        <v>0</v>
      </c>
      <c r="L143" s="236">
        <v>0</v>
      </c>
      <c r="M143" s="228">
        <v>0</v>
      </c>
      <c r="N143" s="228">
        <v>0</v>
      </c>
      <c r="O143" s="228">
        <v>0</v>
      </c>
      <c r="P143" s="228">
        <v>0</v>
      </c>
      <c r="Q143" s="272">
        <f t="shared" si="45"/>
        <v>139.91899999999998</v>
      </c>
      <c r="R143" s="272">
        <f>SUM(L143:P143)</f>
        <v>0</v>
      </c>
      <c r="S143" s="30"/>
      <c r="T143" s="229">
        <f t="shared" si="46"/>
        <v>139.91899999999998</v>
      </c>
      <c r="U143" s="154">
        <v>139.91899999999998</v>
      </c>
      <c r="V143" s="595">
        <v>2</v>
      </c>
      <c r="W143" s="193"/>
      <c r="X143" s="237"/>
      <c r="Y143" s="234" t="s">
        <v>7</v>
      </c>
      <c r="Z143" s="234" t="s">
        <v>1000</v>
      </c>
      <c r="AB143" s="625">
        <v>4901</v>
      </c>
      <c r="AC143" s="625" t="s">
        <v>1117</v>
      </c>
      <c r="AD143" s="629">
        <f t="shared" si="44"/>
        <v>139.91899999999998</v>
      </c>
    </row>
    <row r="144" spans="1:30" s="227" customFormat="1" ht="15.75" outlineLevel="1">
      <c r="A144" s="232">
        <v>49</v>
      </c>
      <c r="B144" s="160">
        <v>4902</v>
      </c>
      <c r="C144" s="318" t="s">
        <v>1001</v>
      </c>
      <c r="D144" s="234" t="s">
        <v>7</v>
      </c>
      <c r="E144" s="317" t="s">
        <v>1002</v>
      </c>
      <c r="F144" s="233" t="s">
        <v>1003</v>
      </c>
      <c r="G144" s="235">
        <v>0</v>
      </c>
      <c r="H144" s="236">
        <v>0</v>
      </c>
      <c r="I144" s="236">
        <v>2.214</v>
      </c>
      <c r="J144" s="236">
        <v>3.9870000000000001</v>
      </c>
      <c r="K144" s="236">
        <v>0</v>
      </c>
      <c r="L144" s="236">
        <v>0</v>
      </c>
      <c r="M144" s="228">
        <v>0</v>
      </c>
      <c r="N144" s="228">
        <v>0</v>
      </c>
      <c r="O144" s="228">
        <v>0</v>
      </c>
      <c r="P144" s="228">
        <v>0</v>
      </c>
      <c r="Q144" s="272">
        <f t="shared" si="45"/>
        <v>6.2010000000000005</v>
      </c>
      <c r="R144" s="272">
        <v>0</v>
      </c>
      <c r="S144" s="30"/>
      <c r="T144" s="229">
        <f t="shared" si="46"/>
        <v>6.2010000000000005</v>
      </c>
      <c r="U144" s="154">
        <v>6.194</v>
      </c>
      <c r="V144" s="595">
        <v>1</v>
      </c>
      <c r="W144" s="193"/>
      <c r="X144" s="237"/>
      <c r="Y144" s="234" t="s">
        <v>7</v>
      </c>
      <c r="Z144" s="234" t="s">
        <v>1002</v>
      </c>
      <c r="AB144" s="625">
        <v>4902</v>
      </c>
      <c r="AC144" s="625" t="s">
        <v>1117</v>
      </c>
      <c r="AD144" s="629">
        <f t="shared" si="44"/>
        <v>6.2010000000000005</v>
      </c>
    </row>
    <row r="145" spans="1:30" s="227" customFormat="1" ht="15.75" outlineLevel="1">
      <c r="A145" s="232">
        <v>78</v>
      </c>
      <c r="B145" s="160">
        <v>7806</v>
      </c>
      <c r="C145" s="318" t="s">
        <v>625</v>
      </c>
      <c r="D145" s="234" t="s">
        <v>120</v>
      </c>
      <c r="E145" s="234" t="s">
        <v>342</v>
      </c>
      <c r="F145" s="233" t="s">
        <v>855</v>
      </c>
      <c r="G145" s="235">
        <v>11.521510000000001</v>
      </c>
      <c r="H145" s="236">
        <v>0</v>
      </c>
      <c r="I145" s="236">
        <v>0</v>
      </c>
      <c r="J145" s="236">
        <v>0</v>
      </c>
      <c r="K145" s="236">
        <v>0</v>
      </c>
      <c r="L145" s="236">
        <v>0</v>
      </c>
      <c r="M145" s="228">
        <v>0</v>
      </c>
      <c r="N145" s="236">
        <v>3.5570399999999998</v>
      </c>
      <c r="O145" s="228">
        <v>0</v>
      </c>
      <c r="P145" s="228">
        <v>0</v>
      </c>
      <c r="Q145" s="272">
        <f t="shared" si="45"/>
        <v>11.521510000000001</v>
      </c>
      <c r="R145" s="272">
        <f>SUM(L145:P145)</f>
        <v>3.5570399999999998</v>
      </c>
      <c r="S145" s="30"/>
      <c r="T145" s="229">
        <f t="shared" si="46"/>
        <v>15.07855</v>
      </c>
      <c r="U145" s="154">
        <v>15.07851</v>
      </c>
      <c r="V145" s="595">
        <v>3</v>
      </c>
      <c r="W145" s="211"/>
      <c r="X145" s="237"/>
      <c r="Y145" s="234" t="s">
        <v>120</v>
      </c>
      <c r="Z145" s="234" t="s">
        <v>342</v>
      </c>
      <c r="AB145" s="625">
        <v>7806</v>
      </c>
      <c r="AC145" s="625" t="s">
        <v>1117</v>
      </c>
      <c r="AD145" s="629">
        <f t="shared" si="44"/>
        <v>15.07855</v>
      </c>
    </row>
    <row r="146" spans="1:30" s="227" customFormat="1" ht="16.5" outlineLevel="1" thickBot="1">
      <c r="A146" s="232">
        <v>80</v>
      </c>
      <c r="B146" s="160">
        <v>8004</v>
      </c>
      <c r="C146" s="318" t="s">
        <v>1007</v>
      </c>
      <c r="D146" s="234" t="s">
        <v>7</v>
      </c>
      <c r="E146" s="234" t="s">
        <v>1008</v>
      </c>
      <c r="F146" s="233" t="s">
        <v>1009</v>
      </c>
      <c r="G146" s="235">
        <v>0</v>
      </c>
      <c r="H146" s="236">
        <v>8</v>
      </c>
      <c r="I146" s="236">
        <v>5.4859999999999998</v>
      </c>
      <c r="J146" s="236">
        <v>0</v>
      </c>
      <c r="K146" s="236">
        <v>0</v>
      </c>
      <c r="L146" s="236">
        <v>0</v>
      </c>
      <c r="M146" s="228">
        <v>0</v>
      </c>
      <c r="N146" s="228">
        <v>0</v>
      </c>
      <c r="O146" s="228">
        <v>0</v>
      </c>
      <c r="P146" s="228">
        <v>0</v>
      </c>
      <c r="Q146" s="272">
        <f>SUM(G146:K146)</f>
        <v>13.486000000000001</v>
      </c>
      <c r="R146" s="272">
        <f>SUM(L146:P146)</f>
        <v>0</v>
      </c>
      <c r="S146" s="30"/>
      <c r="T146" s="229">
        <f t="shared" si="46"/>
        <v>13.486000000000001</v>
      </c>
      <c r="U146" s="154">
        <v>13.486000000000001</v>
      </c>
      <c r="V146" s="595">
        <v>1</v>
      </c>
      <c r="W146" s="193"/>
      <c r="X146" s="237"/>
      <c r="Y146" s="234" t="s">
        <v>7</v>
      </c>
      <c r="Z146" s="234" t="s">
        <v>1008</v>
      </c>
      <c r="AB146" s="625">
        <v>8004</v>
      </c>
      <c r="AC146" s="625" t="s">
        <v>1117</v>
      </c>
      <c r="AD146" s="629">
        <f t="shared" si="44"/>
        <v>13.486000000000001</v>
      </c>
    </row>
    <row r="147" spans="1:30" s="227" customFormat="1" ht="16.5" hidden="1" outlineLevel="1" thickBot="1">
      <c r="A147" s="232">
        <v>80</v>
      </c>
      <c r="B147" s="160" t="s">
        <v>1010</v>
      </c>
      <c r="C147" s="233" t="s">
        <v>1011</v>
      </c>
      <c r="D147" s="234" t="s">
        <v>7</v>
      </c>
      <c r="E147" s="238" t="s">
        <v>1012</v>
      </c>
      <c r="F147" s="233" t="s">
        <v>1013</v>
      </c>
      <c r="G147" s="235">
        <v>0</v>
      </c>
      <c r="H147" s="236">
        <v>20.004999999999999</v>
      </c>
      <c r="I147" s="236">
        <v>12.556000000000001</v>
      </c>
      <c r="J147" s="236">
        <v>6</v>
      </c>
      <c r="K147" s="236">
        <v>0</v>
      </c>
      <c r="L147" s="236">
        <v>0</v>
      </c>
      <c r="M147" s="228">
        <v>0</v>
      </c>
      <c r="N147" s="228">
        <v>0</v>
      </c>
      <c r="O147" s="228">
        <v>0</v>
      </c>
      <c r="P147" s="228">
        <v>0</v>
      </c>
      <c r="Q147" s="272">
        <f>SUM(G147:K147)</f>
        <v>38.561</v>
      </c>
      <c r="R147" s="272">
        <f>SUM(L147:P147)</f>
        <v>0</v>
      </c>
      <c r="S147" s="30"/>
      <c r="T147" s="229">
        <f t="shared" si="46"/>
        <v>38.561</v>
      </c>
      <c r="U147" s="154">
        <v>38.561</v>
      </c>
      <c r="V147" s="595">
        <v>1</v>
      </c>
      <c r="W147" s="193"/>
      <c r="X147" s="237"/>
      <c r="Y147" s="234" t="s">
        <v>7</v>
      </c>
      <c r="Z147" s="238" t="s">
        <v>1012</v>
      </c>
      <c r="AB147" s="625" t="s">
        <v>1010</v>
      </c>
      <c r="AC147" s="625" t="s">
        <v>1118</v>
      </c>
      <c r="AD147" s="629">
        <f t="shared" si="44"/>
        <v>0</v>
      </c>
    </row>
    <row r="148" spans="1:30" s="148" customFormat="1" ht="16.5" hidden="1" outlineLevel="1" thickBot="1">
      <c r="A148" s="848" t="s">
        <v>375</v>
      </c>
      <c r="B148" s="849"/>
      <c r="C148" s="849"/>
      <c r="D148" s="849"/>
      <c r="E148" s="849"/>
      <c r="F148" s="591" t="s">
        <v>379</v>
      </c>
      <c r="G148" s="230">
        <f>SUM(G140:G147)</f>
        <v>183.94476</v>
      </c>
      <c r="H148" s="230">
        <f t="shared" ref="H148:P148" si="47">SUM(H140:H147)</f>
        <v>73.309119999999993</v>
      </c>
      <c r="I148" s="230">
        <f t="shared" si="47"/>
        <v>40.794589999999999</v>
      </c>
      <c r="J148" s="230">
        <f t="shared" si="47"/>
        <v>22.087</v>
      </c>
      <c r="K148" s="230">
        <f t="shared" si="47"/>
        <v>0</v>
      </c>
      <c r="L148" s="230">
        <f t="shared" si="47"/>
        <v>3</v>
      </c>
      <c r="M148" s="230">
        <f t="shared" si="47"/>
        <v>0.99870000000000003</v>
      </c>
      <c r="N148" s="230">
        <f t="shared" si="47"/>
        <v>22.687889999999999</v>
      </c>
      <c r="O148" s="230">
        <f t="shared" si="47"/>
        <v>16.100000000000001</v>
      </c>
      <c r="P148" s="230">
        <f t="shared" si="47"/>
        <v>0</v>
      </c>
      <c r="Q148" s="272">
        <f t="shared" si="45"/>
        <v>320.13546999999994</v>
      </c>
      <c r="R148" s="272">
        <f>SUM(L148:P148)</f>
        <v>42.786590000000004</v>
      </c>
      <c r="S148" s="30">
        <f>SUM(S140:S145)</f>
        <v>0</v>
      </c>
      <c r="T148" s="229">
        <f t="shared" si="46"/>
        <v>362.92205999999993</v>
      </c>
      <c r="U148" s="231">
        <f>SUM(U140:U147)</f>
        <v>362.91516999999993</v>
      </c>
      <c r="V148" s="868"/>
      <c r="W148" s="5"/>
      <c r="X148" s="237"/>
      <c r="AB148" s="626"/>
      <c r="AC148" s="625"/>
    </row>
    <row r="149" spans="1:30" s="148" customFormat="1" ht="16.5" hidden="1" outlineLevel="1" thickBot="1">
      <c r="A149" s="850"/>
      <c r="B149" s="851"/>
      <c r="C149" s="851"/>
      <c r="D149" s="851"/>
      <c r="E149" s="851"/>
      <c r="F149" s="592" t="s">
        <v>380</v>
      </c>
      <c r="G149" s="57">
        <f>+G148/$T$148</f>
        <v>0.50684370082105246</v>
      </c>
      <c r="H149" s="57">
        <f t="shared" ref="H149:S149" si="48">+H148/$T$148</f>
        <v>0.20199686952068993</v>
      </c>
      <c r="I149" s="57">
        <f t="shared" si="48"/>
        <v>0.11240592539345778</v>
      </c>
      <c r="J149" s="57">
        <f t="shared" si="48"/>
        <v>6.0858797065132947E-2</v>
      </c>
      <c r="K149" s="57">
        <f t="shared" si="48"/>
        <v>0</v>
      </c>
      <c r="L149" s="57">
        <f t="shared" si="48"/>
        <v>8.2662376599537662E-3</v>
      </c>
      <c r="M149" s="57">
        <f t="shared" si="48"/>
        <v>2.7518305169986091E-3</v>
      </c>
      <c r="N149" s="57">
        <f t="shared" si="48"/>
        <v>6.2514496914296155E-2</v>
      </c>
      <c r="O149" s="57">
        <f t="shared" si="48"/>
        <v>4.4362142108418552E-2</v>
      </c>
      <c r="P149" s="57">
        <f t="shared" si="48"/>
        <v>0</v>
      </c>
      <c r="Q149" s="270">
        <f t="shared" si="48"/>
        <v>0.8821052928003329</v>
      </c>
      <c r="R149" s="270">
        <f t="shared" si="48"/>
        <v>0.11789470719966709</v>
      </c>
      <c r="S149" s="57">
        <f t="shared" si="48"/>
        <v>0</v>
      </c>
      <c r="T149" s="197">
        <f xml:space="preserve"> T148/U148</f>
        <v>1.0000189851529215</v>
      </c>
      <c r="U149" s="147"/>
      <c r="V149" s="869"/>
      <c r="W149" s="5"/>
      <c r="X149" s="288"/>
      <c r="AB149" s="626"/>
      <c r="AC149" s="625"/>
    </row>
    <row r="150" spans="1:30" s="227" customFormat="1" ht="16.5" hidden="1" outlineLevel="1" collapsed="1" thickBot="1">
      <c r="A150" s="13"/>
      <c r="B150" s="601"/>
      <c r="C150" s="5"/>
      <c r="D150" s="5"/>
      <c r="E150" s="5"/>
      <c r="F150" s="5"/>
      <c r="G150" s="36"/>
      <c r="H150" s="12"/>
      <c r="I150" s="12"/>
      <c r="J150" s="12"/>
      <c r="K150" s="12"/>
      <c r="L150" s="12"/>
      <c r="M150" s="35"/>
      <c r="N150" s="35"/>
      <c r="O150" s="35"/>
      <c r="P150" s="35"/>
      <c r="Q150" s="590"/>
      <c r="R150" s="590"/>
      <c r="S150" s="8"/>
      <c r="T150" s="196"/>
      <c r="U150" s="47"/>
      <c r="V150" s="49"/>
      <c r="W150" s="211"/>
      <c r="X150" s="6"/>
      <c r="Y150" s="5"/>
      <c r="Z150" s="5"/>
      <c r="AB150" s="625"/>
    </row>
    <row r="151" spans="1:30" s="227" customFormat="1" ht="16.5" hidden="1" outlineLevel="1" thickBot="1">
      <c r="A151" s="854" t="s">
        <v>507</v>
      </c>
      <c r="B151" s="854"/>
      <c r="C151" s="5"/>
      <c r="D151" s="5"/>
      <c r="E151" s="5"/>
      <c r="F151" s="5"/>
      <c r="G151" s="36"/>
      <c r="H151" s="12"/>
      <c r="I151" s="12"/>
      <c r="J151" s="12"/>
      <c r="K151" s="12"/>
      <c r="L151" s="12"/>
      <c r="M151" s="35"/>
      <c r="N151" s="35"/>
      <c r="O151" s="35"/>
      <c r="P151" s="35"/>
      <c r="Q151" s="590"/>
      <c r="R151" s="590"/>
      <c r="S151" s="8"/>
      <c r="T151" s="196"/>
      <c r="U151" s="47"/>
      <c r="V151" s="151"/>
      <c r="W151" s="211"/>
      <c r="X151" s="6"/>
      <c r="Y151" s="5"/>
      <c r="Z151" s="5"/>
      <c r="AB151" s="625"/>
    </row>
    <row r="152" spans="1:30" s="227" customFormat="1" ht="15.75" outlineLevel="1">
      <c r="A152" s="217">
        <v>13</v>
      </c>
      <c r="B152" s="604" t="s">
        <v>140</v>
      </c>
      <c r="C152" s="218" t="s">
        <v>395</v>
      </c>
      <c r="D152" s="219" t="s">
        <v>132</v>
      </c>
      <c r="E152" s="219" t="s">
        <v>158</v>
      </c>
      <c r="F152" s="163" t="s">
        <v>827</v>
      </c>
      <c r="G152" s="220">
        <v>0.85699999999999998</v>
      </c>
      <c r="H152" s="221">
        <v>9.9749999999999996</v>
      </c>
      <c r="I152" s="221">
        <v>0.5</v>
      </c>
      <c r="J152" s="221">
        <v>0</v>
      </c>
      <c r="K152" s="221">
        <v>0</v>
      </c>
      <c r="L152" s="221">
        <v>0</v>
      </c>
      <c r="M152" s="222">
        <v>0</v>
      </c>
      <c r="N152" s="222">
        <v>0</v>
      </c>
      <c r="O152" s="222">
        <v>0</v>
      </c>
      <c r="P152" s="222">
        <v>0</v>
      </c>
      <c r="Q152" s="278">
        <f t="shared" ref="Q152:Q157" si="49">SUM(G152:K152)</f>
        <v>11.331999999999999</v>
      </c>
      <c r="R152" s="278">
        <f t="shared" ref="R152:R157" si="50">SUM(L152:P152)</f>
        <v>0</v>
      </c>
      <c r="S152" s="279"/>
      <c r="T152" s="169">
        <f t="shared" ref="T152:T157" si="51">SUM(Q152:S152)</f>
        <v>11.331999999999999</v>
      </c>
      <c r="U152" s="194">
        <v>11.331999999999999</v>
      </c>
      <c r="V152" s="225">
        <v>2</v>
      </c>
      <c r="W152" s="211"/>
      <c r="X152" s="290" t="s">
        <v>1035</v>
      </c>
      <c r="Y152" s="219" t="s">
        <v>132</v>
      </c>
      <c r="Z152" s="219" t="s">
        <v>158</v>
      </c>
      <c r="AB152" s="625" t="s">
        <v>140</v>
      </c>
      <c r="AC152" s="625" t="s">
        <v>1117</v>
      </c>
      <c r="AD152" s="629">
        <f>+IF(AC152="No",T152,0)</f>
        <v>11.331999999999999</v>
      </c>
    </row>
    <row r="153" spans="1:30" s="227" customFormat="1" ht="15.75" outlineLevel="1">
      <c r="A153" s="232">
        <v>13</v>
      </c>
      <c r="B153" s="160" t="s">
        <v>140</v>
      </c>
      <c r="C153" s="233" t="s">
        <v>395</v>
      </c>
      <c r="D153" s="234" t="s">
        <v>158</v>
      </c>
      <c r="E153" s="234" t="s">
        <v>141</v>
      </c>
      <c r="F153" s="213" t="s">
        <v>828</v>
      </c>
      <c r="G153" s="235">
        <v>0</v>
      </c>
      <c r="H153" s="236">
        <v>37.637999999999998</v>
      </c>
      <c r="I153" s="236">
        <v>4.0510000000000002</v>
      </c>
      <c r="J153" s="236">
        <v>1.1639999999999999</v>
      </c>
      <c r="K153" s="236">
        <v>0</v>
      </c>
      <c r="L153" s="236">
        <v>0</v>
      </c>
      <c r="M153" s="228">
        <v>0</v>
      </c>
      <c r="N153" s="228">
        <v>0.32800000000000001</v>
      </c>
      <c r="O153" s="228">
        <v>0</v>
      </c>
      <c r="P153" s="228">
        <v>0</v>
      </c>
      <c r="Q153" s="272">
        <f t="shared" si="49"/>
        <v>42.853000000000002</v>
      </c>
      <c r="R153" s="272">
        <f t="shared" si="50"/>
        <v>0.32800000000000001</v>
      </c>
      <c r="S153" s="30"/>
      <c r="T153" s="226">
        <f t="shared" si="51"/>
        <v>43.181000000000004</v>
      </c>
      <c r="U153" s="154">
        <v>43.033000000000001</v>
      </c>
      <c r="V153" s="594">
        <v>1</v>
      </c>
      <c r="W153" s="211"/>
      <c r="X153" s="290" t="s">
        <v>1035</v>
      </c>
      <c r="Y153" s="234" t="s">
        <v>158</v>
      </c>
      <c r="Z153" s="234" t="s">
        <v>141</v>
      </c>
      <c r="AB153" s="625" t="s">
        <v>140</v>
      </c>
      <c r="AC153" s="625" t="s">
        <v>1117</v>
      </c>
      <c r="AD153" s="629">
        <f>+IF(AC153="No",T153,0)</f>
        <v>43.181000000000004</v>
      </c>
    </row>
    <row r="154" spans="1:30" s="227" customFormat="1" ht="15.75" outlineLevel="1">
      <c r="A154" s="232">
        <v>50</v>
      </c>
      <c r="B154" s="160" t="s">
        <v>142</v>
      </c>
      <c r="C154" s="233" t="s">
        <v>143</v>
      </c>
      <c r="D154" s="234" t="s">
        <v>144</v>
      </c>
      <c r="E154" s="234" t="s">
        <v>145</v>
      </c>
      <c r="F154" s="342" t="s">
        <v>672</v>
      </c>
      <c r="G154" s="235">
        <v>0</v>
      </c>
      <c r="H154" s="236">
        <v>0</v>
      </c>
      <c r="I154" s="236">
        <v>0</v>
      </c>
      <c r="J154" s="236">
        <v>0</v>
      </c>
      <c r="K154" s="236">
        <v>0</v>
      </c>
      <c r="L154" s="236">
        <v>0</v>
      </c>
      <c r="M154" s="236">
        <v>0</v>
      </c>
      <c r="N154" s="236">
        <v>30.609999999999996</v>
      </c>
      <c r="O154" s="236">
        <v>8.0649999999999995</v>
      </c>
      <c r="P154" s="236">
        <v>30.259</v>
      </c>
      <c r="Q154" s="272">
        <f t="shared" si="49"/>
        <v>0</v>
      </c>
      <c r="R154" s="272">
        <f t="shared" si="50"/>
        <v>68.933999999999997</v>
      </c>
      <c r="S154" s="30"/>
      <c r="T154" s="226">
        <f t="shared" si="51"/>
        <v>68.933999999999997</v>
      </c>
      <c r="U154" s="154">
        <v>68.933999999999997</v>
      </c>
      <c r="V154" s="594">
        <v>2</v>
      </c>
      <c r="W154" s="211"/>
      <c r="X154" s="290" t="s">
        <v>1035</v>
      </c>
      <c r="Y154" s="234" t="s">
        <v>144</v>
      </c>
      <c r="Z154" s="234" t="s">
        <v>145</v>
      </c>
      <c r="AB154" s="625" t="s">
        <v>142</v>
      </c>
      <c r="AC154" s="625" t="s">
        <v>1117</v>
      </c>
      <c r="AD154" s="629">
        <f>+IF(AC154="No",T154,0)</f>
        <v>68.933999999999997</v>
      </c>
    </row>
    <row r="155" spans="1:30" s="227" customFormat="1" ht="15.75" outlineLevel="1">
      <c r="A155" s="232">
        <v>50</v>
      </c>
      <c r="B155" s="160" t="s">
        <v>146</v>
      </c>
      <c r="C155" s="233" t="s">
        <v>297</v>
      </c>
      <c r="D155" s="234" t="s">
        <v>7</v>
      </c>
      <c r="E155" s="234" t="s">
        <v>110</v>
      </c>
      <c r="F155" s="213" t="s">
        <v>147</v>
      </c>
      <c r="G155" s="235">
        <v>20.867999999999999</v>
      </c>
      <c r="H155" s="236">
        <v>0.98499999999999999</v>
      </c>
      <c r="I155" s="236">
        <v>16.025999999999993</v>
      </c>
      <c r="J155" s="236">
        <v>0</v>
      </c>
      <c r="K155" s="236">
        <v>0</v>
      </c>
      <c r="L155" s="236">
        <v>0</v>
      </c>
      <c r="M155" s="228">
        <v>0</v>
      </c>
      <c r="N155" s="213">
        <v>8.0589999999999993</v>
      </c>
      <c r="O155" s="213">
        <v>0</v>
      </c>
      <c r="P155" s="228">
        <v>1.7680000000000002</v>
      </c>
      <c r="Q155" s="272">
        <f t="shared" si="49"/>
        <v>37.878999999999991</v>
      </c>
      <c r="R155" s="272">
        <f t="shared" si="50"/>
        <v>9.827</v>
      </c>
      <c r="S155" s="30"/>
      <c r="T155" s="226">
        <f t="shared" si="51"/>
        <v>47.705999999999989</v>
      </c>
      <c r="U155" s="154">
        <v>47.707999999999998</v>
      </c>
      <c r="V155" s="594">
        <v>2</v>
      </c>
      <c r="W155" s="211"/>
      <c r="X155" s="290" t="s">
        <v>1035</v>
      </c>
      <c r="Y155" s="234" t="s">
        <v>7</v>
      </c>
      <c r="Z155" s="234" t="s">
        <v>110</v>
      </c>
      <c r="AB155" s="625" t="s">
        <v>146</v>
      </c>
      <c r="AC155" s="625" t="s">
        <v>1117</v>
      </c>
      <c r="AD155" s="629">
        <f>+IF(AC155="No",T155,0)</f>
        <v>47.705999999999989</v>
      </c>
    </row>
    <row r="156" spans="1:30" s="227" customFormat="1" ht="16.5" outlineLevel="1" thickBot="1">
      <c r="A156" s="232">
        <v>60</v>
      </c>
      <c r="B156" s="482" t="s">
        <v>148</v>
      </c>
      <c r="C156" s="233" t="s">
        <v>149</v>
      </c>
      <c r="D156" s="234" t="s">
        <v>7</v>
      </c>
      <c r="E156" s="234" t="s">
        <v>150</v>
      </c>
      <c r="F156" s="213" t="s">
        <v>149</v>
      </c>
      <c r="G156" s="235">
        <v>24.211000000000006</v>
      </c>
      <c r="H156" s="236">
        <v>7.1910000000000007</v>
      </c>
      <c r="I156" s="236">
        <v>9.9530000000000012</v>
      </c>
      <c r="J156" s="236">
        <v>0.129</v>
      </c>
      <c r="K156" s="236">
        <v>2.0739999999999998</v>
      </c>
      <c r="L156" s="236">
        <v>0</v>
      </c>
      <c r="M156" s="228">
        <v>6.2519999999999998</v>
      </c>
      <c r="N156" s="228">
        <v>45.637799999999999</v>
      </c>
      <c r="O156" s="228">
        <v>3.7320000000000002</v>
      </c>
      <c r="P156" s="228">
        <v>1.758</v>
      </c>
      <c r="Q156" s="272">
        <f t="shared" si="49"/>
        <v>43.558000000000007</v>
      </c>
      <c r="R156" s="272">
        <f t="shared" si="50"/>
        <v>57.379800000000003</v>
      </c>
      <c r="S156" s="30"/>
      <c r="T156" s="226">
        <f t="shared" si="51"/>
        <v>100.93780000000001</v>
      </c>
      <c r="U156" s="154">
        <v>105.34700000000001</v>
      </c>
      <c r="V156" s="594">
        <v>1</v>
      </c>
      <c r="W156" s="211"/>
      <c r="X156" s="290" t="s">
        <v>1035</v>
      </c>
      <c r="Y156" s="234" t="s">
        <v>7</v>
      </c>
      <c r="Z156" s="234" t="s">
        <v>150</v>
      </c>
      <c r="AB156" s="625" t="s">
        <v>148</v>
      </c>
      <c r="AC156" s="625" t="s">
        <v>1117</v>
      </c>
      <c r="AD156" s="629">
        <f>+IF(AC156="No",T156,0)</f>
        <v>100.93780000000001</v>
      </c>
    </row>
    <row r="157" spans="1:30" s="148" customFormat="1" ht="16.5" hidden="1" outlineLevel="1" thickBot="1">
      <c r="A157" s="848" t="s">
        <v>520</v>
      </c>
      <c r="B157" s="849"/>
      <c r="C157" s="849"/>
      <c r="D157" s="849"/>
      <c r="E157" s="849"/>
      <c r="F157" s="591" t="s">
        <v>379</v>
      </c>
      <c r="G157" s="230">
        <f t="shared" ref="G157:P157" si="52">SUM(G152:G156)</f>
        <v>45.936000000000007</v>
      </c>
      <c r="H157" s="230">
        <f t="shared" si="52"/>
        <v>55.789000000000001</v>
      </c>
      <c r="I157" s="230">
        <f t="shared" si="52"/>
        <v>30.529999999999994</v>
      </c>
      <c r="J157" s="230">
        <f t="shared" si="52"/>
        <v>1.2929999999999999</v>
      </c>
      <c r="K157" s="230">
        <f t="shared" si="52"/>
        <v>2.0739999999999998</v>
      </c>
      <c r="L157" s="230">
        <f t="shared" si="52"/>
        <v>0</v>
      </c>
      <c r="M157" s="230">
        <f t="shared" si="52"/>
        <v>6.2519999999999998</v>
      </c>
      <c r="N157" s="230">
        <f t="shared" si="52"/>
        <v>84.634799999999984</v>
      </c>
      <c r="O157" s="230">
        <f t="shared" si="52"/>
        <v>11.797000000000001</v>
      </c>
      <c r="P157" s="230">
        <f t="shared" si="52"/>
        <v>33.785000000000004</v>
      </c>
      <c r="Q157" s="272">
        <f t="shared" si="49"/>
        <v>135.62200000000001</v>
      </c>
      <c r="R157" s="272">
        <f t="shared" si="50"/>
        <v>136.46879999999999</v>
      </c>
      <c r="S157" s="30">
        <f>SUM(S152:S156)</f>
        <v>0</v>
      </c>
      <c r="T157" s="226">
        <f t="shared" si="51"/>
        <v>272.0908</v>
      </c>
      <c r="U157" s="231">
        <f>SUM(U152:U156)</f>
        <v>276.35400000000004</v>
      </c>
      <c r="V157" s="871"/>
      <c r="W157" s="5"/>
      <c r="X157" s="237"/>
      <c r="AB157" s="626"/>
      <c r="AC157" s="625"/>
    </row>
    <row r="158" spans="1:30" s="148" customFormat="1" ht="16.5" hidden="1" outlineLevel="1" thickBot="1">
      <c r="A158" s="850"/>
      <c r="B158" s="851"/>
      <c r="C158" s="851"/>
      <c r="D158" s="851"/>
      <c r="E158" s="851"/>
      <c r="F158" s="592" t="s">
        <v>380</v>
      </c>
      <c r="G158" s="57">
        <f>+G157/$T$157</f>
        <v>0.16882599485171865</v>
      </c>
      <c r="H158" s="57">
        <f t="shared" ref="H158:S158" si="53">+H157/$T$157</f>
        <v>0.2050381710811244</v>
      </c>
      <c r="I158" s="57">
        <f t="shared" si="53"/>
        <v>0.1122051903261705</v>
      </c>
      <c r="J158" s="57">
        <f t="shared" si="53"/>
        <v>4.7520901110952663E-3</v>
      </c>
      <c r="K158" s="57">
        <f t="shared" si="53"/>
        <v>7.6224554450205588E-3</v>
      </c>
      <c r="L158" s="57">
        <f t="shared" si="53"/>
        <v>0</v>
      </c>
      <c r="M158" s="57">
        <f t="shared" si="53"/>
        <v>2.297762364622398E-2</v>
      </c>
      <c r="N158" s="57">
        <f t="shared" si="53"/>
        <v>0.31105351595864317</v>
      </c>
      <c r="O158" s="57">
        <f t="shared" si="53"/>
        <v>4.3356849992723018E-2</v>
      </c>
      <c r="P158" s="57">
        <f t="shared" si="53"/>
        <v>0.12416810858728043</v>
      </c>
      <c r="Q158" s="270">
        <f t="shared" si="53"/>
        <v>0.49844390181512943</v>
      </c>
      <c r="R158" s="270">
        <f t="shared" si="53"/>
        <v>0.50155609818487057</v>
      </c>
      <c r="S158" s="57">
        <f t="shared" si="53"/>
        <v>0</v>
      </c>
      <c r="T158" s="197">
        <f xml:space="preserve"> T157/U157</f>
        <v>0.98457340946756677</v>
      </c>
      <c r="U158" s="147"/>
      <c r="V158" s="872"/>
      <c r="W158" s="5"/>
      <c r="X158" s="288"/>
      <c r="AB158" s="626"/>
      <c r="AC158" s="625"/>
    </row>
    <row r="159" spans="1:30" s="227" customFormat="1" ht="16.5" hidden="1" outlineLevel="1" collapsed="1" thickBot="1">
      <c r="A159" s="13"/>
      <c r="B159" s="601"/>
      <c r="C159" s="5"/>
      <c r="D159" s="5"/>
      <c r="E159" s="5"/>
      <c r="F159" s="5"/>
      <c r="G159" s="36"/>
      <c r="H159" s="12"/>
      <c r="I159" s="12"/>
      <c r="J159" s="12"/>
      <c r="K159" s="12"/>
      <c r="L159" s="12"/>
      <c r="M159" s="35"/>
      <c r="N159" s="35"/>
      <c r="O159" s="35"/>
      <c r="P159" s="35"/>
      <c r="Q159" s="590"/>
      <c r="R159" s="590"/>
      <c r="S159" s="8"/>
      <c r="T159" s="196"/>
      <c r="U159" s="47"/>
      <c r="V159" s="49"/>
      <c r="W159" s="211"/>
      <c r="X159" s="6"/>
      <c r="Y159" s="5"/>
      <c r="Z159" s="5"/>
      <c r="AB159" s="625"/>
    </row>
    <row r="160" spans="1:30" s="227" customFormat="1" ht="16.5" hidden="1" outlineLevel="1" thickBot="1">
      <c r="A160" s="854" t="s">
        <v>509</v>
      </c>
      <c r="B160" s="854"/>
      <c r="C160" s="5"/>
      <c r="D160" s="5"/>
      <c r="E160" s="5"/>
      <c r="F160" s="5"/>
      <c r="G160" s="36"/>
      <c r="H160" s="12"/>
      <c r="I160" s="12"/>
      <c r="J160" s="12"/>
      <c r="K160" s="12"/>
      <c r="L160" s="12"/>
      <c r="M160" s="35"/>
      <c r="N160" s="35"/>
      <c r="O160" s="35"/>
      <c r="P160" s="35"/>
      <c r="Q160" s="590"/>
      <c r="R160" s="590"/>
      <c r="S160" s="8"/>
      <c r="T160" s="196"/>
      <c r="U160" s="47"/>
      <c r="V160" s="151"/>
      <c r="W160" s="211"/>
      <c r="X160" s="6"/>
      <c r="Y160" s="5"/>
      <c r="Z160" s="5"/>
      <c r="AB160" s="625"/>
    </row>
    <row r="161" spans="1:30" s="227" customFormat="1" ht="16.5" hidden="1" outlineLevel="1" thickBot="1">
      <c r="A161" s="217">
        <v>21</v>
      </c>
      <c r="B161" s="604" t="s">
        <v>151</v>
      </c>
      <c r="C161" s="218" t="s">
        <v>152</v>
      </c>
      <c r="D161" s="219" t="s">
        <v>513</v>
      </c>
      <c r="E161" s="219" t="s">
        <v>770</v>
      </c>
      <c r="F161" s="218" t="s">
        <v>836</v>
      </c>
      <c r="G161" s="220">
        <v>20.735859999999999</v>
      </c>
      <c r="H161" s="221">
        <v>16.701700000000002</v>
      </c>
      <c r="I161" s="221">
        <v>2.1463299999999998</v>
      </c>
      <c r="J161" s="221">
        <v>2.9500999999999999</v>
      </c>
      <c r="K161" s="221">
        <v>0</v>
      </c>
      <c r="L161" s="221">
        <v>0</v>
      </c>
      <c r="M161" s="222">
        <v>0</v>
      </c>
      <c r="N161" s="222">
        <v>0</v>
      </c>
      <c r="O161" s="222">
        <v>0</v>
      </c>
      <c r="P161" s="222">
        <v>0</v>
      </c>
      <c r="Q161" s="278">
        <f>SUM(G161:K161)</f>
        <v>42.533990000000003</v>
      </c>
      <c r="R161" s="278">
        <f>SUM(L161:P161)</f>
        <v>0</v>
      </c>
      <c r="S161" s="279"/>
      <c r="T161" s="169">
        <f t="shared" ref="T161:T169" si="54">SUM(Q161:S161)</f>
        <v>42.533990000000003</v>
      </c>
      <c r="U161" s="194">
        <v>42.534000000000006</v>
      </c>
      <c r="V161" s="225">
        <v>2</v>
      </c>
      <c r="W161" s="211"/>
      <c r="X161" s="237"/>
      <c r="Y161" s="234" t="s">
        <v>513</v>
      </c>
      <c r="Z161" s="234" t="s">
        <v>770</v>
      </c>
      <c r="AB161" s="625" t="s">
        <v>151</v>
      </c>
      <c r="AC161" s="625" t="s">
        <v>1118</v>
      </c>
      <c r="AD161" s="629">
        <f t="shared" ref="AD161:AD168" si="55">+IF(AC161="No",T161,0)</f>
        <v>0</v>
      </c>
    </row>
    <row r="162" spans="1:30" s="227" customFormat="1" ht="16.5" hidden="1" outlineLevel="1" thickBot="1">
      <c r="A162" s="232">
        <v>25</v>
      </c>
      <c r="B162" s="160" t="s">
        <v>154</v>
      </c>
      <c r="C162" s="233" t="s">
        <v>155</v>
      </c>
      <c r="D162" s="234" t="s">
        <v>7</v>
      </c>
      <c r="E162" s="317" t="s">
        <v>515</v>
      </c>
      <c r="F162" s="233" t="s">
        <v>155</v>
      </c>
      <c r="G162" s="235">
        <v>10.78457</v>
      </c>
      <c r="H162" s="236">
        <v>13.99694</v>
      </c>
      <c r="I162" s="236">
        <v>26.268960000000003</v>
      </c>
      <c r="J162" s="236">
        <v>15.925469999999999</v>
      </c>
      <c r="K162" s="236">
        <v>0</v>
      </c>
      <c r="L162" s="236">
        <v>0</v>
      </c>
      <c r="M162" s="228">
        <v>0</v>
      </c>
      <c r="N162" s="228">
        <v>0</v>
      </c>
      <c r="O162" s="228">
        <v>0</v>
      </c>
      <c r="P162" s="228">
        <v>0</v>
      </c>
      <c r="Q162" s="272">
        <f t="shared" ref="Q162:Q169" si="56">SUM(G162:K162)</f>
        <v>66.975940000000008</v>
      </c>
      <c r="R162" s="272">
        <f t="shared" ref="R162:R169" si="57">SUM(L162:P162)</f>
        <v>0</v>
      </c>
      <c r="S162" s="30"/>
      <c r="T162" s="226">
        <f t="shared" si="54"/>
        <v>66.975940000000008</v>
      </c>
      <c r="U162" s="154">
        <v>66.975000000000009</v>
      </c>
      <c r="V162" s="594">
        <v>3</v>
      </c>
      <c r="W162" s="211"/>
      <c r="X162" s="237"/>
      <c r="Y162" s="234" t="s">
        <v>7</v>
      </c>
      <c r="Z162" s="234" t="s">
        <v>515</v>
      </c>
      <c r="AB162" s="625" t="s">
        <v>154</v>
      </c>
      <c r="AC162" s="625" t="s">
        <v>1118</v>
      </c>
      <c r="AD162" s="629">
        <f t="shared" si="55"/>
        <v>0</v>
      </c>
    </row>
    <row r="163" spans="1:30" s="227" customFormat="1" ht="16.5" hidden="1" outlineLevel="1" thickBot="1">
      <c r="A163" s="232">
        <v>25</v>
      </c>
      <c r="B163" s="160" t="s">
        <v>156</v>
      </c>
      <c r="C163" s="233" t="s">
        <v>615</v>
      </c>
      <c r="D163" s="234" t="s">
        <v>7</v>
      </c>
      <c r="E163" s="234" t="s">
        <v>510</v>
      </c>
      <c r="F163" s="233" t="s">
        <v>735</v>
      </c>
      <c r="G163" s="235">
        <v>3.9342000000000001</v>
      </c>
      <c r="H163" s="236">
        <v>9.0411099999999998</v>
      </c>
      <c r="I163" s="236">
        <v>14.929630000000001</v>
      </c>
      <c r="J163" s="236">
        <v>23.946629999999995</v>
      </c>
      <c r="K163" s="236">
        <v>0</v>
      </c>
      <c r="L163" s="236">
        <v>0</v>
      </c>
      <c r="M163" s="228">
        <v>0</v>
      </c>
      <c r="N163" s="228">
        <v>0</v>
      </c>
      <c r="O163" s="228">
        <v>0</v>
      </c>
      <c r="P163" s="228">
        <v>0</v>
      </c>
      <c r="Q163" s="272">
        <f t="shared" si="56"/>
        <v>51.851569999999995</v>
      </c>
      <c r="R163" s="272">
        <f t="shared" si="57"/>
        <v>0</v>
      </c>
      <c r="S163" s="30"/>
      <c r="T163" s="226">
        <f t="shared" si="54"/>
        <v>51.851569999999995</v>
      </c>
      <c r="U163" s="154">
        <v>51.850999999999999</v>
      </c>
      <c r="V163" s="594">
        <v>3</v>
      </c>
      <c r="W163" s="211"/>
      <c r="X163" s="237"/>
      <c r="Y163" s="234" t="s">
        <v>7</v>
      </c>
      <c r="Z163" s="234" t="s">
        <v>510</v>
      </c>
      <c r="AB163" s="625" t="s">
        <v>156</v>
      </c>
      <c r="AC163" s="625" t="s">
        <v>1118</v>
      </c>
      <c r="AD163" s="629">
        <f t="shared" si="55"/>
        <v>0</v>
      </c>
    </row>
    <row r="164" spans="1:30" s="227" customFormat="1" ht="16.5" hidden="1" outlineLevel="1" thickBot="1">
      <c r="A164" s="232">
        <v>74</v>
      </c>
      <c r="B164" s="160" t="s">
        <v>159</v>
      </c>
      <c r="C164" s="233" t="s">
        <v>641</v>
      </c>
      <c r="D164" s="234" t="s">
        <v>7</v>
      </c>
      <c r="E164" s="234" t="s">
        <v>132</v>
      </c>
      <c r="F164" s="233" t="s">
        <v>514</v>
      </c>
      <c r="G164" s="235">
        <v>0</v>
      </c>
      <c r="H164" s="236">
        <v>11.953049999999999</v>
      </c>
      <c r="I164" s="236">
        <v>6.9351599999999998</v>
      </c>
      <c r="J164" s="236">
        <v>24.30048</v>
      </c>
      <c r="K164" s="236">
        <v>0</v>
      </c>
      <c r="L164" s="236">
        <v>0</v>
      </c>
      <c r="M164" s="228">
        <v>0</v>
      </c>
      <c r="N164" s="228">
        <v>0</v>
      </c>
      <c r="O164" s="228">
        <v>0</v>
      </c>
      <c r="P164" s="228">
        <v>0</v>
      </c>
      <c r="Q164" s="272">
        <f t="shared" si="56"/>
        <v>43.188690000000001</v>
      </c>
      <c r="R164" s="272">
        <f t="shared" si="57"/>
        <v>0</v>
      </c>
      <c r="S164" s="30"/>
      <c r="T164" s="226">
        <f t="shared" si="54"/>
        <v>43.188690000000001</v>
      </c>
      <c r="U164" s="154">
        <v>43.188000000000002</v>
      </c>
      <c r="V164" s="594">
        <v>1</v>
      </c>
      <c r="W164" s="211"/>
      <c r="X164" s="237"/>
      <c r="Y164" s="234" t="s">
        <v>7</v>
      </c>
      <c r="Z164" s="234" t="s">
        <v>132</v>
      </c>
      <c r="AB164" s="625" t="s">
        <v>159</v>
      </c>
      <c r="AC164" s="625" t="s">
        <v>1118</v>
      </c>
      <c r="AD164" s="629">
        <f t="shared" si="55"/>
        <v>0</v>
      </c>
    </row>
    <row r="165" spans="1:30" s="227" customFormat="1" ht="16.5" hidden="1" outlineLevel="1" thickBot="1">
      <c r="A165" s="232">
        <v>74</v>
      </c>
      <c r="B165" s="160" t="s">
        <v>157</v>
      </c>
      <c r="C165" s="233" t="s">
        <v>511</v>
      </c>
      <c r="D165" s="234" t="s">
        <v>7</v>
      </c>
      <c r="E165" s="234" t="s">
        <v>158</v>
      </c>
      <c r="F165" s="233" t="s">
        <v>512</v>
      </c>
      <c r="G165" s="235">
        <v>2.14358</v>
      </c>
      <c r="H165" s="236">
        <v>1.41568</v>
      </c>
      <c r="I165" s="236">
        <v>0</v>
      </c>
      <c r="J165" s="236">
        <v>0</v>
      </c>
      <c r="K165" s="236">
        <v>0</v>
      </c>
      <c r="L165" s="236">
        <v>0.66512000000000004</v>
      </c>
      <c r="M165" s="228">
        <v>2.9206500000000002</v>
      </c>
      <c r="N165" s="228">
        <v>15.68215</v>
      </c>
      <c r="O165" s="228">
        <v>31.077440000000003</v>
      </c>
      <c r="P165" s="228">
        <v>1.0245899999999999</v>
      </c>
      <c r="Q165" s="272">
        <f t="shared" si="56"/>
        <v>3.5592600000000001</v>
      </c>
      <c r="R165" s="272">
        <f t="shared" si="57"/>
        <v>51.369950000000003</v>
      </c>
      <c r="S165" s="30"/>
      <c r="T165" s="226">
        <f t="shared" si="54"/>
        <v>54.929210000000005</v>
      </c>
      <c r="U165" s="154">
        <v>54.928999999999995</v>
      </c>
      <c r="V165" s="594">
        <v>2</v>
      </c>
      <c r="W165" s="211"/>
      <c r="X165" s="237"/>
      <c r="Y165" s="234" t="s">
        <v>7</v>
      </c>
      <c r="Z165" s="234" t="s">
        <v>158</v>
      </c>
      <c r="AB165" s="625" t="s">
        <v>157</v>
      </c>
      <c r="AC165" s="625" t="s">
        <v>1118</v>
      </c>
      <c r="AD165" s="629">
        <f t="shared" si="55"/>
        <v>0</v>
      </c>
    </row>
    <row r="166" spans="1:30" s="227" customFormat="1" ht="16.5" hidden="1" outlineLevel="1" thickBot="1">
      <c r="A166" s="232">
        <v>78</v>
      </c>
      <c r="B166" s="160" t="s">
        <v>160</v>
      </c>
      <c r="C166" s="233" t="s">
        <v>161</v>
      </c>
      <c r="D166" s="234" t="s">
        <v>7</v>
      </c>
      <c r="E166" s="234" t="s">
        <v>510</v>
      </c>
      <c r="F166" s="233" t="s">
        <v>161</v>
      </c>
      <c r="G166" s="235">
        <v>0.98938999999999999</v>
      </c>
      <c r="H166" s="236">
        <v>12.808120000000001</v>
      </c>
      <c r="I166" s="236">
        <v>15.388879999999999</v>
      </c>
      <c r="J166" s="236">
        <v>21.950009999999995</v>
      </c>
      <c r="K166" s="236">
        <v>0</v>
      </c>
      <c r="L166" s="236">
        <v>0</v>
      </c>
      <c r="M166" s="228">
        <v>0</v>
      </c>
      <c r="N166" s="228">
        <v>0</v>
      </c>
      <c r="O166" s="228">
        <v>0</v>
      </c>
      <c r="P166" s="228">
        <v>0</v>
      </c>
      <c r="Q166" s="272">
        <f t="shared" si="56"/>
        <v>51.136399999999995</v>
      </c>
      <c r="R166" s="272">
        <f t="shared" si="57"/>
        <v>0</v>
      </c>
      <c r="S166" s="30"/>
      <c r="T166" s="226">
        <f t="shared" si="54"/>
        <v>51.136399999999995</v>
      </c>
      <c r="U166" s="154">
        <v>51.137</v>
      </c>
      <c r="V166" s="594">
        <v>1</v>
      </c>
      <c r="W166" s="211"/>
      <c r="X166" s="237"/>
      <c r="Y166" s="234" t="s">
        <v>7</v>
      </c>
      <c r="Z166" s="234" t="s">
        <v>510</v>
      </c>
      <c r="AB166" s="625" t="s">
        <v>160</v>
      </c>
      <c r="AC166" s="625" t="s">
        <v>1118</v>
      </c>
      <c r="AD166" s="629">
        <f t="shared" si="55"/>
        <v>0</v>
      </c>
    </row>
    <row r="167" spans="1:30" s="227" customFormat="1" ht="16.5" hidden="1" outlineLevel="1" thickBot="1">
      <c r="A167" s="232">
        <v>90</v>
      </c>
      <c r="B167" s="160" t="s">
        <v>162</v>
      </c>
      <c r="C167" s="233" t="s">
        <v>673</v>
      </c>
      <c r="D167" s="234" t="s">
        <v>7</v>
      </c>
      <c r="E167" s="234" t="s">
        <v>153</v>
      </c>
      <c r="F167" s="233" t="s">
        <v>736</v>
      </c>
      <c r="G167" s="235">
        <v>0</v>
      </c>
      <c r="H167" s="236">
        <v>20.509070000000001</v>
      </c>
      <c r="I167" s="236">
        <v>20.719929999999998</v>
      </c>
      <c r="J167" s="236">
        <v>5.7689599999999999</v>
      </c>
      <c r="K167" s="236">
        <v>0</v>
      </c>
      <c r="L167" s="236">
        <v>0</v>
      </c>
      <c r="M167" s="228">
        <v>0</v>
      </c>
      <c r="N167" s="228">
        <v>1.2074099999999999</v>
      </c>
      <c r="O167" s="228">
        <v>0</v>
      </c>
      <c r="P167" s="228">
        <v>0</v>
      </c>
      <c r="Q167" s="272">
        <f t="shared" si="56"/>
        <v>46.997959999999999</v>
      </c>
      <c r="R167" s="272">
        <f t="shared" si="57"/>
        <v>1.2074099999999999</v>
      </c>
      <c r="S167" s="30"/>
      <c r="T167" s="226">
        <f t="shared" si="54"/>
        <v>48.205370000000002</v>
      </c>
      <c r="U167" s="154">
        <v>48.206000000000003</v>
      </c>
      <c r="V167" s="594">
        <v>2</v>
      </c>
      <c r="W167" s="211"/>
      <c r="X167" s="237"/>
      <c r="Y167" s="234" t="s">
        <v>7</v>
      </c>
      <c r="Z167" s="234" t="s">
        <v>153</v>
      </c>
      <c r="AB167" s="625" t="s">
        <v>162</v>
      </c>
      <c r="AC167" s="625" t="s">
        <v>1118</v>
      </c>
      <c r="AD167" s="629">
        <f t="shared" si="55"/>
        <v>0</v>
      </c>
    </row>
    <row r="168" spans="1:30" s="227" customFormat="1" ht="16.5" hidden="1" outlineLevel="1" thickBot="1">
      <c r="A168" s="232">
        <v>90</v>
      </c>
      <c r="B168" s="606" t="s">
        <v>163</v>
      </c>
      <c r="C168" s="171" t="s">
        <v>164</v>
      </c>
      <c r="D168" s="228" t="s">
        <v>7</v>
      </c>
      <c r="E168" s="228" t="s">
        <v>120</v>
      </c>
      <c r="F168" s="174" t="s">
        <v>737</v>
      </c>
      <c r="G168" s="228">
        <v>6.605970000000001</v>
      </c>
      <c r="H168" s="236">
        <v>12.733890000000001</v>
      </c>
      <c r="I168" s="236">
        <v>5.8950500000000003</v>
      </c>
      <c r="J168" s="236">
        <v>3.8915500000000001</v>
      </c>
      <c r="K168" s="236">
        <v>0</v>
      </c>
      <c r="L168" s="236">
        <v>0</v>
      </c>
      <c r="M168" s="175">
        <v>0</v>
      </c>
      <c r="N168" s="175">
        <v>0</v>
      </c>
      <c r="O168" s="175">
        <v>0</v>
      </c>
      <c r="P168" s="175">
        <v>0</v>
      </c>
      <c r="Q168" s="272">
        <f t="shared" si="56"/>
        <v>29.126460000000002</v>
      </c>
      <c r="R168" s="272">
        <f t="shared" si="57"/>
        <v>0</v>
      </c>
      <c r="S168" s="30"/>
      <c r="T168" s="226">
        <f t="shared" si="54"/>
        <v>29.126460000000002</v>
      </c>
      <c r="U168" s="154">
        <v>29.127000000000002</v>
      </c>
      <c r="V168" s="594">
        <v>1</v>
      </c>
      <c r="W168" s="211"/>
      <c r="X168" s="237"/>
      <c r="Y168" s="228" t="s">
        <v>7</v>
      </c>
      <c r="Z168" s="228" t="s">
        <v>120</v>
      </c>
      <c r="AB168" s="625" t="s">
        <v>163</v>
      </c>
      <c r="AC168" s="625" t="s">
        <v>1118</v>
      </c>
      <c r="AD168" s="629">
        <f t="shared" si="55"/>
        <v>0</v>
      </c>
    </row>
    <row r="169" spans="1:30" s="148" customFormat="1" ht="16.5" hidden="1" outlineLevel="1" thickBot="1">
      <c r="A169" s="848" t="s">
        <v>519</v>
      </c>
      <c r="B169" s="849"/>
      <c r="C169" s="849"/>
      <c r="D169" s="849"/>
      <c r="E169" s="849"/>
      <c r="F169" s="591" t="s">
        <v>379</v>
      </c>
      <c r="G169" s="230">
        <f t="shared" ref="G169:P169" si="58">SUM(G161:G168)</f>
        <v>45.193569999999994</v>
      </c>
      <c r="H169" s="230">
        <f t="shared" si="58"/>
        <v>99.159559999999999</v>
      </c>
      <c r="I169" s="230">
        <f t="shared" si="58"/>
        <v>92.283940000000001</v>
      </c>
      <c r="J169" s="230">
        <f t="shared" si="58"/>
        <v>98.733199999999982</v>
      </c>
      <c r="K169" s="230">
        <f t="shared" si="58"/>
        <v>0</v>
      </c>
      <c r="L169" s="230">
        <f t="shared" si="58"/>
        <v>0.66512000000000004</v>
      </c>
      <c r="M169" s="230">
        <f t="shared" si="58"/>
        <v>2.9206500000000002</v>
      </c>
      <c r="N169" s="230">
        <f t="shared" si="58"/>
        <v>16.889559999999999</v>
      </c>
      <c r="O169" s="230">
        <f t="shared" si="58"/>
        <v>31.077440000000003</v>
      </c>
      <c r="P169" s="230">
        <f t="shared" si="58"/>
        <v>1.0245899999999999</v>
      </c>
      <c r="Q169" s="272">
        <f t="shared" si="56"/>
        <v>335.37027</v>
      </c>
      <c r="R169" s="272">
        <f t="shared" si="57"/>
        <v>52.577359999999999</v>
      </c>
      <c r="S169" s="30">
        <f>SUM(S161:S168)</f>
        <v>0</v>
      </c>
      <c r="T169" s="226">
        <f t="shared" si="54"/>
        <v>387.94763</v>
      </c>
      <c r="U169" s="231">
        <f>SUM(U161:U168)</f>
        <v>387.947</v>
      </c>
      <c r="V169" s="871"/>
      <c r="W169" s="5"/>
      <c r="X169" s="237"/>
      <c r="AB169" s="626"/>
      <c r="AC169" s="625"/>
    </row>
    <row r="170" spans="1:30" s="148" customFormat="1" ht="16.5" hidden="1" outlineLevel="1" thickBot="1">
      <c r="A170" s="850"/>
      <c r="B170" s="851"/>
      <c r="C170" s="851"/>
      <c r="D170" s="851"/>
      <c r="E170" s="851"/>
      <c r="F170" s="592" t="s">
        <v>380</v>
      </c>
      <c r="G170" s="57">
        <f>+G169/$T$169</f>
        <v>0.11649399688303289</v>
      </c>
      <c r="H170" s="57">
        <f t="shared" ref="H170:S170" si="59">+H169/$T$169</f>
        <v>0.25560037575174771</v>
      </c>
      <c r="I170" s="57">
        <f t="shared" si="59"/>
        <v>0.23787731349202984</v>
      </c>
      <c r="J170" s="57">
        <f t="shared" si="59"/>
        <v>0.2545013614337584</v>
      </c>
      <c r="K170" s="57">
        <f t="shared" si="59"/>
        <v>0</v>
      </c>
      <c r="L170" s="57">
        <f t="shared" si="59"/>
        <v>1.7144582117952364E-3</v>
      </c>
      <c r="M170" s="57">
        <f t="shared" si="59"/>
        <v>7.5284646022969652E-3</v>
      </c>
      <c r="N170" s="57">
        <f t="shared" si="59"/>
        <v>4.3535670007830693E-2</v>
      </c>
      <c r="O170" s="57">
        <f t="shared" si="59"/>
        <v>8.0107307267220582E-2</v>
      </c>
      <c r="P170" s="57">
        <f t="shared" si="59"/>
        <v>2.6410523502875889E-3</v>
      </c>
      <c r="Q170" s="270">
        <f t="shared" si="59"/>
        <v>0.86447304756056897</v>
      </c>
      <c r="R170" s="270">
        <f t="shared" si="59"/>
        <v>0.13552695243943105</v>
      </c>
      <c r="S170" s="57">
        <f t="shared" si="59"/>
        <v>0</v>
      </c>
      <c r="T170" s="197">
        <f xml:space="preserve"> T169/U169</f>
        <v>1.0000016239331662</v>
      </c>
      <c r="U170" s="147"/>
      <c r="V170" s="872"/>
      <c r="W170" s="5"/>
      <c r="X170" s="288"/>
      <c r="AB170" s="626"/>
      <c r="AC170" s="625"/>
    </row>
    <row r="171" spans="1:30" s="227" customFormat="1" ht="16.5" hidden="1" outlineLevel="1" collapsed="1" thickBot="1">
      <c r="A171" s="51"/>
      <c r="B171" s="607"/>
      <c r="C171" s="6"/>
      <c r="D171" s="7"/>
      <c r="E171" s="7"/>
      <c r="F171" s="7"/>
      <c r="G171" s="35"/>
      <c r="H171" s="12"/>
      <c r="I171" s="12"/>
      <c r="J171" s="12"/>
      <c r="K171" s="12"/>
      <c r="L171" s="12"/>
      <c r="M171" s="37"/>
      <c r="N171" s="37"/>
      <c r="O171" s="37"/>
      <c r="P171" s="38"/>
      <c r="Q171" s="590"/>
      <c r="R171" s="590"/>
      <c r="S171" s="8"/>
      <c r="T171" s="196"/>
      <c r="U171" s="202"/>
      <c r="V171" s="49"/>
      <c r="W171" s="211"/>
      <c r="X171" s="6"/>
      <c r="Y171" s="7"/>
      <c r="Z171" s="7"/>
      <c r="AB171" s="625"/>
    </row>
    <row r="172" spans="1:30" s="227" customFormat="1" ht="16.5" hidden="1" outlineLevel="1" thickBot="1">
      <c r="A172" s="854" t="s">
        <v>165</v>
      </c>
      <c r="B172" s="854"/>
      <c r="C172" s="854"/>
      <c r="D172" s="7"/>
      <c r="E172" s="7"/>
      <c r="F172" s="7"/>
      <c r="G172" s="35"/>
      <c r="H172" s="12"/>
      <c r="I172" s="12"/>
      <c r="J172" s="12"/>
      <c r="K172" s="12"/>
      <c r="L172" s="12"/>
      <c r="M172" s="37"/>
      <c r="N172" s="37"/>
      <c r="O172" s="37"/>
      <c r="P172" s="38"/>
      <c r="Q172" s="590"/>
      <c r="R172" s="590"/>
      <c r="S172" s="8"/>
      <c r="T172" s="196"/>
      <c r="U172" s="202"/>
      <c r="V172" s="151"/>
      <c r="W172" s="211"/>
      <c r="X172" s="6"/>
      <c r="Y172" s="7"/>
      <c r="Z172" s="7"/>
      <c r="AB172" s="625"/>
    </row>
    <row r="173" spans="1:30" s="227" customFormat="1" ht="15.75" outlineLevel="1">
      <c r="A173" s="217">
        <v>40</v>
      </c>
      <c r="B173" s="604" t="s">
        <v>166</v>
      </c>
      <c r="C173" s="218" t="s">
        <v>387</v>
      </c>
      <c r="D173" s="219" t="s">
        <v>7</v>
      </c>
      <c r="E173" s="219" t="s">
        <v>524</v>
      </c>
      <c r="F173" s="163" t="s">
        <v>387</v>
      </c>
      <c r="G173" s="220">
        <v>0</v>
      </c>
      <c r="H173" s="221">
        <v>7.8449999999999998</v>
      </c>
      <c r="I173" s="221">
        <v>2.9589999999999996</v>
      </c>
      <c r="J173" s="221">
        <v>0.14799999999999999</v>
      </c>
      <c r="K173" s="221">
        <v>0</v>
      </c>
      <c r="L173" s="221">
        <v>0</v>
      </c>
      <c r="M173" s="222">
        <v>0</v>
      </c>
      <c r="N173" s="222">
        <v>0</v>
      </c>
      <c r="O173" s="222">
        <v>0</v>
      </c>
      <c r="P173" s="222">
        <v>0</v>
      </c>
      <c r="Q173" s="278">
        <f t="shared" ref="Q173:Q191" si="60">SUM(G173:K173)</f>
        <v>10.951999999999998</v>
      </c>
      <c r="R173" s="278">
        <f t="shared" ref="R173:R191" si="61">SUM(L173:P173)</f>
        <v>0</v>
      </c>
      <c r="S173" s="279"/>
      <c r="T173" s="169">
        <f t="shared" ref="T173:T191" si="62">SUM(Q173:S173)</f>
        <v>10.951999999999998</v>
      </c>
      <c r="U173" s="194">
        <v>10.952</v>
      </c>
      <c r="V173" s="225">
        <v>1</v>
      </c>
      <c r="W173" s="211"/>
      <c r="X173" s="290" t="s">
        <v>1035</v>
      </c>
      <c r="Y173" s="219" t="s">
        <v>7</v>
      </c>
      <c r="Z173" s="219" t="s">
        <v>524</v>
      </c>
      <c r="AB173" s="625" t="s">
        <v>166</v>
      </c>
      <c r="AC173" s="625" t="s">
        <v>1117</v>
      </c>
      <c r="AD173" s="629">
        <f t="shared" ref="AD173:AD190" si="63">+IF(AC173="No",T173,0)</f>
        <v>10.951999999999998</v>
      </c>
    </row>
    <row r="174" spans="1:30" s="227" customFormat="1" ht="15.75" outlineLevel="1">
      <c r="A174" s="232">
        <v>40</v>
      </c>
      <c r="B174" s="160" t="s">
        <v>167</v>
      </c>
      <c r="C174" s="233" t="s">
        <v>168</v>
      </c>
      <c r="D174" s="234" t="s">
        <v>7</v>
      </c>
      <c r="E174" s="234" t="s">
        <v>674</v>
      </c>
      <c r="F174" s="233" t="s">
        <v>168</v>
      </c>
      <c r="G174" s="235">
        <v>0</v>
      </c>
      <c r="H174" s="236">
        <v>0.75</v>
      </c>
      <c r="I174" s="236">
        <v>0</v>
      </c>
      <c r="J174" s="236">
        <v>0</v>
      </c>
      <c r="K174" s="236">
        <v>0</v>
      </c>
      <c r="L174" s="236">
        <v>0</v>
      </c>
      <c r="M174" s="228">
        <v>0</v>
      </c>
      <c r="N174" s="228">
        <v>0</v>
      </c>
      <c r="O174" s="228">
        <v>0</v>
      </c>
      <c r="P174" s="228">
        <v>0</v>
      </c>
      <c r="Q174" s="272">
        <f t="shared" si="60"/>
        <v>0.75</v>
      </c>
      <c r="R174" s="272">
        <f t="shared" si="61"/>
        <v>0</v>
      </c>
      <c r="S174" s="30"/>
      <c r="T174" s="226">
        <f t="shared" si="62"/>
        <v>0.75</v>
      </c>
      <c r="U174" s="154">
        <v>0.75</v>
      </c>
      <c r="V174" s="594">
        <v>1</v>
      </c>
      <c r="W174" s="211"/>
      <c r="X174" s="290" t="s">
        <v>1035</v>
      </c>
      <c r="Y174" s="234" t="s">
        <v>7</v>
      </c>
      <c r="Z174" s="234" t="s">
        <v>674</v>
      </c>
      <c r="AB174" s="625" t="s">
        <v>167</v>
      </c>
      <c r="AC174" s="625" t="s">
        <v>1117</v>
      </c>
      <c r="AD174" s="629">
        <f t="shared" si="63"/>
        <v>0.75</v>
      </c>
    </row>
    <row r="175" spans="1:30" s="227" customFormat="1" ht="15.75" outlineLevel="1">
      <c r="A175" s="232">
        <v>40</v>
      </c>
      <c r="B175" s="160" t="s">
        <v>170</v>
      </c>
      <c r="C175" s="233" t="s">
        <v>675</v>
      </c>
      <c r="D175" s="234" t="s">
        <v>171</v>
      </c>
      <c r="E175" s="234" t="s">
        <v>525</v>
      </c>
      <c r="F175" s="233" t="s">
        <v>758</v>
      </c>
      <c r="G175" s="235">
        <v>0</v>
      </c>
      <c r="H175" s="236">
        <v>0</v>
      </c>
      <c r="I175" s="236">
        <v>5.1829999999999998</v>
      </c>
      <c r="J175" s="236">
        <v>6.3640000000000008</v>
      </c>
      <c r="K175" s="236">
        <v>0</v>
      </c>
      <c r="L175" s="236">
        <v>0</v>
      </c>
      <c r="M175" s="228">
        <v>0</v>
      </c>
      <c r="N175" s="228">
        <v>0</v>
      </c>
      <c r="O175" s="228">
        <v>0</v>
      </c>
      <c r="P175" s="228">
        <v>0</v>
      </c>
      <c r="Q175" s="272">
        <f t="shared" si="60"/>
        <v>11.547000000000001</v>
      </c>
      <c r="R175" s="272">
        <f t="shared" si="61"/>
        <v>0</v>
      </c>
      <c r="S175" s="30"/>
      <c r="T175" s="226">
        <f t="shared" si="62"/>
        <v>11.547000000000001</v>
      </c>
      <c r="U175" s="154">
        <v>11.547000000000001</v>
      </c>
      <c r="V175" s="594">
        <v>1</v>
      </c>
      <c r="W175" s="211"/>
      <c r="X175" s="290" t="s">
        <v>1035</v>
      </c>
      <c r="Y175" s="234" t="s">
        <v>171</v>
      </c>
      <c r="Z175" s="234" t="s">
        <v>525</v>
      </c>
      <c r="AB175" s="625" t="s">
        <v>170</v>
      </c>
      <c r="AC175" s="625" t="s">
        <v>1117</v>
      </c>
      <c r="AD175" s="629">
        <f t="shared" si="63"/>
        <v>11.547000000000001</v>
      </c>
    </row>
    <row r="176" spans="1:30" s="227" customFormat="1" ht="16.5" customHeight="1" outlineLevel="1">
      <c r="A176" s="232" t="s">
        <v>795</v>
      </c>
      <c r="B176" s="482" t="s">
        <v>172</v>
      </c>
      <c r="C176" s="318" t="s">
        <v>388</v>
      </c>
      <c r="D176" s="234" t="s">
        <v>446</v>
      </c>
      <c r="E176" s="234" t="s">
        <v>447</v>
      </c>
      <c r="F176" s="233" t="s">
        <v>445</v>
      </c>
      <c r="G176" s="236">
        <v>0</v>
      </c>
      <c r="H176" s="236">
        <v>2.4</v>
      </c>
      <c r="I176" s="236">
        <v>2</v>
      </c>
      <c r="J176" s="236">
        <v>0</v>
      </c>
      <c r="K176" s="236">
        <v>0</v>
      </c>
      <c r="L176" s="236">
        <v>0</v>
      </c>
      <c r="M176" s="228">
        <v>0</v>
      </c>
      <c r="N176" s="228">
        <v>0</v>
      </c>
      <c r="O176" s="228">
        <v>0</v>
      </c>
      <c r="P176" s="228">
        <v>0</v>
      </c>
      <c r="Q176" s="272">
        <f t="shared" si="60"/>
        <v>4.4000000000000004</v>
      </c>
      <c r="R176" s="272">
        <f t="shared" si="61"/>
        <v>0</v>
      </c>
      <c r="S176" s="30"/>
      <c r="T176" s="226">
        <f t="shared" si="62"/>
        <v>4.4000000000000004</v>
      </c>
      <c r="U176" s="154">
        <v>4.4000000000000004</v>
      </c>
      <c r="V176" s="594">
        <v>1</v>
      </c>
      <c r="W176" s="211"/>
      <c r="X176" s="290" t="s">
        <v>1035</v>
      </c>
      <c r="Y176" s="234" t="s">
        <v>446</v>
      </c>
      <c r="Z176" s="234" t="s">
        <v>447</v>
      </c>
      <c r="AB176" s="625" t="s">
        <v>172</v>
      </c>
      <c r="AC176" s="625" t="s">
        <v>1117</v>
      </c>
      <c r="AD176" s="629">
        <f t="shared" si="63"/>
        <v>4.4000000000000004</v>
      </c>
    </row>
    <row r="177" spans="1:30" s="227" customFormat="1" ht="15.75" outlineLevel="1">
      <c r="A177" s="232" t="s">
        <v>795</v>
      </c>
      <c r="B177" s="482" t="s">
        <v>172</v>
      </c>
      <c r="C177" s="318" t="s">
        <v>388</v>
      </c>
      <c r="D177" s="234" t="s">
        <v>444</v>
      </c>
      <c r="E177" s="234" t="s">
        <v>173</v>
      </c>
      <c r="F177" s="233" t="s">
        <v>443</v>
      </c>
      <c r="G177" s="235">
        <v>0</v>
      </c>
      <c r="H177" s="236">
        <v>0</v>
      </c>
      <c r="I177" s="236">
        <v>2.7800000000000002</v>
      </c>
      <c r="J177" s="236">
        <v>0</v>
      </c>
      <c r="K177" s="236">
        <v>0</v>
      </c>
      <c r="L177" s="236">
        <v>0</v>
      </c>
      <c r="M177" s="228">
        <v>0</v>
      </c>
      <c r="N177" s="228">
        <v>0</v>
      </c>
      <c r="O177" s="228">
        <v>0</v>
      </c>
      <c r="P177" s="228">
        <v>0</v>
      </c>
      <c r="Q177" s="272">
        <f t="shared" si="60"/>
        <v>2.7800000000000002</v>
      </c>
      <c r="R177" s="272">
        <f t="shared" si="61"/>
        <v>0</v>
      </c>
      <c r="S177" s="30"/>
      <c r="T177" s="226">
        <f t="shared" si="62"/>
        <v>2.7800000000000002</v>
      </c>
      <c r="U177" s="154">
        <v>3</v>
      </c>
      <c r="V177" s="594">
        <v>1</v>
      </c>
      <c r="W177" s="211"/>
      <c r="X177" s="290" t="s">
        <v>1035</v>
      </c>
      <c r="Y177" s="234" t="s">
        <v>444</v>
      </c>
      <c r="Z177" s="234" t="s">
        <v>173</v>
      </c>
      <c r="AB177" s="625" t="s">
        <v>172</v>
      </c>
      <c r="AC177" s="625" t="s">
        <v>1117</v>
      </c>
      <c r="AD177" s="629">
        <f t="shared" si="63"/>
        <v>2.7800000000000002</v>
      </c>
    </row>
    <row r="178" spans="1:30" s="227" customFormat="1" ht="15.75" outlineLevel="1">
      <c r="A178" s="232">
        <v>50</v>
      </c>
      <c r="B178" s="482">
        <v>5008</v>
      </c>
      <c r="C178" s="233" t="s">
        <v>389</v>
      </c>
      <c r="D178" s="317" t="s">
        <v>895</v>
      </c>
      <c r="E178" s="234" t="s">
        <v>34</v>
      </c>
      <c r="F178" s="318" t="s">
        <v>896</v>
      </c>
      <c r="G178" s="235">
        <v>16.190439999999999</v>
      </c>
      <c r="H178" s="236">
        <v>20.152460000000001</v>
      </c>
      <c r="I178" s="236">
        <v>11.80505</v>
      </c>
      <c r="J178" s="236">
        <v>11.0276</v>
      </c>
      <c r="K178" s="236">
        <v>0</v>
      </c>
      <c r="L178" s="236">
        <v>0</v>
      </c>
      <c r="M178" s="228">
        <v>0</v>
      </c>
      <c r="N178" s="228">
        <v>0</v>
      </c>
      <c r="O178" s="228">
        <v>0</v>
      </c>
      <c r="P178" s="228">
        <v>0</v>
      </c>
      <c r="Q178" s="272">
        <f t="shared" si="60"/>
        <v>59.175550000000001</v>
      </c>
      <c r="R178" s="272">
        <f t="shared" si="61"/>
        <v>0</v>
      </c>
      <c r="S178" s="30"/>
      <c r="T178" s="226">
        <f t="shared" si="62"/>
        <v>59.175550000000001</v>
      </c>
      <c r="U178" s="154">
        <v>59.124000000000009</v>
      </c>
      <c r="V178" s="594">
        <v>2</v>
      </c>
      <c r="W178" s="211"/>
      <c r="X178" s="290" t="s">
        <v>1035</v>
      </c>
      <c r="Y178" s="234" t="s">
        <v>895</v>
      </c>
      <c r="Z178" s="234" t="s">
        <v>34</v>
      </c>
      <c r="AB178" s="625">
        <v>5008</v>
      </c>
      <c r="AC178" s="625" t="s">
        <v>1117</v>
      </c>
      <c r="AD178" s="629">
        <f t="shared" si="63"/>
        <v>59.175550000000001</v>
      </c>
    </row>
    <row r="179" spans="1:30" s="227" customFormat="1" ht="15.75" outlineLevel="1">
      <c r="A179" s="332" t="s">
        <v>803</v>
      </c>
      <c r="B179" s="608">
        <v>5009</v>
      </c>
      <c r="C179" s="328" t="s">
        <v>913</v>
      </c>
      <c r="D179" s="321" t="s">
        <v>914</v>
      </c>
      <c r="E179" s="321" t="s">
        <v>915</v>
      </c>
      <c r="F179" s="328" t="s">
        <v>916</v>
      </c>
      <c r="G179" s="333"/>
      <c r="H179" s="334"/>
      <c r="I179" s="334"/>
      <c r="J179" s="334"/>
      <c r="K179" s="334"/>
      <c r="L179" s="334"/>
      <c r="M179" s="335"/>
      <c r="N179" s="335"/>
      <c r="O179" s="335"/>
      <c r="P179" s="335"/>
      <c r="Q179" s="272">
        <f t="shared" si="60"/>
        <v>0</v>
      </c>
      <c r="R179" s="272">
        <f t="shared" si="61"/>
        <v>0</v>
      </c>
      <c r="S179" s="511"/>
      <c r="T179" s="512">
        <f t="shared" si="62"/>
        <v>0</v>
      </c>
      <c r="U179" s="154">
        <v>0.5</v>
      </c>
      <c r="V179" s="473"/>
      <c r="W179" s="211"/>
      <c r="X179" s="237"/>
      <c r="Y179" s="234" t="s">
        <v>914</v>
      </c>
      <c r="Z179" s="234" t="s">
        <v>915</v>
      </c>
      <c r="AB179" s="625">
        <v>5009</v>
      </c>
      <c r="AC179" s="625" t="s">
        <v>1117</v>
      </c>
      <c r="AD179" s="629">
        <f t="shared" si="63"/>
        <v>0</v>
      </c>
    </row>
    <row r="180" spans="1:30" s="227" customFormat="1" ht="15.75" outlineLevel="1">
      <c r="A180" s="232">
        <v>50</v>
      </c>
      <c r="B180" s="160" t="s">
        <v>791</v>
      </c>
      <c r="C180" s="318" t="s">
        <v>676</v>
      </c>
      <c r="D180" s="234" t="s">
        <v>526</v>
      </c>
      <c r="E180" s="234" t="s">
        <v>527</v>
      </c>
      <c r="F180" s="233" t="s">
        <v>738</v>
      </c>
      <c r="G180" s="235">
        <v>0</v>
      </c>
      <c r="H180" s="236">
        <v>1</v>
      </c>
      <c r="I180" s="236">
        <v>4.03</v>
      </c>
      <c r="J180" s="236">
        <v>0</v>
      </c>
      <c r="K180" s="236">
        <v>0</v>
      </c>
      <c r="L180" s="236">
        <v>0</v>
      </c>
      <c r="M180" s="228">
        <v>0</v>
      </c>
      <c r="N180" s="228">
        <v>0</v>
      </c>
      <c r="O180" s="228">
        <v>0</v>
      </c>
      <c r="P180" s="228">
        <v>0</v>
      </c>
      <c r="Q180" s="272">
        <f t="shared" si="60"/>
        <v>5.03</v>
      </c>
      <c r="R180" s="272">
        <f t="shared" si="61"/>
        <v>0</v>
      </c>
      <c r="S180" s="30"/>
      <c r="T180" s="226">
        <f t="shared" si="62"/>
        <v>5.03</v>
      </c>
      <c r="U180" s="154">
        <v>5.03</v>
      </c>
      <c r="V180" s="594">
        <v>2</v>
      </c>
      <c r="W180" s="211"/>
      <c r="X180" s="237"/>
      <c r="Y180" s="234" t="s">
        <v>526</v>
      </c>
      <c r="Z180" s="234" t="s">
        <v>527</v>
      </c>
      <c r="AB180" s="625" t="s">
        <v>791</v>
      </c>
      <c r="AC180" s="625" t="s">
        <v>1117</v>
      </c>
      <c r="AD180" s="629">
        <f t="shared" si="63"/>
        <v>5.03</v>
      </c>
    </row>
    <row r="181" spans="1:30" s="227" customFormat="1" ht="15.75" outlineLevel="1">
      <c r="A181" s="232">
        <v>50</v>
      </c>
      <c r="B181" s="482" t="s">
        <v>532</v>
      </c>
      <c r="C181" s="233" t="s">
        <v>677</v>
      </c>
      <c r="D181" s="234" t="s">
        <v>7</v>
      </c>
      <c r="E181" s="234" t="s">
        <v>534</v>
      </c>
      <c r="F181" s="233" t="s">
        <v>739</v>
      </c>
      <c r="G181" s="235">
        <v>0</v>
      </c>
      <c r="H181" s="236">
        <v>0</v>
      </c>
      <c r="I181" s="236">
        <v>0</v>
      </c>
      <c r="J181" s="236">
        <v>0</v>
      </c>
      <c r="K181" s="236">
        <v>0</v>
      </c>
      <c r="L181" s="236">
        <v>0</v>
      </c>
      <c r="M181" s="228">
        <v>0</v>
      </c>
      <c r="N181" s="228">
        <v>0</v>
      </c>
      <c r="O181" s="228">
        <v>1.3</v>
      </c>
      <c r="P181" s="228">
        <v>0.9</v>
      </c>
      <c r="Q181" s="272">
        <f t="shared" si="60"/>
        <v>0</v>
      </c>
      <c r="R181" s="272">
        <f t="shared" si="61"/>
        <v>2.2000000000000002</v>
      </c>
      <c r="S181" s="30"/>
      <c r="T181" s="226">
        <f t="shared" si="62"/>
        <v>2.2000000000000002</v>
      </c>
      <c r="U181" s="154">
        <v>2.2000000000000002</v>
      </c>
      <c r="V181" s="594">
        <v>2</v>
      </c>
      <c r="W181" s="211"/>
      <c r="X181" s="237"/>
      <c r="Y181" s="234" t="s">
        <v>7</v>
      </c>
      <c r="Z181" s="234" t="s">
        <v>534</v>
      </c>
      <c r="AB181" s="625" t="s">
        <v>532</v>
      </c>
      <c r="AC181" s="625" t="s">
        <v>1117</v>
      </c>
      <c r="AD181" s="629">
        <f t="shared" si="63"/>
        <v>2.2000000000000002</v>
      </c>
    </row>
    <row r="182" spans="1:30" s="227" customFormat="1" ht="15.75" outlineLevel="1">
      <c r="A182" s="232">
        <v>50</v>
      </c>
      <c r="B182" s="482" t="s">
        <v>532</v>
      </c>
      <c r="C182" s="233" t="s">
        <v>677</v>
      </c>
      <c r="D182" s="234" t="s">
        <v>7</v>
      </c>
      <c r="E182" s="234" t="s">
        <v>533</v>
      </c>
      <c r="F182" s="233" t="s">
        <v>740</v>
      </c>
      <c r="G182" s="235">
        <v>0</v>
      </c>
      <c r="H182" s="236">
        <v>0</v>
      </c>
      <c r="I182" s="236">
        <v>0</v>
      </c>
      <c r="J182" s="236">
        <v>0</v>
      </c>
      <c r="K182" s="236">
        <v>0</v>
      </c>
      <c r="L182" s="236">
        <v>1.3</v>
      </c>
      <c r="M182" s="228">
        <v>1</v>
      </c>
      <c r="N182" s="228">
        <v>0</v>
      </c>
      <c r="O182" s="228">
        <v>0</v>
      </c>
      <c r="P182" s="228">
        <v>0</v>
      </c>
      <c r="Q182" s="272">
        <f t="shared" si="60"/>
        <v>0</v>
      </c>
      <c r="R182" s="272">
        <f t="shared" si="61"/>
        <v>2.2999999999999998</v>
      </c>
      <c r="S182" s="30"/>
      <c r="T182" s="226">
        <f t="shared" si="62"/>
        <v>2.2999999999999998</v>
      </c>
      <c r="U182" s="154">
        <v>2.2999999999999998</v>
      </c>
      <c r="V182" s="594">
        <v>2</v>
      </c>
      <c r="W182" s="211"/>
      <c r="X182" s="237"/>
      <c r="Y182" s="234" t="s">
        <v>7</v>
      </c>
      <c r="Z182" s="234" t="s">
        <v>533</v>
      </c>
      <c r="AB182" s="625" t="s">
        <v>532</v>
      </c>
      <c r="AC182" s="625" t="s">
        <v>1117</v>
      </c>
      <c r="AD182" s="629">
        <f t="shared" si="63"/>
        <v>2.2999999999999998</v>
      </c>
    </row>
    <row r="183" spans="1:30" s="227" customFormat="1" ht="15.75" outlineLevel="1">
      <c r="A183" s="232">
        <v>50</v>
      </c>
      <c r="B183" s="160" t="s">
        <v>174</v>
      </c>
      <c r="C183" s="233" t="s">
        <v>678</v>
      </c>
      <c r="D183" s="234" t="s">
        <v>7</v>
      </c>
      <c r="E183" s="234" t="s">
        <v>853</v>
      </c>
      <c r="F183" s="233" t="s">
        <v>904</v>
      </c>
      <c r="G183" s="235">
        <v>3</v>
      </c>
      <c r="H183" s="236">
        <v>9</v>
      </c>
      <c r="I183" s="236">
        <v>2</v>
      </c>
      <c r="J183" s="236">
        <v>0</v>
      </c>
      <c r="K183" s="236">
        <v>0</v>
      </c>
      <c r="L183" s="236">
        <v>0</v>
      </c>
      <c r="M183" s="236">
        <v>0</v>
      </c>
      <c r="N183" s="236">
        <v>0</v>
      </c>
      <c r="O183" s="236">
        <v>0</v>
      </c>
      <c r="P183" s="236">
        <v>0</v>
      </c>
      <c r="Q183" s="272">
        <f t="shared" si="60"/>
        <v>14</v>
      </c>
      <c r="R183" s="272">
        <f t="shared" si="61"/>
        <v>0</v>
      </c>
      <c r="S183" s="30"/>
      <c r="T183" s="226">
        <f t="shared" si="62"/>
        <v>14</v>
      </c>
      <c r="U183" s="154">
        <v>14</v>
      </c>
      <c r="V183" s="594">
        <v>2</v>
      </c>
      <c r="W183" s="211"/>
      <c r="X183" s="237"/>
      <c r="Y183" s="234" t="s">
        <v>7</v>
      </c>
      <c r="Z183" s="234" t="s">
        <v>853</v>
      </c>
      <c r="AB183" s="625" t="s">
        <v>174</v>
      </c>
      <c r="AC183" s="625" t="s">
        <v>1117</v>
      </c>
      <c r="AD183" s="629">
        <f t="shared" si="63"/>
        <v>14</v>
      </c>
    </row>
    <row r="184" spans="1:30" s="227" customFormat="1" ht="15.75" outlineLevel="1">
      <c r="A184" s="232">
        <v>50</v>
      </c>
      <c r="B184" s="160" t="s">
        <v>174</v>
      </c>
      <c r="C184" s="233" t="s">
        <v>678</v>
      </c>
      <c r="D184" s="234" t="s">
        <v>271</v>
      </c>
      <c r="E184" s="234" t="s">
        <v>528</v>
      </c>
      <c r="F184" s="233" t="s">
        <v>741</v>
      </c>
      <c r="G184" s="236">
        <v>0</v>
      </c>
      <c r="H184" s="236">
        <v>0</v>
      </c>
      <c r="I184" s="236">
        <v>0</v>
      </c>
      <c r="J184" s="236">
        <v>0</v>
      </c>
      <c r="K184" s="236">
        <v>0</v>
      </c>
      <c r="L184" s="236">
        <v>0</v>
      </c>
      <c r="M184" s="236">
        <v>1.5309999999999999</v>
      </c>
      <c r="N184" s="236">
        <v>14.498999999999999</v>
      </c>
      <c r="O184" s="228">
        <v>1.0249999999999999</v>
      </c>
      <c r="P184" s="228">
        <v>0</v>
      </c>
      <c r="Q184" s="272">
        <f t="shared" ref="Q184:Q190" si="64">SUM(G184:K184)</f>
        <v>0</v>
      </c>
      <c r="R184" s="272">
        <f t="shared" si="61"/>
        <v>17.054999999999996</v>
      </c>
      <c r="S184" s="30"/>
      <c r="T184" s="226">
        <f t="shared" si="62"/>
        <v>17.054999999999996</v>
      </c>
      <c r="U184" s="154">
        <v>17.055</v>
      </c>
      <c r="V184" s="594">
        <v>2</v>
      </c>
      <c r="W184" s="211"/>
      <c r="X184" s="237"/>
      <c r="Y184" s="234" t="s">
        <v>271</v>
      </c>
      <c r="Z184" s="234" t="s">
        <v>528</v>
      </c>
      <c r="AB184" s="625" t="s">
        <v>174</v>
      </c>
      <c r="AC184" s="625" t="s">
        <v>1117</v>
      </c>
      <c r="AD184" s="629">
        <f t="shared" si="63"/>
        <v>17.054999999999996</v>
      </c>
    </row>
    <row r="185" spans="1:30" s="227" customFormat="1" ht="15.75" outlineLevel="1">
      <c r="A185" s="232">
        <v>50</v>
      </c>
      <c r="B185" s="482" t="s">
        <v>175</v>
      </c>
      <c r="C185" s="233" t="s">
        <v>390</v>
      </c>
      <c r="D185" s="234" t="s">
        <v>883</v>
      </c>
      <c r="E185" s="234" t="s">
        <v>427</v>
      </c>
      <c r="F185" s="318" t="s">
        <v>884</v>
      </c>
      <c r="G185" s="235">
        <v>0</v>
      </c>
      <c r="H185" s="236">
        <v>3.5</v>
      </c>
      <c r="I185" s="236">
        <v>0.5</v>
      </c>
      <c r="J185" s="236">
        <v>0</v>
      </c>
      <c r="K185" s="236">
        <v>0</v>
      </c>
      <c r="L185" s="236">
        <v>0</v>
      </c>
      <c r="M185" s="228">
        <v>0</v>
      </c>
      <c r="N185" s="228">
        <v>0</v>
      </c>
      <c r="O185" s="228">
        <v>0</v>
      </c>
      <c r="P185" s="228">
        <v>0</v>
      </c>
      <c r="Q185" s="272">
        <f t="shared" si="64"/>
        <v>4</v>
      </c>
      <c r="R185" s="272">
        <f t="shared" si="61"/>
        <v>0</v>
      </c>
      <c r="S185" s="30"/>
      <c r="T185" s="226">
        <f t="shared" si="62"/>
        <v>4</v>
      </c>
      <c r="U185" s="154">
        <v>4.0449999999999999</v>
      </c>
      <c r="V185" s="594">
        <v>1</v>
      </c>
      <c r="W185" s="211"/>
      <c r="X185" s="290" t="s">
        <v>1035</v>
      </c>
      <c r="Y185" s="234" t="s">
        <v>883</v>
      </c>
      <c r="Z185" s="234" t="s">
        <v>427</v>
      </c>
      <c r="AB185" s="625" t="s">
        <v>175</v>
      </c>
      <c r="AC185" s="625" t="s">
        <v>1117</v>
      </c>
      <c r="AD185" s="629">
        <f t="shared" si="63"/>
        <v>4</v>
      </c>
    </row>
    <row r="186" spans="1:30" s="227" customFormat="1" ht="15.75" outlineLevel="1">
      <c r="A186" s="232" t="s">
        <v>987</v>
      </c>
      <c r="B186" s="482" t="s">
        <v>988</v>
      </c>
      <c r="C186" s="233" t="s">
        <v>989</v>
      </c>
      <c r="D186" s="234" t="s">
        <v>7</v>
      </c>
      <c r="E186" s="317" t="s">
        <v>990</v>
      </c>
      <c r="F186" s="233" t="s">
        <v>991</v>
      </c>
      <c r="G186" s="235">
        <v>0</v>
      </c>
      <c r="H186" s="236">
        <v>0</v>
      </c>
      <c r="I186" s="236">
        <v>6.2</v>
      </c>
      <c r="J186" s="236">
        <v>0</v>
      </c>
      <c r="K186" s="236">
        <v>0</v>
      </c>
      <c r="L186" s="236">
        <v>0</v>
      </c>
      <c r="M186" s="228">
        <v>0</v>
      </c>
      <c r="N186" s="228">
        <v>0</v>
      </c>
      <c r="O186" s="228">
        <v>0</v>
      </c>
      <c r="P186" s="228">
        <v>0</v>
      </c>
      <c r="Q186" s="272">
        <f t="shared" si="64"/>
        <v>6.2</v>
      </c>
      <c r="R186" s="272">
        <f t="shared" si="61"/>
        <v>0</v>
      </c>
      <c r="S186" s="30"/>
      <c r="T186" s="226">
        <f t="shared" si="62"/>
        <v>6.2</v>
      </c>
      <c r="U186" s="154">
        <v>6.2</v>
      </c>
      <c r="V186" s="312">
        <v>3</v>
      </c>
      <c r="W186" s="193"/>
      <c r="X186" s="290" t="s">
        <v>1035</v>
      </c>
      <c r="Y186" s="234" t="s">
        <v>7</v>
      </c>
      <c r="Z186" s="234" t="s">
        <v>990</v>
      </c>
      <c r="AB186" s="625" t="s">
        <v>988</v>
      </c>
      <c r="AC186" s="625" t="s">
        <v>1117</v>
      </c>
      <c r="AD186" s="629">
        <f t="shared" si="63"/>
        <v>6.2</v>
      </c>
    </row>
    <row r="187" spans="1:30" s="227" customFormat="1" ht="15.75" outlineLevel="1">
      <c r="A187" s="232">
        <v>56</v>
      </c>
      <c r="B187" s="482">
        <v>5604</v>
      </c>
      <c r="C187" s="233" t="s">
        <v>679</v>
      </c>
      <c r="D187" s="234" t="s">
        <v>7</v>
      </c>
      <c r="E187" s="234" t="s">
        <v>529</v>
      </c>
      <c r="F187" s="233" t="s">
        <v>856</v>
      </c>
      <c r="G187" s="235">
        <v>0</v>
      </c>
      <c r="H187" s="236">
        <v>6.2100000000000009</v>
      </c>
      <c r="I187" s="236">
        <v>9.24</v>
      </c>
      <c r="J187" s="236">
        <v>1.08</v>
      </c>
      <c r="K187" s="236">
        <v>0.08</v>
      </c>
      <c r="L187" s="236">
        <v>0</v>
      </c>
      <c r="M187" s="228">
        <v>0</v>
      </c>
      <c r="N187" s="228">
        <v>2.0699999999999998</v>
      </c>
      <c r="O187" s="228">
        <v>0.82000000000000006</v>
      </c>
      <c r="P187" s="228">
        <v>0</v>
      </c>
      <c r="Q187" s="272">
        <f t="shared" si="64"/>
        <v>16.61</v>
      </c>
      <c r="R187" s="272">
        <f t="shared" si="61"/>
        <v>2.8899999999999997</v>
      </c>
      <c r="S187" s="30"/>
      <c r="T187" s="226">
        <f t="shared" si="62"/>
        <v>19.5</v>
      </c>
      <c r="U187" s="154">
        <v>19.5</v>
      </c>
      <c r="V187" s="594">
        <v>2</v>
      </c>
      <c r="W187" s="211"/>
      <c r="X187" s="237"/>
      <c r="Y187" s="234" t="s">
        <v>7</v>
      </c>
      <c r="Z187" s="234" t="s">
        <v>529</v>
      </c>
      <c r="AB187" s="625">
        <v>5604</v>
      </c>
      <c r="AC187" s="625" t="s">
        <v>1117</v>
      </c>
      <c r="AD187" s="629">
        <f t="shared" si="63"/>
        <v>19.5</v>
      </c>
    </row>
    <row r="188" spans="1:30" s="227" customFormat="1" ht="15.75" outlineLevel="1">
      <c r="A188" s="232">
        <v>56</v>
      </c>
      <c r="B188" s="482">
        <v>5604</v>
      </c>
      <c r="C188" s="233" t="s">
        <v>679</v>
      </c>
      <c r="D188" s="234" t="s">
        <v>530</v>
      </c>
      <c r="E188" s="234" t="s">
        <v>531</v>
      </c>
      <c r="F188" s="233" t="s">
        <v>742</v>
      </c>
      <c r="G188" s="235">
        <v>0</v>
      </c>
      <c r="H188" s="236">
        <v>3.01</v>
      </c>
      <c r="I188" s="235">
        <v>0</v>
      </c>
      <c r="J188" s="235">
        <v>0</v>
      </c>
      <c r="K188" s="235">
        <v>0</v>
      </c>
      <c r="L188" s="235">
        <v>0</v>
      </c>
      <c r="M188" s="235">
        <v>0</v>
      </c>
      <c r="N188" s="235">
        <v>0</v>
      </c>
      <c r="O188" s="235">
        <v>0</v>
      </c>
      <c r="P188" s="235">
        <v>0</v>
      </c>
      <c r="Q188" s="272">
        <f t="shared" si="64"/>
        <v>3.01</v>
      </c>
      <c r="R188" s="272">
        <f t="shared" si="61"/>
        <v>0</v>
      </c>
      <c r="S188" s="30"/>
      <c r="T188" s="226">
        <f t="shared" si="62"/>
        <v>3.01</v>
      </c>
      <c r="U188" s="154">
        <v>3.01</v>
      </c>
      <c r="V188" s="594">
        <v>2</v>
      </c>
      <c r="W188" s="211"/>
      <c r="X188" s="237"/>
      <c r="Y188" s="234" t="s">
        <v>530</v>
      </c>
      <c r="Z188" s="234" t="s">
        <v>531</v>
      </c>
      <c r="AB188" s="625">
        <v>5604</v>
      </c>
      <c r="AC188" s="625" t="s">
        <v>1117</v>
      </c>
      <c r="AD188" s="629">
        <f t="shared" si="63"/>
        <v>3.01</v>
      </c>
    </row>
    <row r="189" spans="1:30" s="227" customFormat="1" ht="15.75" outlineLevel="1">
      <c r="A189" s="232">
        <v>56</v>
      </c>
      <c r="B189" s="482">
        <v>5607</v>
      </c>
      <c r="C189" s="233" t="s">
        <v>759</v>
      </c>
      <c r="D189" s="234" t="s">
        <v>7</v>
      </c>
      <c r="E189" s="234" t="s">
        <v>900</v>
      </c>
      <c r="F189" s="213" t="s">
        <v>901</v>
      </c>
      <c r="G189" s="236">
        <v>0</v>
      </c>
      <c r="H189" s="236">
        <v>1.4489999999999998</v>
      </c>
      <c r="I189" s="236">
        <v>0.5</v>
      </c>
      <c r="J189" s="236">
        <v>0</v>
      </c>
      <c r="K189" s="236">
        <v>0</v>
      </c>
      <c r="L189" s="236">
        <v>0</v>
      </c>
      <c r="M189" s="228">
        <v>0</v>
      </c>
      <c r="N189" s="228">
        <v>0</v>
      </c>
      <c r="O189" s="228">
        <v>4.7510000000000003</v>
      </c>
      <c r="P189" s="228">
        <v>0</v>
      </c>
      <c r="Q189" s="272">
        <f t="shared" si="64"/>
        <v>1.9489999999999998</v>
      </c>
      <c r="R189" s="272">
        <f t="shared" si="61"/>
        <v>4.7510000000000003</v>
      </c>
      <c r="S189" s="30"/>
      <c r="T189" s="226">
        <f t="shared" si="62"/>
        <v>6.7</v>
      </c>
      <c r="U189" s="154">
        <v>7.2</v>
      </c>
      <c r="V189" s="594">
        <v>1</v>
      </c>
      <c r="W189" s="211"/>
      <c r="X189" s="290" t="s">
        <v>1035</v>
      </c>
      <c r="Y189" s="234" t="s">
        <v>7</v>
      </c>
      <c r="Z189" s="234" t="s">
        <v>900</v>
      </c>
      <c r="AB189" s="625">
        <v>5607</v>
      </c>
      <c r="AC189" s="625" t="s">
        <v>1117</v>
      </c>
      <c r="AD189" s="629">
        <f t="shared" si="63"/>
        <v>6.7</v>
      </c>
    </row>
    <row r="190" spans="1:30" s="227" customFormat="1" ht="16.5" outlineLevel="1" thickBot="1">
      <c r="A190" s="232">
        <v>56</v>
      </c>
      <c r="B190" s="482">
        <v>5607</v>
      </c>
      <c r="C190" s="233" t="s">
        <v>759</v>
      </c>
      <c r="D190" s="317" t="s">
        <v>900</v>
      </c>
      <c r="E190" s="317" t="s">
        <v>992</v>
      </c>
      <c r="F190" s="213" t="s">
        <v>993</v>
      </c>
      <c r="G190" s="235">
        <v>0</v>
      </c>
      <c r="H190" s="236">
        <v>0</v>
      </c>
      <c r="I190" s="236">
        <v>13.924999999999999</v>
      </c>
      <c r="J190" s="236">
        <v>24.725000000000001</v>
      </c>
      <c r="K190" s="236">
        <v>0</v>
      </c>
      <c r="L190" s="236">
        <v>0</v>
      </c>
      <c r="M190" s="228">
        <v>0</v>
      </c>
      <c r="N190" s="228">
        <v>0</v>
      </c>
      <c r="O190" s="228">
        <v>0</v>
      </c>
      <c r="P190" s="228">
        <v>0</v>
      </c>
      <c r="Q190" s="272">
        <f t="shared" si="64"/>
        <v>38.65</v>
      </c>
      <c r="R190" s="272">
        <f t="shared" si="61"/>
        <v>0</v>
      </c>
      <c r="S190" s="30"/>
      <c r="T190" s="226">
        <f t="shared" si="62"/>
        <v>38.65</v>
      </c>
      <c r="U190" s="154">
        <v>38.64</v>
      </c>
      <c r="V190" s="312">
        <v>3</v>
      </c>
      <c r="W190" s="193"/>
      <c r="X190" s="290" t="s">
        <v>1035</v>
      </c>
      <c r="Y190" s="234" t="s">
        <v>900</v>
      </c>
      <c r="Z190" s="234" t="s">
        <v>992</v>
      </c>
      <c r="AB190" s="625">
        <v>5607</v>
      </c>
      <c r="AC190" s="625" t="s">
        <v>1117</v>
      </c>
      <c r="AD190" s="629">
        <f t="shared" si="63"/>
        <v>38.65</v>
      </c>
    </row>
    <row r="191" spans="1:30" s="227" customFormat="1" ht="16.5" hidden="1" outlineLevel="1" thickBot="1">
      <c r="A191" s="848" t="s">
        <v>374</v>
      </c>
      <c r="B191" s="849"/>
      <c r="C191" s="849"/>
      <c r="D191" s="849"/>
      <c r="E191" s="849"/>
      <c r="F191" s="591" t="s">
        <v>379</v>
      </c>
      <c r="G191" s="230">
        <f t="shared" ref="G191:P191" si="65">SUM(G173:G190)</f>
        <v>19.190439999999999</v>
      </c>
      <c r="H191" s="230">
        <f t="shared" si="65"/>
        <v>55.316459999999999</v>
      </c>
      <c r="I191" s="230">
        <f t="shared" si="65"/>
        <v>61.122050000000002</v>
      </c>
      <c r="J191" s="230">
        <f t="shared" si="65"/>
        <v>43.3446</v>
      </c>
      <c r="K191" s="230">
        <f t="shared" si="65"/>
        <v>0.08</v>
      </c>
      <c r="L191" s="230">
        <f t="shared" si="65"/>
        <v>1.3</v>
      </c>
      <c r="M191" s="230">
        <f t="shared" si="65"/>
        <v>2.5309999999999997</v>
      </c>
      <c r="N191" s="230">
        <f t="shared" si="65"/>
        <v>16.568999999999999</v>
      </c>
      <c r="O191" s="230">
        <f t="shared" si="65"/>
        <v>7.8960000000000008</v>
      </c>
      <c r="P191" s="230">
        <f t="shared" si="65"/>
        <v>0.9</v>
      </c>
      <c r="Q191" s="272">
        <f t="shared" si="60"/>
        <v>179.05355</v>
      </c>
      <c r="R191" s="272">
        <f t="shared" si="61"/>
        <v>29.195999999999998</v>
      </c>
      <c r="S191" s="30">
        <f>SUM(S173:S189)</f>
        <v>0</v>
      </c>
      <c r="T191" s="226">
        <f t="shared" si="62"/>
        <v>208.24955</v>
      </c>
      <c r="U191" s="231">
        <f>SUM(U173:U190)</f>
        <v>209.45299999999997</v>
      </c>
      <c r="V191" s="871"/>
      <c r="W191" s="211"/>
      <c r="X191" s="237"/>
      <c r="AB191" s="625"/>
      <c r="AC191" s="625"/>
    </row>
    <row r="192" spans="1:30" s="148" customFormat="1" ht="16.5" hidden="1" outlineLevel="1" thickBot="1">
      <c r="A192" s="850"/>
      <c r="B192" s="851"/>
      <c r="C192" s="851"/>
      <c r="D192" s="851"/>
      <c r="E192" s="851"/>
      <c r="F192" s="592" t="s">
        <v>380</v>
      </c>
      <c r="G192" s="57">
        <f>+G191/$T$191</f>
        <v>9.2151171515136521E-2</v>
      </c>
      <c r="H192" s="57">
        <f t="shared" ref="H192:S192" si="66">+H191/$T$191</f>
        <v>0.26562583208463114</v>
      </c>
      <c r="I192" s="57">
        <f t="shared" si="66"/>
        <v>0.29350387551857854</v>
      </c>
      <c r="J192" s="57">
        <f t="shared" si="66"/>
        <v>0.20813778469149152</v>
      </c>
      <c r="K192" s="57">
        <f t="shared" si="66"/>
        <v>3.8415449157032995E-4</v>
      </c>
      <c r="L192" s="57">
        <f t="shared" si="66"/>
        <v>6.2425104880178611E-3</v>
      </c>
      <c r="M192" s="57">
        <f t="shared" si="66"/>
        <v>1.2153687727056311E-2</v>
      </c>
      <c r="N192" s="57">
        <f t="shared" si="66"/>
        <v>7.9563197135359948E-2</v>
      </c>
      <c r="O192" s="57">
        <f t="shared" si="66"/>
        <v>3.7916048317991564E-2</v>
      </c>
      <c r="P192" s="57">
        <f t="shared" si="66"/>
        <v>4.3217380301662119E-3</v>
      </c>
      <c r="Q192" s="270">
        <f t="shared" si="66"/>
        <v>0.85980281830140814</v>
      </c>
      <c r="R192" s="270">
        <f t="shared" si="66"/>
        <v>0.14019718169859188</v>
      </c>
      <c r="S192" s="57">
        <f t="shared" si="66"/>
        <v>0</v>
      </c>
      <c r="T192" s="197">
        <f xml:space="preserve"> T191/U191</f>
        <v>0.99425431958482346</v>
      </c>
      <c r="U192" s="147"/>
      <c r="V192" s="872"/>
      <c r="W192" s="5"/>
      <c r="X192" s="288"/>
      <c r="AB192" s="626"/>
      <c r="AC192" s="625"/>
    </row>
    <row r="193" spans="1:30" s="227" customFormat="1" ht="16.5" hidden="1" outlineLevel="1" collapsed="1" thickBot="1">
      <c r="A193" s="13"/>
      <c r="B193" s="601"/>
      <c r="C193" s="5"/>
      <c r="D193" s="5"/>
      <c r="E193" s="5"/>
      <c r="F193" s="5"/>
      <c r="G193" s="36"/>
      <c r="H193" s="12"/>
      <c r="I193" s="12"/>
      <c r="J193" s="12"/>
      <c r="K193" s="12"/>
      <c r="L193" s="12"/>
      <c r="M193" s="35"/>
      <c r="N193" s="35"/>
      <c r="O193" s="35"/>
      <c r="P193" s="35"/>
      <c r="Q193" s="590"/>
      <c r="R193" s="590"/>
      <c r="S193" s="8"/>
      <c r="T193" s="196"/>
      <c r="U193" s="47"/>
      <c r="V193" s="49"/>
      <c r="W193" s="211"/>
      <c r="X193" s="6"/>
      <c r="Y193" s="5"/>
      <c r="Z193" s="5"/>
      <c r="AB193" s="625"/>
    </row>
    <row r="194" spans="1:30" s="227" customFormat="1" ht="16.5" hidden="1" outlineLevel="1" thickBot="1">
      <c r="A194" s="854" t="s">
        <v>176</v>
      </c>
      <c r="B194" s="854"/>
      <c r="C194" s="5"/>
      <c r="D194" s="5"/>
      <c r="E194" s="5"/>
      <c r="F194" s="5"/>
      <c r="G194" s="36"/>
      <c r="H194" s="12"/>
      <c r="I194" s="12"/>
      <c r="J194" s="12"/>
      <c r="K194" s="12"/>
      <c r="L194" s="12"/>
      <c r="M194" s="35"/>
      <c r="N194" s="35"/>
      <c r="O194" s="35"/>
      <c r="P194" s="35"/>
      <c r="Q194" s="590"/>
      <c r="R194" s="590"/>
      <c r="S194" s="8"/>
      <c r="T194" s="196"/>
      <c r="U194" s="47"/>
      <c r="V194" s="151"/>
      <c r="W194" s="211"/>
      <c r="X194" s="6"/>
      <c r="Y194" s="5"/>
      <c r="Z194" s="5"/>
      <c r="AB194" s="625"/>
    </row>
    <row r="195" spans="1:30" s="227" customFormat="1" ht="15.75" outlineLevel="1">
      <c r="A195" s="217">
        <v>49</v>
      </c>
      <c r="B195" s="604">
        <v>4902</v>
      </c>
      <c r="C195" s="338" t="s">
        <v>1001</v>
      </c>
      <c r="D195" s="320" t="s">
        <v>1002</v>
      </c>
      <c r="E195" s="320" t="s">
        <v>1004</v>
      </c>
      <c r="F195" s="218" t="s">
        <v>1005</v>
      </c>
      <c r="G195" s="220">
        <v>0</v>
      </c>
      <c r="H195" s="221">
        <v>46.504000000000012</v>
      </c>
      <c r="I195" s="221">
        <v>23.713999999999999</v>
      </c>
      <c r="J195" s="221">
        <v>1.0069999999999999</v>
      </c>
      <c r="K195" s="221">
        <v>0</v>
      </c>
      <c r="L195" s="221">
        <v>0</v>
      </c>
      <c r="M195" s="222">
        <v>0</v>
      </c>
      <c r="N195" s="222">
        <v>0</v>
      </c>
      <c r="O195" s="222">
        <v>0</v>
      </c>
      <c r="P195" s="222">
        <v>0</v>
      </c>
      <c r="Q195" s="278">
        <f>SUM(G195:K195)</f>
        <v>71.225000000000023</v>
      </c>
      <c r="R195" s="278">
        <f>SUM(L195:P195)</f>
        <v>0</v>
      </c>
      <c r="S195" s="279"/>
      <c r="T195" s="224">
        <f>SUM(Q195:S195)</f>
        <v>71.225000000000023</v>
      </c>
      <c r="U195" s="194">
        <v>71.283000000000001</v>
      </c>
      <c r="V195" s="225">
        <v>1</v>
      </c>
      <c r="W195" s="193"/>
      <c r="X195" s="290" t="s">
        <v>1035</v>
      </c>
      <c r="Y195" s="219" t="s">
        <v>1002</v>
      </c>
      <c r="Z195" s="219" t="s">
        <v>1004</v>
      </c>
      <c r="AB195" s="625">
        <v>4902</v>
      </c>
      <c r="AC195" s="625" t="s">
        <v>1117</v>
      </c>
      <c r="AD195" s="629">
        <f>+IF(AC195="No",T195,0)</f>
        <v>71.225000000000023</v>
      </c>
    </row>
    <row r="196" spans="1:30" s="227" customFormat="1" ht="15.75" outlineLevel="1">
      <c r="A196" s="232">
        <v>49</v>
      </c>
      <c r="B196" s="160" t="s">
        <v>177</v>
      </c>
      <c r="C196" s="233" t="s">
        <v>392</v>
      </c>
      <c r="D196" s="234" t="s">
        <v>7</v>
      </c>
      <c r="E196" s="234" t="s">
        <v>41</v>
      </c>
      <c r="F196" s="233" t="s">
        <v>392</v>
      </c>
      <c r="G196" s="235">
        <v>0</v>
      </c>
      <c r="H196" s="236">
        <v>0</v>
      </c>
      <c r="I196" s="236">
        <v>1.5289999999999999</v>
      </c>
      <c r="J196" s="236">
        <v>1</v>
      </c>
      <c r="K196" s="236">
        <v>0</v>
      </c>
      <c r="L196" s="236">
        <v>0</v>
      </c>
      <c r="M196" s="228">
        <v>0</v>
      </c>
      <c r="N196" s="228">
        <v>0</v>
      </c>
      <c r="O196" s="228">
        <v>0</v>
      </c>
      <c r="P196" s="228">
        <v>0</v>
      </c>
      <c r="Q196" s="272">
        <f>SUM(G196:K196)</f>
        <v>2.5289999999999999</v>
      </c>
      <c r="R196" s="272">
        <f>SUM(L196:P196)</f>
        <v>0</v>
      </c>
      <c r="S196" s="30"/>
      <c r="T196" s="226">
        <f>SUM(Q196:S196)</f>
        <v>2.5289999999999999</v>
      </c>
      <c r="U196" s="154">
        <v>2.5537799999999997</v>
      </c>
      <c r="V196" s="594">
        <v>1</v>
      </c>
      <c r="W196" s="211"/>
      <c r="X196" s="290" t="s">
        <v>1035</v>
      </c>
      <c r="Y196" s="234" t="s">
        <v>7</v>
      </c>
      <c r="Z196" s="234" t="s">
        <v>41</v>
      </c>
      <c r="AB196" s="625" t="s">
        <v>177</v>
      </c>
      <c r="AC196" s="625" t="s">
        <v>1117</v>
      </c>
      <c r="AD196" s="629">
        <f>+IF(AC196="No",T196,0)</f>
        <v>2.5289999999999999</v>
      </c>
    </row>
    <row r="197" spans="1:30" s="148" customFormat="1" ht="15.75" hidden="1" outlineLevel="1">
      <c r="A197" s="232">
        <v>88</v>
      </c>
      <c r="B197" s="160">
        <v>8801</v>
      </c>
      <c r="C197" s="233" t="s">
        <v>178</v>
      </c>
      <c r="D197" s="234" t="s">
        <v>7</v>
      </c>
      <c r="E197" s="234" t="s">
        <v>516</v>
      </c>
      <c r="F197" s="233" t="s">
        <v>1006</v>
      </c>
      <c r="G197" s="235">
        <v>0</v>
      </c>
      <c r="H197" s="236">
        <v>24.466999999999999</v>
      </c>
      <c r="I197" s="236">
        <v>26.648999999999994</v>
      </c>
      <c r="J197" s="236">
        <v>5.0649999999999995</v>
      </c>
      <c r="K197" s="236">
        <v>0</v>
      </c>
      <c r="L197" s="236">
        <v>0</v>
      </c>
      <c r="M197" s="236">
        <v>0</v>
      </c>
      <c r="N197" s="236">
        <v>0</v>
      </c>
      <c r="O197" s="236">
        <v>4.3359999999999994</v>
      </c>
      <c r="P197" s="236">
        <v>7.0439999999999987</v>
      </c>
      <c r="Q197" s="272">
        <f>SUM(G197:K197)</f>
        <v>56.18099999999999</v>
      </c>
      <c r="R197" s="272">
        <f>SUM(L197:P197)</f>
        <v>11.379999999999999</v>
      </c>
      <c r="S197" s="30"/>
      <c r="T197" s="226">
        <f>SUM(Q197:S197)</f>
        <v>67.560999999999993</v>
      </c>
      <c r="U197" s="154">
        <v>66.218000000000004</v>
      </c>
      <c r="V197" s="594">
        <v>1</v>
      </c>
      <c r="W197" s="193"/>
      <c r="X197" s="290" t="s">
        <v>1035</v>
      </c>
      <c r="Y197" s="234" t="s">
        <v>7</v>
      </c>
      <c r="Z197" s="234" t="s">
        <v>516</v>
      </c>
      <c r="AB197" s="626">
        <v>8801</v>
      </c>
      <c r="AC197" s="625" t="s">
        <v>1118</v>
      </c>
      <c r="AD197" s="629">
        <f>+IF(AC197="No",T197,0)</f>
        <v>0</v>
      </c>
    </row>
    <row r="198" spans="1:30" s="227" customFormat="1" ht="15.75" outlineLevel="1">
      <c r="A198" s="232">
        <v>88</v>
      </c>
      <c r="B198" s="160" t="s">
        <v>179</v>
      </c>
      <c r="C198" s="233" t="s">
        <v>180</v>
      </c>
      <c r="D198" s="234" t="s">
        <v>7</v>
      </c>
      <c r="E198" s="234" t="s">
        <v>41</v>
      </c>
      <c r="F198" s="233" t="s">
        <v>180</v>
      </c>
      <c r="G198" s="235">
        <v>0</v>
      </c>
      <c r="H198" s="236">
        <v>2.0649999999999999</v>
      </c>
      <c r="I198" s="236">
        <v>1.097</v>
      </c>
      <c r="J198" s="236">
        <v>0</v>
      </c>
      <c r="K198" s="236">
        <v>0</v>
      </c>
      <c r="L198" s="236">
        <v>0</v>
      </c>
      <c r="M198" s="228">
        <v>0</v>
      </c>
      <c r="N198" s="228">
        <v>0</v>
      </c>
      <c r="O198" s="228">
        <v>0</v>
      </c>
      <c r="P198" s="228">
        <v>0</v>
      </c>
      <c r="Q198" s="272">
        <f>SUM(G198:K198)</f>
        <v>3.1619999999999999</v>
      </c>
      <c r="R198" s="272">
        <f>SUM(L198:P198)</f>
        <v>0</v>
      </c>
      <c r="S198" s="30"/>
      <c r="T198" s="226">
        <f>SUM(Q198:S198)</f>
        <v>3.1619999999999999</v>
      </c>
      <c r="U198" s="154">
        <v>2.7623899999999999</v>
      </c>
      <c r="V198" s="594">
        <v>1</v>
      </c>
      <c r="W198" s="211"/>
      <c r="X198" s="290" t="s">
        <v>1035</v>
      </c>
      <c r="Y198" s="234" t="s">
        <v>7</v>
      </c>
      <c r="Z198" s="234" t="s">
        <v>41</v>
      </c>
      <c r="AB198" s="625" t="s">
        <v>179</v>
      </c>
      <c r="AC198" s="625" t="s">
        <v>1117</v>
      </c>
      <c r="AD198" s="629">
        <f>+IF(AC198="No",T198,0)</f>
        <v>3.1619999999999999</v>
      </c>
    </row>
    <row r="199" spans="1:30" s="227" customFormat="1" ht="15.75" hidden="1" outlineLevel="1">
      <c r="A199" s="848" t="s">
        <v>373</v>
      </c>
      <c r="B199" s="849"/>
      <c r="C199" s="849"/>
      <c r="D199" s="849"/>
      <c r="E199" s="849"/>
      <c r="F199" s="591" t="s">
        <v>379</v>
      </c>
      <c r="G199" s="230">
        <f>SUM(G195:G198)</f>
        <v>0</v>
      </c>
      <c r="H199" s="230">
        <f t="shared" ref="H199:P199" si="67">SUM(H195:H198)</f>
        <v>73.036000000000001</v>
      </c>
      <c r="I199" s="230">
        <f t="shared" si="67"/>
        <v>52.988999999999997</v>
      </c>
      <c r="J199" s="230">
        <f t="shared" si="67"/>
        <v>7.0719999999999992</v>
      </c>
      <c r="K199" s="230">
        <f t="shared" si="67"/>
        <v>0</v>
      </c>
      <c r="L199" s="230">
        <f t="shared" si="67"/>
        <v>0</v>
      </c>
      <c r="M199" s="230">
        <f t="shared" si="67"/>
        <v>0</v>
      </c>
      <c r="N199" s="230">
        <f t="shared" si="67"/>
        <v>0</v>
      </c>
      <c r="O199" s="230">
        <f t="shared" si="67"/>
        <v>4.3359999999999994</v>
      </c>
      <c r="P199" s="230">
        <f t="shared" si="67"/>
        <v>7.0439999999999987</v>
      </c>
      <c r="Q199" s="272">
        <f>SUM(G199:K199)</f>
        <v>133.09700000000001</v>
      </c>
      <c r="R199" s="272">
        <f>SUM(L199:P199)</f>
        <v>11.379999999999999</v>
      </c>
      <c r="S199" s="30">
        <f>SUM(S196:S198)</f>
        <v>0</v>
      </c>
      <c r="T199" s="226">
        <f>SUM(Q199:S199)</f>
        <v>144.477</v>
      </c>
      <c r="U199" s="231">
        <f>SUM(U195:U198)</f>
        <v>142.81717</v>
      </c>
      <c r="V199" s="871"/>
      <c r="W199" s="211"/>
      <c r="X199" s="237"/>
      <c r="AB199" s="625"/>
      <c r="AC199" s="625"/>
    </row>
    <row r="200" spans="1:30" s="227" customFormat="1" ht="16.5" hidden="1" outlineLevel="1" thickBot="1">
      <c r="A200" s="850"/>
      <c r="B200" s="851"/>
      <c r="C200" s="851"/>
      <c r="D200" s="851"/>
      <c r="E200" s="851"/>
      <c r="F200" s="592" t="s">
        <v>380</v>
      </c>
      <c r="G200" s="57">
        <f>+G199/$T$199</f>
        <v>0</v>
      </c>
      <c r="H200" s="57">
        <f t="shared" ref="H200:S200" si="68">+H199/$T$199</f>
        <v>0.50551990974341932</v>
      </c>
      <c r="I200" s="57">
        <f t="shared" si="68"/>
        <v>0.36676426005523366</v>
      </c>
      <c r="J200" s="57">
        <f t="shared" si="68"/>
        <v>4.8948967655751428E-2</v>
      </c>
      <c r="K200" s="57">
        <f t="shared" si="68"/>
        <v>0</v>
      </c>
      <c r="L200" s="57">
        <f t="shared" si="68"/>
        <v>0</v>
      </c>
      <c r="M200" s="57">
        <f t="shared" si="68"/>
        <v>0</v>
      </c>
      <c r="N200" s="57">
        <f t="shared" si="68"/>
        <v>0</v>
      </c>
      <c r="O200" s="57">
        <f t="shared" si="68"/>
        <v>3.00116973635942E-2</v>
      </c>
      <c r="P200" s="57">
        <f t="shared" si="68"/>
        <v>4.8755165182001278E-2</v>
      </c>
      <c r="Q200" s="270">
        <f t="shared" si="68"/>
        <v>0.92123313745440449</v>
      </c>
      <c r="R200" s="270">
        <f t="shared" si="68"/>
        <v>7.8766862545595479E-2</v>
      </c>
      <c r="S200" s="57">
        <f t="shared" si="68"/>
        <v>0</v>
      </c>
      <c r="T200" s="197">
        <f xml:space="preserve"> T199/U199</f>
        <v>1.0116220619691596</v>
      </c>
      <c r="U200" s="147"/>
      <c r="V200" s="872"/>
      <c r="W200" s="211"/>
      <c r="X200" s="288"/>
      <c r="AB200" s="625"/>
      <c r="AC200" s="625"/>
    </row>
    <row r="201" spans="1:30" s="227" customFormat="1" ht="15.75" hidden="1" outlineLevel="1" collapsed="1">
      <c r="A201" s="13"/>
      <c r="B201" s="601"/>
      <c r="C201" s="5"/>
      <c r="D201" s="5"/>
      <c r="E201" s="5"/>
      <c r="F201" s="5"/>
      <c r="G201" s="36"/>
      <c r="H201" s="12"/>
      <c r="I201" s="12"/>
      <c r="J201" s="12"/>
      <c r="K201" s="12"/>
      <c r="L201" s="12"/>
      <c r="M201" s="35"/>
      <c r="N201" s="35"/>
      <c r="O201" s="35"/>
      <c r="P201" s="35"/>
      <c r="Q201" s="590"/>
      <c r="R201" s="590"/>
      <c r="S201" s="8"/>
      <c r="T201" s="196"/>
      <c r="U201" s="47"/>
      <c r="V201" s="151"/>
      <c r="W201" s="211"/>
      <c r="X201" s="6"/>
      <c r="Y201" s="5"/>
      <c r="Z201" s="5"/>
      <c r="AB201" s="625"/>
    </row>
    <row r="202" spans="1:30" s="227" customFormat="1" ht="15.75" hidden="1" outlineLevel="1">
      <c r="A202" s="854" t="s">
        <v>181</v>
      </c>
      <c r="B202" s="854"/>
      <c r="C202" s="5"/>
      <c r="D202" s="5"/>
      <c r="E202" s="5"/>
      <c r="F202" s="5"/>
      <c r="G202" s="36"/>
      <c r="H202" s="12"/>
      <c r="I202" s="12"/>
      <c r="J202" s="12"/>
      <c r="K202" s="12"/>
      <c r="L202" s="12"/>
      <c r="M202" s="35"/>
      <c r="N202" s="35"/>
      <c r="O202" s="35"/>
      <c r="P202" s="35"/>
      <c r="Q202" s="590"/>
      <c r="R202" s="590"/>
      <c r="S202" s="8"/>
      <c r="T202" s="196"/>
      <c r="U202" s="47"/>
      <c r="V202" s="151"/>
      <c r="W202" s="211"/>
      <c r="X202" s="6"/>
      <c r="Y202" s="5"/>
      <c r="Z202" s="5"/>
      <c r="AB202" s="625"/>
    </row>
    <row r="203" spans="1:30" s="227" customFormat="1" ht="15.75" hidden="1" outlineLevel="1">
      <c r="A203" s="217">
        <v>20</v>
      </c>
      <c r="B203" s="604" t="s">
        <v>90</v>
      </c>
      <c r="C203" s="218" t="s">
        <v>91</v>
      </c>
      <c r="D203" s="219" t="s">
        <v>92</v>
      </c>
      <c r="E203" s="219" t="s">
        <v>985</v>
      </c>
      <c r="F203" s="218" t="s">
        <v>986</v>
      </c>
      <c r="G203" s="220">
        <v>17.135999999999999</v>
      </c>
      <c r="H203" s="221">
        <v>8.6674000000000007</v>
      </c>
      <c r="I203" s="221">
        <v>9.1532</v>
      </c>
      <c r="J203" s="221">
        <v>22.5764</v>
      </c>
      <c r="K203" s="221">
        <v>0</v>
      </c>
      <c r="L203" s="221">
        <v>0</v>
      </c>
      <c r="M203" s="222">
        <v>0</v>
      </c>
      <c r="N203" s="222">
        <v>0</v>
      </c>
      <c r="O203" s="222">
        <v>20.493999999999996</v>
      </c>
      <c r="P203" s="222">
        <v>0</v>
      </c>
      <c r="Q203" s="278">
        <f>SUM(G203:K203)</f>
        <v>57.533000000000001</v>
      </c>
      <c r="R203" s="278">
        <f>SUM(L203:P203)</f>
        <v>20.493999999999996</v>
      </c>
      <c r="S203" s="279"/>
      <c r="T203" s="224">
        <f>SUM(Q203:S203)</f>
        <v>78.027000000000001</v>
      </c>
      <c r="U203" s="194">
        <v>79.11699999999999</v>
      </c>
      <c r="V203" s="225">
        <v>1</v>
      </c>
      <c r="W203" s="193"/>
      <c r="X203" s="223"/>
      <c r="Y203" s="219" t="s">
        <v>92</v>
      </c>
      <c r="Z203" s="219" t="s">
        <v>985</v>
      </c>
      <c r="AB203" s="625" t="s">
        <v>90</v>
      </c>
      <c r="AC203" s="625" t="s">
        <v>1118</v>
      </c>
      <c r="AD203" s="629">
        <f t="shared" ref="AD203:AD223" si="69">+IF(AC203="No",T203,0)</f>
        <v>0</v>
      </c>
    </row>
    <row r="204" spans="1:30" s="227" customFormat="1" ht="15.75" hidden="1" outlineLevel="1">
      <c r="A204" s="232">
        <v>20</v>
      </c>
      <c r="B204" s="482" t="s">
        <v>42</v>
      </c>
      <c r="C204" s="233" t="s">
        <v>43</v>
      </c>
      <c r="D204" s="234" t="s">
        <v>7</v>
      </c>
      <c r="E204" s="234" t="s">
        <v>30</v>
      </c>
      <c r="F204" s="233" t="s">
        <v>182</v>
      </c>
      <c r="G204" s="235">
        <v>1.0589999999999999</v>
      </c>
      <c r="H204" s="236">
        <v>0</v>
      </c>
      <c r="I204" s="236">
        <v>4.01</v>
      </c>
      <c r="J204" s="236">
        <v>5.0209999999999999</v>
      </c>
      <c r="K204" s="236">
        <v>0</v>
      </c>
      <c r="L204" s="236">
        <v>0</v>
      </c>
      <c r="M204" s="228">
        <v>0.89800000000000002</v>
      </c>
      <c r="N204" s="228">
        <v>6.0200000000000014</v>
      </c>
      <c r="O204" s="228">
        <v>20.53</v>
      </c>
      <c r="P204" s="228">
        <v>0</v>
      </c>
      <c r="Q204" s="272">
        <f t="shared" ref="Q204:Q223" si="70">SUM(G204:K204)</f>
        <v>10.09</v>
      </c>
      <c r="R204" s="272">
        <f>SUM(L204:P204)</f>
        <v>27.448</v>
      </c>
      <c r="S204" s="30"/>
      <c r="T204" s="226">
        <f>SUM(Q204:S204)</f>
        <v>37.537999999999997</v>
      </c>
      <c r="U204" s="154">
        <v>37.537999999999997</v>
      </c>
      <c r="V204" s="594">
        <v>2</v>
      </c>
      <c r="W204" s="211"/>
      <c r="X204" s="237"/>
      <c r="Y204" s="234" t="s">
        <v>7</v>
      </c>
      <c r="Z204" s="234" t="s">
        <v>30</v>
      </c>
      <c r="AB204" s="625" t="s">
        <v>42</v>
      </c>
      <c r="AC204" s="625" t="s">
        <v>1118</v>
      </c>
      <c r="AD204" s="629">
        <f t="shared" si="69"/>
        <v>0</v>
      </c>
    </row>
    <row r="205" spans="1:30" s="227" customFormat="1" ht="15.75" outlineLevel="1">
      <c r="A205" s="232">
        <v>20</v>
      </c>
      <c r="B205" s="482" t="s">
        <v>46</v>
      </c>
      <c r="C205" s="233" t="s">
        <v>47</v>
      </c>
      <c r="D205" s="234" t="s">
        <v>7</v>
      </c>
      <c r="E205" s="234" t="s">
        <v>48</v>
      </c>
      <c r="F205" s="233" t="s">
        <v>183</v>
      </c>
      <c r="G205" s="235">
        <v>19.912100000000002</v>
      </c>
      <c r="H205" s="236">
        <v>1.0238</v>
      </c>
      <c r="I205" s="236">
        <v>8.7939000000000007</v>
      </c>
      <c r="J205" s="236">
        <v>12.053399999999989</v>
      </c>
      <c r="K205" s="236">
        <v>0</v>
      </c>
      <c r="L205" s="236">
        <v>0</v>
      </c>
      <c r="M205" s="228">
        <v>0</v>
      </c>
      <c r="N205" s="228">
        <v>0</v>
      </c>
      <c r="O205" s="228">
        <v>0</v>
      </c>
      <c r="P205" s="228">
        <v>0</v>
      </c>
      <c r="Q205" s="272">
        <f t="shared" si="70"/>
        <v>41.783199999999994</v>
      </c>
      <c r="R205" s="272">
        <f t="shared" ref="R205:R223" si="71">SUM(L205:P205)</f>
        <v>0</v>
      </c>
      <c r="S205" s="30"/>
      <c r="T205" s="226">
        <f t="shared" ref="T205:T223" si="72">SUM(Q205:S205)</f>
        <v>41.783199999999994</v>
      </c>
      <c r="U205" s="154">
        <v>41.784000000000006</v>
      </c>
      <c r="V205" s="312">
        <v>3</v>
      </c>
      <c r="W205" s="176"/>
      <c r="X205" s="237"/>
      <c r="Y205" s="234" t="s">
        <v>7</v>
      </c>
      <c r="Z205" s="234" t="s">
        <v>48</v>
      </c>
      <c r="AB205" s="625" t="s">
        <v>46</v>
      </c>
      <c r="AC205" s="625" t="s">
        <v>1117</v>
      </c>
      <c r="AD205" s="629">
        <f t="shared" si="69"/>
        <v>41.783199999999994</v>
      </c>
    </row>
    <row r="206" spans="1:30" s="227" customFormat="1" ht="15.75" hidden="1" outlineLevel="1">
      <c r="A206" s="232">
        <v>24</v>
      </c>
      <c r="B206" s="482" t="s">
        <v>184</v>
      </c>
      <c r="C206" s="233" t="s">
        <v>185</v>
      </c>
      <c r="D206" s="234" t="s">
        <v>7</v>
      </c>
      <c r="E206" s="234" t="s">
        <v>186</v>
      </c>
      <c r="F206" s="233" t="s">
        <v>185</v>
      </c>
      <c r="G206" s="235">
        <v>5.3570000000000002</v>
      </c>
      <c r="H206" s="236">
        <v>23.21</v>
      </c>
      <c r="I206" s="236">
        <v>24.323</v>
      </c>
      <c r="J206" s="236">
        <v>3.4639999999999995</v>
      </c>
      <c r="K206" s="236">
        <v>0</v>
      </c>
      <c r="L206" s="236">
        <v>0</v>
      </c>
      <c r="M206" s="228">
        <v>6.9229999999999992</v>
      </c>
      <c r="N206" s="228">
        <v>34.472999999999992</v>
      </c>
      <c r="O206" s="228">
        <v>2.96</v>
      </c>
      <c r="P206" s="228">
        <v>0</v>
      </c>
      <c r="Q206" s="272">
        <f t="shared" si="70"/>
        <v>56.353999999999999</v>
      </c>
      <c r="R206" s="272">
        <f t="shared" si="71"/>
        <v>44.355999999999995</v>
      </c>
      <c r="S206" s="30"/>
      <c r="T206" s="226">
        <f t="shared" si="72"/>
        <v>100.71</v>
      </c>
      <c r="U206" s="154">
        <v>100.71000000000001</v>
      </c>
      <c r="V206" s="594">
        <v>3</v>
      </c>
      <c r="W206" s="176"/>
      <c r="X206" s="237"/>
      <c r="Y206" s="234" t="s">
        <v>7</v>
      </c>
      <c r="Z206" s="234" t="s">
        <v>186</v>
      </c>
      <c r="AB206" s="625" t="s">
        <v>184</v>
      </c>
      <c r="AC206" s="625" t="s">
        <v>1118</v>
      </c>
      <c r="AD206" s="629">
        <f t="shared" si="69"/>
        <v>0</v>
      </c>
    </row>
    <row r="207" spans="1:30" s="227" customFormat="1" ht="15.75" outlineLevel="1">
      <c r="A207" s="232">
        <v>20</v>
      </c>
      <c r="B207" s="160" t="s">
        <v>982</v>
      </c>
      <c r="C207" s="233" t="s">
        <v>983</v>
      </c>
      <c r="D207" s="234" t="s">
        <v>7</v>
      </c>
      <c r="E207" s="234" t="s">
        <v>984</v>
      </c>
      <c r="F207" s="233" t="s">
        <v>983</v>
      </c>
      <c r="G207" s="235">
        <v>0</v>
      </c>
      <c r="H207" s="236">
        <v>3.1029999999999998</v>
      </c>
      <c r="I207" s="236">
        <v>1.1520000000000001</v>
      </c>
      <c r="J207" s="236">
        <v>5.1099999999999994</v>
      </c>
      <c r="K207" s="236">
        <v>0</v>
      </c>
      <c r="L207" s="236">
        <v>0</v>
      </c>
      <c r="M207" s="228">
        <v>0</v>
      </c>
      <c r="N207" s="228">
        <v>0</v>
      </c>
      <c r="O207" s="228">
        <v>0</v>
      </c>
      <c r="P207" s="228">
        <v>0</v>
      </c>
      <c r="Q207" s="272">
        <f t="shared" si="70"/>
        <v>9.3649999999999984</v>
      </c>
      <c r="R207" s="272">
        <f t="shared" si="71"/>
        <v>0</v>
      </c>
      <c r="S207" s="30"/>
      <c r="T207" s="226">
        <f t="shared" si="72"/>
        <v>9.3649999999999984</v>
      </c>
      <c r="U207" s="154">
        <v>9.3650000000000002</v>
      </c>
      <c r="V207" s="594">
        <v>1</v>
      </c>
      <c r="W207" s="193"/>
      <c r="X207" s="237"/>
      <c r="Y207" s="234" t="s">
        <v>7</v>
      </c>
      <c r="Z207" s="234" t="s">
        <v>984</v>
      </c>
      <c r="AB207" s="625" t="s">
        <v>982</v>
      </c>
      <c r="AC207" s="625" t="s">
        <v>1117</v>
      </c>
      <c r="AD207" s="629">
        <f t="shared" si="69"/>
        <v>9.3649999999999984</v>
      </c>
    </row>
    <row r="208" spans="1:30" s="227" customFormat="1" ht="15.75" outlineLevel="1">
      <c r="A208" s="232">
        <v>24</v>
      </c>
      <c r="B208" s="160" t="s">
        <v>187</v>
      </c>
      <c r="C208" s="233" t="s">
        <v>188</v>
      </c>
      <c r="D208" s="234" t="s">
        <v>7</v>
      </c>
      <c r="E208" s="234" t="s">
        <v>189</v>
      </c>
      <c r="F208" s="233" t="s">
        <v>188</v>
      </c>
      <c r="G208" s="235">
        <v>0</v>
      </c>
      <c r="H208" s="236">
        <v>7.0699999999999994</v>
      </c>
      <c r="I208" s="236">
        <v>3.7</v>
      </c>
      <c r="J208" s="236">
        <v>0.95</v>
      </c>
      <c r="K208" s="236">
        <v>0</v>
      </c>
      <c r="L208" s="236">
        <v>0</v>
      </c>
      <c r="M208" s="228">
        <v>0</v>
      </c>
      <c r="N208" s="228">
        <v>0</v>
      </c>
      <c r="O208" s="228">
        <v>0</v>
      </c>
      <c r="P208" s="228">
        <v>0</v>
      </c>
      <c r="Q208" s="272">
        <f t="shared" si="70"/>
        <v>11.719999999999999</v>
      </c>
      <c r="R208" s="272">
        <f t="shared" si="71"/>
        <v>0</v>
      </c>
      <c r="S208" s="30"/>
      <c r="T208" s="226">
        <f t="shared" si="72"/>
        <v>11.719999999999999</v>
      </c>
      <c r="U208" s="154">
        <v>11.719999999999999</v>
      </c>
      <c r="V208" s="594">
        <v>3</v>
      </c>
      <c r="W208" s="176"/>
      <c r="X208" s="237"/>
      <c r="Y208" s="234" t="s">
        <v>7</v>
      </c>
      <c r="Z208" s="234" t="s">
        <v>189</v>
      </c>
      <c r="AB208" s="625" t="s">
        <v>187</v>
      </c>
      <c r="AC208" s="625" t="s">
        <v>1117</v>
      </c>
      <c r="AD208" s="629">
        <f t="shared" si="69"/>
        <v>11.719999999999999</v>
      </c>
    </row>
    <row r="209" spans="1:30" s="227" customFormat="1" ht="15.75" outlineLevel="1">
      <c r="A209" s="232">
        <v>24</v>
      </c>
      <c r="B209" s="160" t="s">
        <v>190</v>
      </c>
      <c r="C209" s="233" t="s">
        <v>628</v>
      </c>
      <c r="D209" s="234" t="s">
        <v>7</v>
      </c>
      <c r="E209" s="234" t="s">
        <v>191</v>
      </c>
      <c r="F209" s="213" t="s">
        <v>536</v>
      </c>
      <c r="G209" s="235">
        <v>0</v>
      </c>
      <c r="H209" s="236">
        <v>0</v>
      </c>
      <c r="I209" s="236">
        <v>0</v>
      </c>
      <c r="J209" s="236">
        <v>0</v>
      </c>
      <c r="K209" s="236">
        <v>0</v>
      </c>
      <c r="L209" s="236">
        <v>0</v>
      </c>
      <c r="M209" s="228">
        <v>3.23</v>
      </c>
      <c r="N209" s="228">
        <v>1.96</v>
      </c>
      <c r="O209" s="228">
        <v>0</v>
      </c>
      <c r="P209" s="228">
        <v>0</v>
      </c>
      <c r="Q209" s="272">
        <f t="shared" si="70"/>
        <v>0</v>
      </c>
      <c r="R209" s="272">
        <f t="shared" si="71"/>
        <v>5.1899999999999995</v>
      </c>
      <c r="S209" s="30"/>
      <c r="T209" s="226">
        <f t="shared" si="72"/>
        <v>5.1899999999999995</v>
      </c>
      <c r="U209" s="154">
        <v>5.19</v>
      </c>
      <c r="V209" s="594">
        <v>3</v>
      </c>
      <c r="W209" s="176"/>
      <c r="X209" s="237"/>
      <c r="Y209" s="234" t="s">
        <v>7</v>
      </c>
      <c r="Z209" s="234" t="s">
        <v>191</v>
      </c>
      <c r="AB209" s="625" t="s">
        <v>190</v>
      </c>
      <c r="AC209" s="625" t="s">
        <v>1117</v>
      </c>
      <c r="AD209" s="629">
        <f t="shared" si="69"/>
        <v>5.1899999999999995</v>
      </c>
    </row>
    <row r="210" spans="1:30" s="227" customFormat="1" ht="15.75" outlineLevel="1">
      <c r="A210" s="232">
        <v>24</v>
      </c>
      <c r="B210" s="160" t="s">
        <v>192</v>
      </c>
      <c r="C210" s="233" t="s">
        <v>193</v>
      </c>
      <c r="D210" s="234" t="s">
        <v>7</v>
      </c>
      <c r="E210" s="234" t="s">
        <v>194</v>
      </c>
      <c r="F210" s="213" t="s">
        <v>193</v>
      </c>
      <c r="G210" s="235">
        <v>0</v>
      </c>
      <c r="H210" s="236">
        <v>2.0699999999999998</v>
      </c>
      <c r="I210" s="236">
        <v>1</v>
      </c>
      <c r="J210" s="236">
        <v>0</v>
      </c>
      <c r="K210" s="236">
        <v>0</v>
      </c>
      <c r="L210" s="236">
        <v>0</v>
      </c>
      <c r="M210" s="228">
        <v>0</v>
      </c>
      <c r="N210" s="228">
        <v>0</v>
      </c>
      <c r="O210" s="228">
        <v>0</v>
      </c>
      <c r="P210" s="228">
        <v>0</v>
      </c>
      <c r="Q210" s="272">
        <f t="shared" si="70"/>
        <v>3.07</v>
      </c>
      <c r="R210" s="272">
        <f t="shared" si="71"/>
        <v>0</v>
      </c>
      <c r="S210" s="30"/>
      <c r="T210" s="226">
        <f t="shared" si="72"/>
        <v>3.07</v>
      </c>
      <c r="U210" s="154">
        <v>3.07</v>
      </c>
      <c r="V210" s="594">
        <v>3</v>
      </c>
      <c r="W210" s="211"/>
      <c r="X210" s="237"/>
      <c r="Y210" s="234" t="s">
        <v>7</v>
      </c>
      <c r="Z210" s="234" t="s">
        <v>194</v>
      </c>
      <c r="AB210" s="625" t="s">
        <v>192</v>
      </c>
      <c r="AC210" s="625" t="s">
        <v>1117</v>
      </c>
      <c r="AD210" s="629">
        <f t="shared" si="69"/>
        <v>3.07</v>
      </c>
    </row>
    <row r="211" spans="1:30" s="227" customFormat="1" ht="15.75" hidden="1" outlineLevel="1">
      <c r="A211" s="232">
        <v>30</v>
      </c>
      <c r="B211" s="160" t="s">
        <v>195</v>
      </c>
      <c r="C211" s="233" t="s">
        <v>196</v>
      </c>
      <c r="D211" s="234" t="s">
        <v>7</v>
      </c>
      <c r="E211" s="234" t="s">
        <v>197</v>
      </c>
      <c r="F211" s="213" t="s">
        <v>196</v>
      </c>
      <c r="G211" s="235">
        <v>0</v>
      </c>
      <c r="H211" s="236">
        <v>6.7</v>
      </c>
      <c r="I211" s="236">
        <v>3</v>
      </c>
      <c r="J211" s="236">
        <v>0</v>
      </c>
      <c r="K211" s="236">
        <v>0</v>
      </c>
      <c r="L211" s="236">
        <v>0.3</v>
      </c>
      <c r="M211" s="228">
        <v>2.9619999999999997</v>
      </c>
      <c r="N211" s="228">
        <v>9.08</v>
      </c>
      <c r="O211" s="228">
        <v>31.952999999999999</v>
      </c>
      <c r="P211" s="228">
        <v>0</v>
      </c>
      <c r="Q211" s="272">
        <f t="shared" si="70"/>
        <v>9.6999999999999993</v>
      </c>
      <c r="R211" s="272">
        <f t="shared" si="71"/>
        <v>44.295000000000002</v>
      </c>
      <c r="S211" s="30"/>
      <c r="T211" s="226">
        <f t="shared" si="72"/>
        <v>53.995000000000005</v>
      </c>
      <c r="U211" s="154">
        <v>53.995000000000005</v>
      </c>
      <c r="V211" s="594">
        <v>4</v>
      </c>
      <c r="W211" s="211"/>
      <c r="X211" s="237"/>
      <c r="Y211" s="234" t="s">
        <v>7</v>
      </c>
      <c r="Z211" s="234" t="s">
        <v>197</v>
      </c>
      <c r="AB211" s="625" t="s">
        <v>195</v>
      </c>
      <c r="AC211" s="625" t="s">
        <v>1118</v>
      </c>
      <c r="AD211" s="629">
        <f t="shared" si="69"/>
        <v>0</v>
      </c>
    </row>
    <row r="212" spans="1:30" s="227" customFormat="1" ht="15.75" outlineLevel="1">
      <c r="A212" s="232" t="s">
        <v>814</v>
      </c>
      <c r="B212" s="160" t="s">
        <v>51</v>
      </c>
      <c r="C212" s="233" t="s">
        <v>52</v>
      </c>
      <c r="D212" s="234" t="s">
        <v>7</v>
      </c>
      <c r="E212" s="234" t="s">
        <v>53</v>
      </c>
      <c r="F212" s="213" t="s">
        <v>198</v>
      </c>
      <c r="G212" s="235">
        <v>0</v>
      </c>
      <c r="H212" s="236">
        <v>0</v>
      </c>
      <c r="I212" s="228">
        <v>0.75</v>
      </c>
      <c r="J212" s="228">
        <v>1.02</v>
      </c>
      <c r="K212" s="236">
        <v>0</v>
      </c>
      <c r="L212" s="236">
        <v>0</v>
      </c>
      <c r="M212" s="228">
        <v>0</v>
      </c>
      <c r="N212" s="228">
        <v>17.11</v>
      </c>
      <c r="O212" s="228">
        <v>39.348000000000006</v>
      </c>
      <c r="P212" s="228">
        <v>0</v>
      </c>
      <c r="Q212" s="272">
        <f t="shared" si="70"/>
        <v>1.77</v>
      </c>
      <c r="R212" s="272">
        <f t="shared" si="71"/>
        <v>56.458000000000006</v>
      </c>
      <c r="S212" s="30"/>
      <c r="T212" s="226">
        <f t="shared" si="72"/>
        <v>58.228000000000009</v>
      </c>
      <c r="U212" s="154">
        <v>58.228000000000002</v>
      </c>
      <c r="V212" s="594">
        <v>4</v>
      </c>
      <c r="W212" s="176"/>
      <c r="X212" s="237"/>
      <c r="Y212" s="234" t="s">
        <v>7</v>
      </c>
      <c r="Z212" s="234" t="s">
        <v>53</v>
      </c>
      <c r="AB212" s="625" t="s">
        <v>51</v>
      </c>
      <c r="AC212" s="625" t="s">
        <v>1117</v>
      </c>
      <c r="AD212" s="629">
        <f t="shared" si="69"/>
        <v>58.228000000000009</v>
      </c>
    </row>
    <row r="213" spans="1:30" s="227" customFormat="1" ht="15.75" hidden="1" outlineLevel="1">
      <c r="A213" s="232">
        <v>37</v>
      </c>
      <c r="B213" s="160" t="s">
        <v>111</v>
      </c>
      <c r="C213" s="233" t="s">
        <v>112</v>
      </c>
      <c r="D213" s="234" t="s">
        <v>682</v>
      </c>
      <c r="E213" s="234" t="s">
        <v>113</v>
      </c>
      <c r="F213" s="213" t="s">
        <v>537</v>
      </c>
      <c r="G213" s="235">
        <v>13.062999999999999</v>
      </c>
      <c r="H213" s="236">
        <v>4.6589999999999998</v>
      </c>
      <c r="I213" s="236">
        <v>1.988</v>
      </c>
      <c r="J213" s="236">
        <v>1.0109999999999999</v>
      </c>
      <c r="K213" s="236">
        <v>0</v>
      </c>
      <c r="L213" s="236">
        <v>0</v>
      </c>
      <c r="M213" s="228">
        <v>0</v>
      </c>
      <c r="N213" s="228">
        <v>0</v>
      </c>
      <c r="O213" s="228">
        <v>0.73499999999999999</v>
      </c>
      <c r="P213" s="228">
        <v>0</v>
      </c>
      <c r="Q213" s="272">
        <f t="shared" si="70"/>
        <v>20.720999999999997</v>
      </c>
      <c r="R213" s="272">
        <f t="shared" si="71"/>
        <v>0.73499999999999999</v>
      </c>
      <c r="S213" s="30"/>
      <c r="T213" s="226">
        <f t="shared" si="72"/>
        <v>21.455999999999996</v>
      </c>
      <c r="U213" s="154">
        <v>21.455999999999996</v>
      </c>
      <c r="V213" s="594">
        <v>3</v>
      </c>
      <c r="W213" s="211"/>
      <c r="X213" s="237"/>
      <c r="Y213" s="234" t="s">
        <v>682</v>
      </c>
      <c r="Z213" s="234" t="s">
        <v>113</v>
      </c>
      <c r="AB213" s="625" t="s">
        <v>111</v>
      </c>
      <c r="AC213" s="625" t="s">
        <v>1118</v>
      </c>
      <c r="AD213" s="629">
        <f t="shared" si="69"/>
        <v>0</v>
      </c>
    </row>
    <row r="214" spans="1:30" s="227" customFormat="1" ht="15.75" outlineLevel="1">
      <c r="A214" s="232">
        <v>43</v>
      </c>
      <c r="B214" s="160">
        <v>4301</v>
      </c>
      <c r="C214" s="318" t="s">
        <v>629</v>
      </c>
      <c r="D214" s="234" t="s">
        <v>320</v>
      </c>
      <c r="E214" s="234" t="s">
        <v>199</v>
      </c>
      <c r="F214" s="213" t="s">
        <v>538</v>
      </c>
      <c r="G214" s="235">
        <v>0</v>
      </c>
      <c r="H214" s="236">
        <v>12.240000000000002</v>
      </c>
      <c r="I214" s="236">
        <v>12.054</v>
      </c>
      <c r="J214" s="236">
        <v>2.2650000000000001</v>
      </c>
      <c r="K214" s="236">
        <v>0</v>
      </c>
      <c r="L214" s="236">
        <v>1.03</v>
      </c>
      <c r="M214" s="228">
        <v>8.31</v>
      </c>
      <c r="N214" s="228">
        <v>14.225</v>
      </c>
      <c r="O214" s="228">
        <v>1.07</v>
      </c>
      <c r="P214" s="228">
        <v>0</v>
      </c>
      <c r="Q214" s="272">
        <f t="shared" si="70"/>
        <v>26.559000000000005</v>
      </c>
      <c r="R214" s="272">
        <f t="shared" si="71"/>
        <v>24.634999999999998</v>
      </c>
      <c r="S214" s="30"/>
      <c r="T214" s="226">
        <f t="shared" si="72"/>
        <v>51.194000000000003</v>
      </c>
      <c r="U214" s="154">
        <v>50.494</v>
      </c>
      <c r="V214" s="594">
        <v>3</v>
      </c>
      <c r="W214" s="211"/>
      <c r="X214" s="237"/>
      <c r="Y214" s="234" t="s">
        <v>320</v>
      </c>
      <c r="Z214" s="234" t="s">
        <v>199</v>
      </c>
      <c r="AB214" s="625">
        <v>4301</v>
      </c>
      <c r="AC214" s="625" t="s">
        <v>1117</v>
      </c>
      <c r="AD214" s="629">
        <f t="shared" si="69"/>
        <v>51.194000000000003</v>
      </c>
    </row>
    <row r="215" spans="1:30" s="227" customFormat="1" ht="15.75" hidden="1" outlineLevel="1">
      <c r="A215" s="232">
        <v>45</v>
      </c>
      <c r="B215" s="482" t="s">
        <v>200</v>
      </c>
      <c r="C215" s="233" t="s">
        <v>201</v>
      </c>
      <c r="D215" s="234" t="s">
        <v>969</v>
      </c>
      <c r="E215" s="317" t="s">
        <v>683</v>
      </c>
      <c r="F215" s="213" t="s">
        <v>976</v>
      </c>
      <c r="G215" s="235">
        <v>1</v>
      </c>
      <c r="H215" s="209">
        <v>2.9290000000000003</v>
      </c>
      <c r="I215" s="209">
        <v>23.734000000000002</v>
      </c>
      <c r="J215" s="209">
        <v>40.059000000000005</v>
      </c>
      <c r="K215" s="209">
        <v>0</v>
      </c>
      <c r="L215" s="209">
        <v>0</v>
      </c>
      <c r="M215" s="235">
        <v>0</v>
      </c>
      <c r="N215" s="235">
        <v>0</v>
      </c>
      <c r="O215" s="235">
        <v>0</v>
      </c>
      <c r="P215" s="235">
        <v>0</v>
      </c>
      <c r="Q215" s="272">
        <f t="shared" si="70"/>
        <v>67.722000000000008</v>
      </c>
      <c r="R215" s="272">
        <f t="shared" si="71"/>
        <v>0</v>
      </c>
      <c r="S215" s="30"/>
      <c r="T215" s="226">
        <f t="shared" si="72"/>
        <v>67.722000000000008</v>
      </c>
      <c r="U215" s="154">
        <v>67.721999999999994</v>
      </c>
      <c r="V215" s="594">
        <v>1</v>
      </c>
      <c r="W215" s="193"/>
      <c r="X215" s="237"/>
      <c r="Y215" s="234" t="s">
        <v>969</v>
      </c>
      <c r="Z215" s="234" t="s">
        <v>683</v>
      </c>
      <c r="AB215" s="625" t="s">
        <v>200</v>
      </c>
      <c r="AC215" s="625" t="s">
        <v>1118</v>
      </c>
      <c r="AD215" s="629">
        <f t="shared" si="69"/>
        <v>0</v>
      </c>
    </row>
    <row r="216" spans="1:30" s="227" customFormat="1" ht="15.75" hidden="1" outlineLevel="1">
      <c r="A216" s="232">
        <v>45</v>
      </c>
      <c r="B216" s="160" t="s">
        <v>202</v>
      </c>
      <c r="C216" s="233" t="s">
        <v>203</v>
      </c>
      <c r="D216" s="234" t="s">
        <v>7</v>
      </c>
      <c r="E216" s="234" t="s">
        <v>774</v>
      </c>
      <c r="F216" s="233" t="s">
        <v>977</v>
      </c>
      <c r="G216" s="236">
        <v>0</v>
      </c>
      <c r="H216" s="236">
        <v>10.013</v>
      </c>
      <c r="I216" s="236">
        <v>12.063000000000001</v>
      </c>
      <c r="J216" s="236">
        <v>2</v>
      </c>
      <c r="K216" s="236">
        <v>0</v>
      </c>
      <c r="L216" s="236">
        <v>0</v>
      </c>
      <c r="M216" s="228">
        <v>0</v>
      </c>
      <c r="N216" s="228">
        <v>0</v>
      </c>
      <c r="O216" s="228">
        <v>0</v>
      </c>
      <c r="P216" s="228">
        <v>0</v>
      </c>
      <c r="Q216" s="272">
        <f t="shared" si="70"/>
        <v>24.076000000000001</v>
      </c>
      <c r="R216" s="272">
        <f t="shared" si="71"/>
        <v>0</v>
      </c>
      <c r="S216" s="30"/>
      <c r="T216" s="226">
        <f t="shared" si="72"/>
        <v>24.076000000000001</v>
      </c>
      <c r="U216" s="154">
        <v>24.076000000000001</v>
      </c>
      <c r="V216" s="594">
        <v>1</v>
      </c>
      <c r="W216" s="193"/>
      <c r="X216" s="237"/>
      <c r="Y216" s="234" t="s">
        <v>7</v>
      </c>
      <c r="Z216" s="234" t="s">
        <v>774</v>
      </c>
      <c r="AB216" s="625" t="s">
        <v>202</v>
      </c>
      <c r="AC216" s="625" t="s">
        <v>1118</v>
      </c>
      <c r="AD216" s="629">
        <f t="shared" si="69"/>
        <v>0</v>
      </c>
    </row>
    <row r="217" spans="1:30" s="227" customFormat="1" ht="15.75" hidden="1" outlineLevel="1">
      <c r="A217" s="232">
        <v>45</v>
      </c>
      <c r="B217" s="482" t="s">
        <v>202</v>
      </c>
      <c r="C217" s="233" t="s">
        <v>203</v>
      </c>
      <c r="D217" s="234" t="s">
        <v>774</v>
      </c>
      <c r="E217" s="234" t="s">
        <v>204</v>
      </c>
      <c r="F217" s="233" t="s">
        <v>978</v>
      </c>
      <c r="G217" s="236">
        <v>12.052370000000002</v>
      </c>
      <c r="H217" s="236">
        <v>15.1258</v>
      </c>
      <c r="I217" s="236">
        <v>9.7430999999999983</v>
      </c>
      <c r="J217" s="236">
        <v>10.874100000000006</v>
      </c>
      <c r="K217" s="236">
        <v>0</v>
      </c>
      <c r="L217" s="236">
        <v>0</v>
      </c>
      <c r="M217" s="228">
        <v>0</v>
      </c>
      <c r="N217" s="228">
        <v>0</v>
      </c>
      <c r="O217" s="228">
        <v>0</v>
      </c>
      <c r="P217" s="228">
        <v>0</v>
      </c>
      <c r="Q217" s="272">
        <f t="shared" si="70"/>
        <v>47.795370000000005</v>
      </c>
      <c r="R217" s="272">
        <f t="shared" si="71"/>
        <v>0</v>
      </c>
      <c r="S217" s="30"/>
      <c r="T217" s="226">
        <f t="shared" si="72"/>
        <v>47.795370000000005</v>
      </c>
      <c r="U217" s="154">
        <v>47.795999999999999</v>
      </c>
      <c r="V217" s="594">
        <v>2</v>
      </c>
      <c r="W217" s="193"/>
      <c r="X217" s="237"/>
      <c r="Y217" s="234" t="s">
        <v>774</v>
      </c>
      <c r="Z217" s="234" t="s">
        <v>204</v>
      </c>
      <c r="AB217" s="625" t="s">
        <v>202</v>
      </c>
      <c r="AC217" s="625" t="s">
        <v>1118</v>
      </c>
      <c r="AD217" s="629">
        <f t="shared" si="69"/>
        <v>0</v>
      </c>
    </row>
    <row r="218" spans="1:30" s="227" customFormat="1" ht="15.75" hidden="1" outlineLevel="1">
      <c r="A218" s="232">
        <v>45</v>
      </c>
      <c r="B218" s="482" t="s">
        <v>205</v>
      </c>
      <c r="C218" s="233" t="s">
        <v>535</v>
      </c>
      <c r="D218" s="234" t="s">
        <v>7</v>
      </c>
      <c r="E218" s="234" t="s">
        <v>197</v>
      </c>
      <c r="F218" s="233" t="s">
        <v>979</v>
      </c>
      <c r="G218" s="235">
        <v>6.8690000000000007</v>
      </c>
      <c r="H218" s="236">
        <v>9.9420000000000002</v>
      </c>
      <c r="I218" s="236">
        <v>10.995999999999999</v>
      </c>
      <c r="J218" s="236">
        <v>25.949000000000002</v>
      </c>
      <c r="K218" s="236">
        <v>0</v>
      </c>
      <c r="L218" s="236">
        <v>0</v>
      </c>
      <c r="M218" s="236">
        <v>0</v>
      </c>
      <c r="N218" s="236">
        <v>0</v>
      </c>
      <c r="O218" s="236">
        <v>0</v>
      </c>
      <c r="P218" s="236">
        <v>0</v>
      </c>
      <c r="Q218" s="272">
        <f t="shared" si="70"/>
        <v>53.756</v>
      </c>
      <c r="R218" s="272">
        <f t="shared" si="71"/>
        <v>0</v>
      </c>
      <c r="S218" s="30"/>
      <c r="T218" s="226">
        <f t="shared" si="72"/>
        <v>53.756</v>
      </c>
      <c r="U218" s="154">
        <v>53.756</v>
      </c>
      <c r="V218" s="594">
        <v>2</v>
      </c>
      <c r="W218" s="193"/>
      <c r="X218" s="237"/>
      <c r="Y218" s="234" t="s">
        <v>7</v>
      </c>
      <c r="Z218" s="234" t="s">
        <v>197</v>
      </c>
      <c r="AB218" s="625" t="s">
        <v>205</v>
      </c>
      <c r="AC218" s="625" t="s">
        <v>1118</v>
      </c>
      <c r="AD218" s="629">
        <f t="shared" si="69"/>
        <v>0</v>
      </c>
    </row>
    <row r="219" spans="1:30" s="227" customFormat="1" ht="15.75" hidden="1" outlineLevel="1">
      <c r="A219" s="232">
        <v>45</v>
      </c>
      <c r="B219" s="160" t="s">
        <v>205</v>
      </c>
      <c r="C219" s="233" t="s">
        <v>535</v>
      </c>
      <c r="D219" s="234" t="s">
        <v>197</v>
      </c>
      <c r="E219" s="234" t="s">
        <v>980</v>
      </c>
      <c r="F219" s="233" t="s">
        <v>981</v>
      </c>
      <c r="G219" s="235">
        <v>6.8519999999999994</v>
      </c>
      <c r="H219" s="236">
        <v>35.437999999999995</v>
      </c>
      <c r="I219" s="236">
        <v>9.9050000000000011</v>
      </c>
      <c r="J219" s="236">
        <v>2.9870000000000001</v>
      </c>
      <c r="K219" s="236">
        <v>0</v>
      </c>
      <c r="L219" s="236">
        <v>0</v>
      </c>
      <c r="M219" s="228">
        <v>0</v>
      </c>
      <c r="N219" s="228">
        <v>0</v>
      </c>
      <c r="O219" s="228">
        <v>0</v>
      </c>
      <c r="P219" s="228">
        <v>0</v>
      </c>
      <c r="Q219" s="272">
        <f t="shared" si="70"/>
        <v>55.181999999999995</v>
      </c>
      <c r="R219" s="272">
        <f t="shared" si="71"/>
        <v>0</v>
      </c>
      <c r="S219" s="30"/>
      <c r="T219" s="226">
        <f t="shared" si="72"/>
        <v>55.181999999999995</v>
      </c>
      <c r="U219" s="154">
        <v>55.182000000000002</v>
      </c>
      <c r="V219" s="594">
        <v>4</v>
      </c>
      <c r="W219" s="193"/>
      <c r="X219" s="237"/>
      <c r="Y219" s="234" t="s">
        <v>197</v>
      </c>
      <c r="Z219" s="234" t="s">
        <v>980</v>
      </c>
      <c r="AB219" s="625" t="s">
        <v>205</v>
      </c>
      <c r="AC219" s="625" t="s">
        <v>1118</v>
      </c>
      <c r="AD219" s="629">
        <f t="shared" si="69"/>
        <v>0</v>
      </c>
    </row>
    <row r="220" spans="1:30" s="227" customFormat="1" ht="15.75" outlineLevel="1">
      <c r="A220" s="232">
        <v>45</v>
      </c>
      <c r="B220" s="160">
        <v>4506</v>
      </c>
      <c r="C220" s="233" t="s">
        <v>760</v>
      </c>
      <c r="D220" s="234" t="s">
        <v>680</v>
      </c>
      <c r="E220" s="234" t="s">
        <v>681</v>
      </c>
      <c r="F220" s="213" t="s">
        <v>857</v>
      </c>
      <c r="G220" s="235">
        <v>0</v>
      </c>
      <c r="H220" s="236">
        <v>1</v>
      </c>
      <c r="I220" s="236">
        <v>1.3</v>
      </c>
      <c r="J220" s="236">
        <v>1</v>
      </c>
      <c r="K220" s="236">
        <v>0</v>
      </c>
      <c r="L220" s="236">
        <v>0</v>
      </c>
      <c r="M220" s="228">
        <v>0</v>
      </c>
      <c r="N220" s="228">
        <v>0</v>
      </c>
      <c r="O220" s="228">
        <v>0</v>
      </c>
      <c r="P220" s="228">
        <v>0</v>
      </c>
      <c r="Q220" s="272">
        <f t="shared" si="70"/>
        <v>3.3</v>
      </c>
      <c r="R220" s="272">
        <f t="shared" si="71"/>
        <v>0</v>
      </c>
      <c r="S220" s="30"/>
      <c r="T220" s="226">
        <f t="shared" si="72"/>
        <v>3.3</v>
      </c>
      <c r="U220" s="154">
        <v>3.3</v>
      </c>
      <c r="V220" s="594">
        <v>4</v>
      </c>
      <c r="W220" s="211"/>
      <c r="X220" s="237"/>
      <c r="Y220" s="234" t="s">
        <v>680</v>
      </c>
      <c r="Z220" s="234" t="s">
        <v>681</v>
      </c>
      <c r="AB220" s="625">
        <v>4506</v>
      </c>
      <c r="AC220" s="625" t="s">
        <v>1117</v>
      </c>
      <c r="AD220" s="629">
        <f t="shared" si="69"/>
        <v>3.3</v>
      </c>
    </row>
    <row r="221" spans="1:30" s="227" customFormat="1" ht="15.75" outlineLevel="1">
      <c r="A221" s="232">
        <v>45</v>
      </c>
      <c r="B221" s="160" t="s">
        <v>206</v>
      </c>
      <c r="C221" s="233" t="s">
        <v>684</v>
      </c>
      <c r="D221" s="234" t="s">
        <v>723</v>
      </c>
      <c r="E221" s="234" t="s">
        <v>685</v>
      </c>
      <c r="F221" s="213" t="s">
        <v>761</v>
      </c>
      <c r="G221" s="235">
        <v>0</v>
      </c>
      <c r="H221" s="236">
        <v>16</v>
      </c>
      <c r="I221" s="236">
        <v>5.15</v>
      </c>
      <c r="J221" s="236">
        <v>0.65</v>
      </c>
      <c r="K221" s="236">
        <v>0</v>
      </c>
      <c r="L221" s="236">
        <v>0</v>
      </c>
      <c r="M221" s="228">
        <v>0</v>
      </c>
      <c r="N221" s="228">
        <v>0</v>
      </c>
      <c r="O221" s="228">
        <v>0</v>
      </c>
      <c r="P221" s="228">
        <v>0</v>
      </c>
      <c r="Q221" s="272">
        <f t="shared" si="70"/>
        <v>21.799999999999997</v>
      </c>
      <c r="R221" s="272">
        <f t="shared" si="71"/>
        <v>0</v>
      </c>
      <c r="S221" s="30"/>
      <c r="T221" s="226">
        <f t="shared" si="72"/>
        <v>21.799999999999997</v>
      </c>
      <c r="U221" s="154">
        <v>21.8</v>
      </c>
      <c r="V221" s="594">
        <v>4</v>
      </c>
      <c r="W221" s="211"/>
      <c r="X221" s="237"/>
      <c r="Y221" s="234" t="s">
        <v>723</v>
      </c>
      <c r="Z221" s="234" t="s">
        <v>685</v>
      </c>
      <c r="AB221" s="625" t="s">
        <v>206</v>
      </c>
      <c r="AC221" s="625" t="s">
        <v>1117</v>
      </c>
      <c r="AD221" s="629">
        <f t="shared" si="69"/>
        <v>21.799999999999997</v>
      </c>
    </row>
    <row r="222" spans="1:30" s="227" customFormat="1" ht="15.75" outlineLevel="1">
      <c r="A222" s="232">
        <v>45</v>
      </c>
      <c r="B222" s="160" t="s">
        <v>971</v>
      </c>
      <c r="C222" s="233" t="s">
        <v>972</v>
      </c>
      <c r="D222" s="234" t="s">
        <v>7</v>
      </c>
      <c r="E222" s="234" t="s">
        <v>973</v>
      </c>
      <c r="F222" s="213" t="s">
        <v>972</v>
      </c>
      <c r="G222" s="235">
        <v>0</v>
      </c>
      <c r="H222" s="236">
        <v>0</v>
      </c>
      <c r="I222" s="236">
        <v>0</v>
      </c>
      <c r="J222" s="236">
        <v>3.2579999999999996</v>
      </c>
      <c r="K222" s="236">
        <v>0</v>
      </c>
      <c r="L222" s="236">
        <v>0</v>
      </c>
      <c r="M222" s="228">
        <v>0</v>
      </c>
      <c r="N222" s="228">
        <v>0</v>
      </c>
      <c r="O222" s="228">
        <v>0</v>
      </c>
      <c r="P222" s="228">
        <v>0</v>
      </c>
      <c r="Q222" s="272">
        <f t="shared" si="70"/>
        <v>3.2579999999999996</v>
      </c>
      <c r="R222" s="272">
        <f t="shared" si="71"/>
        <v>0</v>
      </c>
      <c r="S222" s="30"/>
      <c r="T222" s="226">
        <f t="shared" si="72"/>
        <v>3.2579999999999996</v>
      </c>
      <c r="U222" s="154">
        <v>3.258</v>
      </c>
      <c r="V222" s="594">
        <v>2</v>
      </c>
      <c r="W222" s="211"/>
      <c r="X222" s="237"/>
      <c r="Y222" s="234" t="s">
        <v>7</v>
      </c>
      <c r="Z222" s="234" t="s">
        <v>973</v>
      </c>
      <c r="AB222" s="625" t="s">
        <v>971</v>
      </c>
      <c r="AC222" s="625" t="s">
        <v>1117</v>
      </c>
      <c r="AD222" s="629">
        <f t="shared" si="69"/>
        <v>3.2579999999999996</v>
      </c>
    </row>
    <row r="223" spans="1:30" s="227" customFormat="1" ht="16.5" outlineLevel="1" thickBot="1">
      <c r="A223" s="232">
        <v>45</v>
      </c>
      <c r="B223" s="160" t="s">
        <v>974</v>
      </c>
      <c r="C223" s="233" t="s">
        <v>975</v>
      </c>
      <c r="D223" s="234" t="s">
        <v>7</v>
      </c>
      <c r="E223" s="234" t="s">
        <v>191</v>
      </c>
      <c r="F223" s="213" t="s">
        <v>975</v>
      </c>
      <c r="G223" s="235">
        <v>0</v>
      </c>
      <c r="H223" s="236">
        <v>0</v>
      </c>
      <c r="I223" s="236">
        <v>4.2060000000000004</v>
      </c>
      <c r="J223" s="236">
        <v>0.8</v>
      </c>
      <c r="K223" s="236">
        <v>0</v>
      </c>
      <c r="L223" s="236">
        <v>0</v>
      </c>
      <c r="M223" s="228">
        <v>0</v>
      </c>
      <c r="N223" s="228">
        <v>0</v>
      </c>
      <c r="O223" s="228">
        <v>0</v>
      </c>
      <c r="P223" s="228">
        <v>0</v>
      </c>
      <c r="Q223" s="272">
        <f t="shared" si="70"/>
        <v>5.0060000000000002</v>
      </c>
      <c r="R223" s="272">
        <f t="shared" si="71"/>
        <v>0</v>
      </c>
      <c r="S223" s="30"/>
      <c r="T223" s="226">
        <f t="shared" si="72"/>
        <v>5.0060000000000002</v>
      </c>
      <c r="U223" s="154">
        <v>5.0060000000000002</v>
      </c>
      <c r="V223" s="594">
        <v>1</v>
      </c>
      <c r="W223" s="211"/>
      <c r="X223" s="237"/>
      <c r="Y223" s="234" t="s">
        <v>7</v>
      </c>
      <c r="Z223" s="234" t="s">
        <v>191</v>
      </c>
      <c r="AB223" s="625" t="s">
        <v>974</v>
      </c>
      <c r="AC223" s="625" t="s">
        <v>1117</v>
      </c>
      <c r="AD223" s="629">
        <f t="shared" si="69"/>
        <v>5.0060000000000002</v>
      </c>
    </row>
    <row r="224" spans="1:30" s="227" customFormat="1" ht="16.5" hidden="1" outlineLevel="1" thickBot="1">
      <c r="A224" s="848" t="s">
        <v>372</v>
      </c>
      <c r="B224" s="849"/>
      <c r="C224" s="849"/>
      <c r="D224" s="849"/>
      <c r="E224" s="849"/>
      <c r="F224" s="591" t="s">
        <v>379</v>
      </c>
      <c r="G224" s="231">
        <f t="shared" ref="G224:P224" si="73">SUM(G203:G223)</f>
        <v>83.300470000000004</v>
      </c>
      <c r="H224" s="231">
        <f t="shared" si="73"/>
        <v>159.191</v>
      </c>
      <c r="I224" s="231">
        <f t="shared" si="73"/>
        <v>147.02120000000002</v>
      </c>
      <c r="J224" s="231">
        <f t="shared" si="73"/>
        <v>141.04790000000003</v>
      </c>
      <c r="K224" s="231">
        <f t="shared" si="73"/>
        <v>0</v>
      </c>
      <c r="L224" s="231">
        <f t="shared" si="73"/>
        <v>1.33</v>
      </c>
      <c r="M224" s="231">
        <f t="shared" si="73"/>
        <v>22.323</v>
      </c>
      <c r="N224" s="231">
        <f t="shared" si="73"/>
        <v>82.867999999999995</v>
      </c>
      <c r="O224" s="231">
        <f t="shared" si="73"/>
        <v>117.08999999999999</v>
      </c>
      <c r="P224" s="231">
        <f t="shared" si="73"/>
        <v>0</v>
      </c>
      <c r="Q224" s="272">
        <f>SUM(G224:K224)</f>
        <v>530.5605700000001</v>
      </c>
      <c r="R224" s="272">
        <f>SUM(L224:P224)</f>
        <v>223.61099999999999</v>
      </c>
      <c r="S224" s="30">
        <f>SUM(S203:S223)</f>
        <v>0</v>
      </c>
      <c r="T224" s="226">
        <f>SUM(Q224:S224)</f>
        <v>754.17157000000009</v>
      </c>
      <c r="U224" s="231">
        <f>SUM(U203:U223)</f>
        <v>754.56299999999999</v>
      </c>
      <c r="V224" s="871"/>
      <c r="W224" s="211"/>
      <c r="X224" s="237"/>
      <c r="AB224" s="625"/>
      <c r="AC224" s="625"/>
    </row>
    <row r="225" spans="1:30" s="227" customFormat="1" ht="16.5" hidden="1" outlineLevel="1" thickBot="1">
      <c r="A225" s="850"/>
      <c r="B225" s="851"/>
      <c r="C225" s="851"/>
      <c r="D225" s="851"/>
      <c r="E225" s="851"/>
      <c r="F225" s="592" t="s">
        <v>380</v>
      </c>
      <c r="G225" s="57">
        <f>+G224/$T$224</f>
        <v>0.11045294375124746</v>
      </c>
      <c r="H225" s="57">
        <f t="shared" ref="H225:S225" si="74">+H224/$T$224</f>
        <v>0.21108061657641111</v>
      </c>
      <c r="I225" s="57">
        <f t="shared" si="74"/>
        <v>0.1949439701101435</v>
      </c>
      <c r="J225" s="57">
        <f t="shared" si="74"/>
        <v>0.18702362381546683</v>
      </c>
      <c r="K225" s="57">
        <f t="shared" si="74"/>
        <v>0</v>
      </c>
      <c r="L225" s="57">
        <f t="shared" si="74"/>
        <v>1.7635244457703436E-3</v>
      </c>
      <c r="M225" s="57">
        <f t="shared" si="74"/>
        <v>2.9599365566113818E-2</v>
      </c>
      <c r="N225" s="57">
        <f t="shared" si="74"/>
        <v>0.10987950659556152</v>
      </c>
      <c r="O225" s="57">
        <f t="shared" si="74"/>
        <v>0.15525644913928535</v>
      </c>
      <c r="P225" s="57">
        <f t="shared" si="74"/>
        <v>0</v>
      </c>
      <c r="Q225" s="270">
        <f t="shared" si="74"/>
        <v>0.70350115425326898</v>
      </c>
      <c r="R225" s="270">
        <f t="shared" si="74"/>
        <v>0.29649884574673102</v>
      </c>
      <c r="S225" s="57">
        <f t="shared" si="74"/>
        <v>0</v>
      </c>
      <c r="T225" s="197">
        <f xml:space="preserve"> T224/U224</f>
        <v>0.99948124941191141</v>
      </c>
      <c r="U225" s="147"/>
      <c r="V225" s="872"/>
      <c r="W225" s="211"/>
      <c r="X225" s="288"/>
      <c r="AB225" s="625"/>
      <c r="AC225" s="625"/>
    </row>
    <row r="226" spans="1:30" s="227" customFormat="1" ht="16.5" hidden="1" outlineLevel="1" collapsed="1" thickBot="1">
      <c r="A226" s="13"/>
      <c r="B226" s="601"/>
      <c r="C226" s="5"/>
      <c r="D226" s="5"/>
      <c r="E226" s="5"/>
      <c r="F226" s="5"/>
      <c r="G226" s="36"/>
      <c r="H226" s="12"/>
      <c r="I226" s="12"/>
      <c r="J226" s="12"/>
      <c r="K226" s="12"/>
      <c r="L226" s="12"/>
      <c r="M226" s="35"/>
      <c r="N226" s="35"/>
      <c r="O226" s="35"/>
      <c r="P226" s="35"/>
      <c r="Q226" s="590"/>
      <c r="R226" s="590"/>
      <c r="S226" s="8"/>
      <c r="T226" s="196"/>
      <c r="U226" s="47"/>
      <c r="V226" s="151"/>
      <c r="W226" s="211"/>
      <c r="X226" s="6"/>
      <c r="Y226" s="5"/>
      <c r="Z226" s="5"/>
      <c r="AB226" s="625"/>
    </row>
    <row r="227" spans="1:30" s="227" customFormat="1" ht="16.5" hidden="1" outlineLevel="1" thickBot="1">
      <c r="A227" s="854" t="s">
        <v>207</v>
      </c>
      <c r="B227" s="854"/>
      <c r="C227" s="854"/>
      <c r="D227" s="5"/>
      <c r="E227" s="5"/>
      <c r="F227" s="5"/>
      <c r="G227" s="36"/>
      <c r="H227" s="12"/>
      <c r="I227" s="12"/>
      <c r="J227" s="12"/>
      <c r="K227" s="12"/>
      <c r="L227" s="12"/>
      <c r="M227" s="35"/>
      <c r="N227" s="35"/>
      <c r="O227" s="35"/>
      <c r="P227" s="35"/>
      <c r="Q227" s="590"/>
      <c r="R227" s="590"/>
      <c r="S227" s="8"/>
      <c r="T227" s="196"/>
      <c r="U227" s="47"/>
      <c r="V227" s="151"/>
      <c r="W227" s="211"/>
      <c r="X227" s="6"/>
      <c r="Y227" s="5"/>
      <c r="Z227" s="5"/>
      <c r="AB227" s="625"/>
    </row>
    <row r="228" spans="1:30" s="227" customFormat="1" ht="15.75" outlineLevel="1">
      <c r="A228" s="217">
        <v>27</v>
      </c>
      <c r="B228" s="604" t="s">
        <v>208</v>
      </c>
      <c r="C228" s="163" t="s">
        <v>209</v>
      </c>
      <c r="D228" s="212" t="s">
        <v>7</v>
      </c>
      <c r="E228" s="212" t="s">
        <v>98</v>
      </c>
      <c r="F228" s="163" t="s">
        <v>209</v>
      </c>
      <c r="G228" s="220">
        <v>0</v>
      </c>
      <c r="H228" s="221">
        <v>1.2749999999999999</v>
      </c>
      <c r="I228" s="221">
        <v>0.63</v>
      </c>
      <c r="J228" s="221">
        <v>9.245000000000001</v>
      </c>
      <c r="K228" s="221">
        <v>7.3920000000000003</v>
      </c>
      <c r="L228" s="221">
        <v>0</v>
      </c>
      <c r="M228" s="222">
        <v>0</v>
      </c>
      <c r="N228" s="222">
        <v>56.315000000000005</v>
      </c>
      <c r="O228" s="222">
        <v>20.457999999999998</v>
      </c>
      <c r="P228" s="222">
        <v>7.415</v>
      </c>
      <c r="Q228" s="278">
        <f t="shared" ref="Q228:Q233" si="75">SUM(G228:K228)</f>
        <v>18.542000000000002</v>
      </c>
      <c r="R228" s="278">
        <f t="shared" ref="R228:R233" si="76">SUM(L228:P228)</f>
        <v>84.188000000000002</v>
      </c>
      <c r="S228" s="279"/>
      <c r="T228" s="169">
        <f t="shared" ref="T228:T233" si="77">SUM(Q228:S228)</f>
        <v>102.73</v>
      </c>
      <c r="U228" s="194">
        <v>102.72999999999999</v>
      </c>
      <c r="V228" s="225">
        <v>1</v>
      </c>
      <c r="W228" s="211"/>
      <c r="X228" s="290" t="s">
        <v>1035</v>
      </c>
      <c r="Y228" s="212" t="s">
        <v>7</v>
      </c>
      <c r="Z228" s="212" t="s">
        <v>98</v>
      </c>
      <c r="AB228" s="625" t="s">
        <v>208</v>
      </c>
      <c r="AC228" s="625" t="s">
        <v>1117</v>
      </c>
      <c r="AD228" s="629">
        <f>+IF(AC228="No",T228,0)</f>
        <v>102.73</v>
      </c>
    </row>
    <row r="229" spans="1:30" s="227" customFormat="1" ht="14.25" hidden="1" customHeight="1" outlineLevel="1">
      <c r="A229" s="232">
        <v>43</v>
      </c>
      <c r="B229" s="482" t="s">
        <v>211</v>
      </c>
      <c r="C229" s="342" t="s">
        <v>670</v>
      </c>
      <c r="D229" s="216" t="s">
        <v>7</v>
      </c>
      <c r="E229" s="216" t="s">
        <v>104</v>
      </c>
      <c r="F229" s="233" t="s">
        <v>504</v>
      </c>
      <c r="G229" s="235">
        <v>0</v>
      </c>
      <c r="H229" s="236">
        <v>12.552</v>
      </c>
      <c r="I229" s="236">
        <v>6.0379999999999994</v>
      </c>
      <c r="J229" s="236">
        <v>1.98</v>
      </c>
      <c r="K229" s="236">
        <v>0</v>
      </c>
      <c r="L229" s="236">
        <v>0</v>
      </c>
      <c r="M229" s="228">
        <v>0</v>
      </c>
      <c r="N229" s="228">
        <v>0</v>
      </c>
      <c r="O229" s="228">
        <v>0</v>
      </c>
      <c r="P229" s="228">
        <v>0</v>
      </c>
      <c r="Q229" s="272">
        <f t="shared" si="75"/>
        <v>20.57</v>
      </c>
      <c r="R229" s="272">
        <f t="shared" si="76"/>
        <v>0</v>
      </c>
      <c r="S229" s="30"/>
      <c r="T229" s="226">
        <f t="shared" si="77"/>
        <v>20.57</v>
      </c>
      <c r="U229" s="154">
        <v>20.57</v>
      </c>
      <c r="V229" s="594">
        <v>1</v>
      </c>
      <c r="W229" s="211"/>
      <c r="X229" s="290" t="s">
        <v>1035</v>
      </c>
      <c r="Y229" s="216" t="s">
        <v>7</v>
      </c>
      <c r="Z229" s="216" t="s">
        <v>104</v>
      </c>
      <c r="AB229" s="625" t="s">
        <v>211</v>
      </c>
      <c r="AC229" s="625" t="s">
        <v>1118</v>
      </c>
      <c r="AD229" s="629">
        <f>+IF(AC229="No",T229,0)</f>
        <v>0</v>
      </c>
    </row>
    <row r="230" spans="1:30" s="227" customFormat="1" ht="15.75" outlineLevel="1">
      <c r="A230" s="232">
        <v>45</v>
      </c>
      <c r="B230" s="160">
        <v>4518</v>
      </c>
      <c r="C230" s="342" t="s">
        <v>837</v>
      </c>
      <c r="D230" s="216" t="s">
        <v>642</v>
      </c>
      <c r="E230" s="216" t="s">
        <v>643</v>
      </c>
      <c r="F230" s="233" t="s">
        <v>858</v>
      </c>
      <c r="G230" s="235">
        <v>0</v>
      </c>
      <c r="H230" s="236">
        <v>3.0019999999999998</v>
      </c>
      <c r="I230" s="236">
        <v>5.7700000000000005</v>
      </c>
      <c r="J230" s="236">
        <v>0</v>
      </c>
      <c r="K230" s="236">
        <v>2.2989999999999999</v>
      </c>
      <c r="L230" s="236">
        <v>0</v>
      </c>
      <c r="M230" s="228">
        <v>0</v>
      </c>
      <c r="N230" s="228">
        <v>0</v>
      </c>
      <c r="O230" s="228">
        <v>0</v>
      </c>
      <c r="P230" s="228">
        <v>0</v>
      </c>
      <c r="Q230" s="272">
        <f t="shared" si="75"/>
        <v>11.071</v>
      </c>
      <c r="R230" s="272">
        <f t="shared" si="76"/>
        <v>0</v>
      </c>
      <c r="S230" s="30"/>
      <c r="T230" s="226">
        <f t="shared" si="77"/>
        <v>11.071</v>
      </c>
      <c r="U230" s="154">
        <v>11.071</v>
      </c>
      <c r="V230" s="594">
        <v>1</v>
      </c>
      <c r="W230" s="211"/>
      <c r="X230" s="290" t="s">
        <v>1035</v>
      </c>
      <c r="Y230" s="216" t="s">
        <v>642</v>
      </c>
      <c r="Z230" s="216" t="s">
        <v>643</v>
      </c>
      <c r="AB230" s="625">
        <v>4518</v>
      </c>
      <c r="AC230" s="625" t="s">
        <v>1117</v>
      </c>
      <c r="AD230" s="629">
        <f>+IF(AC230="No",T230,0)</f>
        <v>11.071</v>
      </c>
    </row>
    <row r="231" spans="1:30" s="227" customFormat="1" ht="15.75" outlineLevel="1">
      <c r="A231" s="232">
        <v>45</v>
      </c>
      <c r="B231" s="482">
        <v>4518</v>
      </c>
      <c r="C231" s="213" t="s">
        <v>837</v>
      </c>
      <c r="D231" s="216" t="s">
        <v>20</v>
      </c>
      <c r="E231" s="319" t="s">
        <v>212</v>
      </c>
      <c r="F231" s="233" t="s">
        <v>859</v>
      </c>
      <c r="G231" s="235">
        <v>0</v>
      </c>
      <c r="H231" s="236">
        <v>2.2690000000000001</v>
      </c>
      <c r="I231" s="236">
        <v>0</v>
      </c>
      <c r="J231" s="236">
        <v>0</v>
      </c>
      <c r="K231" s="236">
        <v>0</v>
      </c>
      <c r="L231" s="236">
        <v>0</v>
      </c>
      <c r="M231" s="228">
        <v>0</v>
      </c>
      <c r="N231" s="228">
        <v>0</v>
      </c>
      <c r="O231" s="228">
        <v>0</v>
      </c>
      <c r="P231" s="228">
        <v>0</v>
      </c>
      <c r="Q231" s="272">
        <f t="shared" si="75"/>
        <v>2.2690000000000001</v>
      </c>
      <c r="R231" s="272">
        <f t="shared" si="76"/>
        <v>0</v>
      </c>
      <c r="S231" s="30"/>
      <c r="T231" s="226">
        <f t="shared" si="77"/>
        <v>2.2690000000000001</v>
      </c>
      <c r="U231" s="154">
        <v>2.2690000000000001</v>
      </c>
      <c r="V231" s="594">
        <v>1</v>
      </c>
      <c r="W231" s="211"/>
      <c r="X231" s="290" t="s">
        <v>1035</v>
      </c>
      <c r="Y231" s="216" t="s">
        <v>20</v>
      </c>
      <c r="Z231" s="216" t="s">
        <v>212</v>
      </c>
      <c r="AB231" s="625">
        <v>4518</v>
      </c>
      <c r="AC231" s="625" t="s">
        <v>1117</v>
      </c>
      <c r="AD231" s="629">
        <f>+IF(AC231="No",T231,0)</f>
        <v>2.2690000000000001</v>
      </c>
    </row>
    <row r="232" spans="1:30" s="227" customFormat="1" ht="16.5" outlineLevel="1" thickBot="1">
      <c r="A232" s="232">
        <v>90</v>
      </c>
      <c r="B232" s="160" t="s">
        <v>686</v>
      </c>
      <c r="C232" s="318" t="s">
        <v>838</v>
      </c>
      <c r="D232" s="216" t="s">
        <v>7</v>
      </c>
      <c r="E232" s="319" t="s">
        <v>771</v>
      </c>
      <c r="F232" s="318" t="s">
        <v>860</v>
      </c>
      <c r="G232" s="235">
        <v>0</v>
      </c>
      <c r="H232" s="236">
        <v>4</v>
      </c>
      <c r="I232" s="236">
        <v>3</v>
      </c>
      <c r="J232" s="230">
        <v>0.42</v>
      </c>
      <c r="K232" s="235">
        <v>0</v>
      </c>
      <c r="L232" s="235">
        <v>0</v>
      </c>
      <c r="M232" s="228">
        <v>0</v>
      </c>
      <c r="N232" s="228">
        <v>0</v>
      </c>
      <c r="O232" s="228">
        <v>0</v>
      </c>
      <c r="P232" s="228">
        <v>0</v>
      </c>
      <c r="Q232" s="272">
        <f t="shared" si="75"/>
        <v>7.42</v>
      </c>
      <c r="R232" s="272">
        <f t="shared" si="76"/>
        <v>0</v>
      </c>
      <c r="S232" s="30"/>
      <c r="T232" s="226">
        <f t="shared" si="77"/>
        <v>7.42</v>
      </c>
      <c r="U232" s="154">
        <v>7.42</v>
      </c>
      <c r="V232" s="594">
        <v>1</v>
      </c>
      <c r="W232" s="211"/>
      <c r="X232" s="290" t="s">
        <v>1035</v>
      </c>
      <c r="Y232" s="216" t="s">
        <v>7</v>
      </c>
      <c r="Z232" s="216" t="s">
        <v>771</v>
      </c>
      <c r="AB232" s="625" t="s">
        <v>686</v>
      </c>
      <c r="AC232" s="625" t="s">
        <v>1117</v>
      </c>
      <c r="AD232" s="629">
        <f>+IF(AC232="No",T232,0)</f>
        <v>7.42</v>
      </c>
    </row>
    <row r="233" spans="1:30" s="227" customFormat="1" ht="16.5" hidden="1" outlineLevel="1" thickBot="1">
      <c r="A233" s="848" t="s">
        <v>371</v>
      </c>
      <c r="B233" s="849"/>
      <c r="C233" s="849"/>
      <c r="D233" s="849"/>
      <c r="E233" s="849"/>
      <c r="F233" s="591" t="s">
        <v>379</v>
      </c>
      <c r="G233" s="231">
        <f t="shared" ref="G233:P233" si="78">SUM(G228:G232)</f>
        <v>0</v>
      </c>
      <c r="H233" s="231">
        <f t="shared" si="78"/>
        <v>23.097999999999999</v>
      </c>
      <c r="I233" s="231">
        <f t="shared" si="78"/>
        <v>15.437999999999999</v>
      </c>
      <c r="J233" s="231">
        <f t="shared" si="78"/>
        <v>11.645000000000001</v>
      </c>
      <c r="K233" s="231">
        <f t="shared" si="78"/>
        <v>9.6910000000000007</v>
      </c>
      <c r="L233" s="231">
        <f t="shared" si="78"/>
        <v>0</v>
      </c>
      <c r="M233" s="231">
        <f t="shared" si="78"/>
        <v>0</v>
      </c>
      <c r="N233" s="231">
        <f t="shared" si="78"/>
        <v>56.315000000000005</v>
      </c>
      <c r="O233" s="231">
        <f t="shared" si="78"/>
        <v>20.457999999999998</v>
      </c>
      <c r="P233" s="231">
        <f t="shared" si="78"/>
        <v>7.415</v>
      </c>
      <c r="Q233" s="272">
        <f t="shared" si="75"/>
        <v>59.872000000000007</v>
      </c>
      <c r="R233" s="272">
        <f t="shared" si="76"/>
        <v>84.188000000000002</v>
      </c>
      <c r="S233" s="30">
        <f>SUM(S228:S232)</f>
        <v>0</v>
      </c>
      <c r="T233" s="226">
        <f t="shared" si="77"/>
        <v>144.06</v>
      </c>
      <c r="U233" s="231">
        <f>SUM(U228:U232)</f>
        <v>144.05999999999997</v>
      </c>
      <c r="V233" s="871"/>
      <c r="W233" s="211"/>
      <c r="X233" s="237"/>
      <c r="AB233" s="625"/>
      <c r="AC233" s="625"/>
    </row>
    <row r="234" spans="1:30" s="227" customFormat="1" ht="16.5" hidden="1" outlineLevel="1" thickBot="1">
      <c r="A234" s="850"/>
      <c r="B234" s="851"/>
      <c r="C234" s="851"/>
      <c r="D234" s="851"/>
      <c r="E234" s="851"/>
      <c r="F234" s="592" t="s">
        <v>380</v>
      </c>
      <c r="G234" s="57">
        <f>+G233/$T$233</f>
        <v>0</v>
      </c>
      <c r="H234" s="57">
        <f t="shared" ref="H234:S234" si="79">+H233/$T$233</f>
        <v>0.16033597112314313</v>
      </c>
      <c r="I234" s="57">
        <f t="shared" si="79"/>
        <v>0.1071636817992503</v>
      </c>
      <c r="J234" s="57">
        <f t="shared" si="79"/>
        <v>8.0834374566153E-2</v>
      </c>
      <c r="K234" s="57">
        <f t="shared" si="79"/>
        <v>6.727058170206858E-2</v>
      </c>
      <c r="L234" s="57">
        <f t="shared" si="79"/>
        <v>0</v>
      </c>
      <c r="M234" s="57">
        <f t="shared" si="79"/>
        <v>0</v>
      </c>
      <c r="N234" s="57">
        <f t="shared" si="79"/>
        <v>0.39091350826044707</v>
      </c>
      <c r="O234" s="57">
        <f t="shared" si="79"/>
        <v>0.14201027349715395</v>
      </c>
      <c r="P234" s="57">
        <f t="shared" si="79"/>
        <v>5.1471609051783981E-2</v>
      </c>
      <c r="Q234" s="270">
        <f t="shared" si="79"/>
        <v>0.41560460919061504</v>
      </c>
      <c r="R234" s="270">
        <f t="shared" si="79"/>
        <v>0.58439539080938496</v>
      </c>
      <c r="S234" s="57">
        <f t="shared" si="79"/>
        <v>0</v>
      </c>
      <c r="T234" s="197">
        <f>T233/U233</f>
        <v>1.0000000000000002</v>
      </c>
      <c r="U234" s="147"/>
      <c r="V234" s="872"/>
      <c r="W234" s="211"/>
      <c r="X234" s="288"/>
      <c r="AB234" s="625"/>
      <c r="AC234" s="625"/>
    </row>
    <row r="235" spans="1:30" s="227" customFormat="1" ht="16.5" hidden="1" outlineLevel="1" collapsed="1" thickBot="1">
      <c r="A235" s="13"/>
      <c r="B235" s="601"/>
      <c r="C235" s="5"/>
      <c r="D235" s="9"/>
      <c r="E235" s="9"/>
      <c r="F235" s="5"/>
      <c r="G235" s="36"/>
      <c r="H235" s="12"/>
      <c r="I235" s="12"/>
      <c r="J235" s="12"/>
      <c r="K235" s="12"/>
      <c r="L235" s="12"/>
      <c r="M235" s="35"/>
      <c r="N235" s="35"/>
      <c r="O235" s="35"/>
      <c r="P235" s="35"/>
      <c r="Q235" s="590"/>
      <c r="R235" s="590"/>
      <c r="S235" s="8"/>
      <c r="T235" s="196"/>
      <c r="U235" s="47"/>
      <c r="V235" s="151"/>
      <c r="W235" s="211"/>
      <c r="X235" s="6"/>
      <c r="Y235" s="9"/>
      <c r="Z235" s="9"/>
      <c r="AB235" s="625"/>
    </row>
    <row r="236" spans="1:30" s="227" customFormat="1" ht="16.5" hidden="1" outlineLevel="1" thickBot="1">
      <c r="A236" s="854" t="s">
        <v>213</v>
      </c>
      <c r="B236" s="854"/>
      <c r="C236" s="5"/>
      <c r="D236" s="9"/>
      <c r="E236" s="9"/>
      <c r="F236" s="5"/>
      <c r="G236" s="36"/>
      <c r="H236" s="12"/>
      <c r="I236" s="12"/>
      <c r="J236" s="12"/>
      <c r="K236" s="12"/>
      <c r="L236" s="12"/>
      <c r="M236" s="35"/>
      <c r="N236" s="35"/>
      <c r="O236" s="35"/>
      <c r="P236" s="35"/>
      <c r="Q236" s="590"/>
      <c r="R236" s="590"/>
      <c r="S236" s="8"/>
      <c r="T236" s="196"/>
      <c r="U236" s="47"/>
      <c r="V236" s="151"/>
      <c r="W236" s="211"/>
      <c r="X236" s="6"/>
      <c r="Y236" s="9"/>
      <c r="Z236" s="9"/>
      <c r="AB236" s="625"/>
    </row>
    <row r="237" spans="1:30" s="227" customFormat="1" ht="15.75" outlineLevel="1">
      <c r="A237" s="478">
        <v>40</v>
      </c>
      <c r="B237" s="605">
        <v>4006</v>
      </c>
      <c r="C237" s="528" t="s">
        <v>762</v>
      </c>
      <c r="D237" s="531"/>
      <c r="E237" s="531"/>
      <c r="F237" s="528" t="s">
        <v>953</v>
      </c>
      <c r="G237" s="532"/>
      <c r="H237" s="527"/>
      <c r="I237" s="527"/>
      <c r="J237" s="533"/>
      <c r="K237" s="527"/>
      <c r="L237" s="527"/>
      <c r="M237" s="534"/>
      <c r="N237" s="531"/>
      <c r="O237" s="531"/>
      <c r="P237" s="531"/>
      <c r="Q237" s="282">
        <f t="shared" ref="Q237:Q262" si="80">SUM(G237:K237)</f>
        <v>0</v>
      </c>
      <c r="R237" s="283">
        <f>SUM(L237:P237)</f>
        <v>0</v>
      </c>
      <c r="S237" s="537"/>
      <c r="T237" s="538">
        <f>SUM(Q237:S237)</f>
        <v>0</v>
      </c>
      <c r="U237" s="194">
        <v>2.996</v>
      </c>
      <c r="V237" s="225">
        <v>1</v>
      </c>
      <c r="W237" s="211"/>
      <c r="X237" s="170"/>
      <c r="Y237" s="219"/>
      <c r="Z237" s="219"/>
      <c r="AB237" s="625">
        <v>4006</v>
      </c>
      <c r="AC237" s="625" t="s">
        <v>1117</v>
      </c>
      <c r="AD237" s="629">
        <f t="shared" ref="AD237:AD262" si="81">+IF(AC237="No",T237,0)</f>
        <v>0</v>
      </c>
    </row>
    <row r="238" spans="1:30" s="227" customFormat="1" ht="15.75" outlineLevel="1">
      <c r="A238" s="483" t="s">
        <v>801</v>
      </c>
      <c r="B238" s="600">
        <v>4007</v>
      </c>
      <c r="C238" s="485" t="s">
        <v>1101</v>
      </c>
      <c r="D238" s="484" t="s">
        <v>1099</v>
      </c>
      <c r="E238" s="484" t="s">
        <v>1100</v>
      </c>
      <c r="F238" s="485" t="s">
        <v>1101</v>
      </c>
      <c r="G238" s="486">
        <v>0</v>
      </c>
      <c r="H238" s="488">
        <v>0</v>
      </c>
      <c r="I238" s="488">
        <v>0</v>
      </c>
      <c r="J238" s="488">
        <v>0.45500000000000002</v>
      </c>
      <c r="K238" s="488">
        <v>0</v>
      </c>
      <c r="L238" s="488">
        <v>0</v>
      </c>
      <c r="M238" s="489">
        <v>0</v>
      </c>
      <c r="N238" s="489">
        <v>0</v>
      </c>
      <c r="O238" s="489">
        <v>0</v>
      </c>
      <c r="P238" s="489">
        <v>0</v>
      </c>
      <c r="Q238" s="490">
        <f t="shared" si="80"/>
        <v>0.45500000000000002</v>
      </c>
      <c r="R238" s="490">
        <f>SUM(L238:P238)</f>
        <v>0</v>
      </c>
      <c r="S238" s="490"/>
      <c r="T238" s="491">
        <f t="shared" ref="T238:T263" si="82">SUM(Q238:S238)</f>
        <v>0.45500000000000002</v>
      </c>
      <c r="U238" s="154"/>
      <c r="V238" s="492">
        <v>1</v>
      </c>
      <c r="W238" s="211"/>
      <c r="X238" s="493" t="s">
        <v>1098</v>
      </c>
      <c r="Y238" s="234" t="s">
        <v>430</v>
      </c>
      <c r="Z238" s="234" t="s">
        <v>431</v>
      </c>
      <c r="AB238" s="625">
        <v>4007</v>
      </c>
      <c r="AC238" s="625" t="s">
        <v>1117</v>
      </c>
      <c r="AD238" s="629">
        <f t="shared" si="81"/>
        <v>0.45500000000000002</v>
      </c>
    </row>
    <row r="239" spans="1:30" s="227" customFormat="1" ht="15.75" hidden="1" outlineLevel="1">
      <c r="A239" s="483" t="s">
        <v>801</v>
      </c>
      <c r="B239" s="600">
        <v>4008</v>
      </c>
      <c r="C239" s="485" t="s">
        <v>1102</v>
      </c>
      <c r="D239" s="484" t="s">
        <v>7</v>
      </c>
      <c r="E239" s="484" t="s">
        <v>1103</v>
      </c>
      <c r="F239" s="485" t="s">
        <v>1102</v>
      </c>
      <c r="G239" s="486">
        <v>4.0839999999999996</v>
      </c>
      <c r="H239" s="488">
        <v>24.023</v>
      </c>
      <c r="I239" s="488">
        <v>56.308</v>
      </c>
      <c r="J239" s="488">
        <v>26.434999999999992</v>
      </c>
      <c r="K239" s="488">
        <v>0</v>
      </c>
      <c r="L239" s="488">
        <v>0</v>
      </c>
      <c r="M239" s="489">
        <v>0</v>
      </c>
      <c r="N239" s="489">
        <v>0</v>
      </c>
      <c r="O239" s="489">
        <v>0</v>
      </c>
      <c r="P239" s="489">
        <v>0</v>
      </c>
      <c r="Q239" s="490">
        <f t="shared" si="80"/>
        <v>110.84999999999998</v>
      </c>
      <c r="R239" s="490">
        <f>SUM(L239:P239)</f>
        <v>0</v>
      </c>
      <c r="S239" s="490"/>
      <c r="T239" s="491">
        <f t="shared" si="82"/>
        <v>110.84999999999998</v>
      </c>
      <c r="U239" s="154"/>
      <c r="V239" s="492">
        <v>2</v>
      </c>
      <c r="W239" s="211"/>
      <c r="X239" s="493" t="s">
        <v>1104</v>
      </c>
      <c r="Y239" s="234" t="s">
        <v>430</v>
      </c>
      <c r="Z239" s="234" t="s">
        <v>431</v>
      </c>
      <c r="AB239" s="625">
        <v>4008</v>
      </c>
      <c r="AC239" s="625" t="s">
        <v>1118</v>
      </c>
      <c r="AD239" s="629">
        <f t="shared" si="81"/>
        <v>0</v>
      </c>
    </row>
    <row r="240" spans="1:30" s="227" customFormat="1" ht="15.75" hidden="1" outlineLevel="1">
      <c r="A240" s="483" t="s">
        <v>801</v>
      </c>
      <c r="B240" s="600">
        <v>4009</v>
      </c>
      <c r="C240" s="485" t="s">
        <v>1105</v>
      </c>
      <c r="D240" s="484" t="s">
        <v>7</v>
      </c>
      <c r="E240" s="484" t="s">
        <v>1106</v>
      </c>
      <c r="F240" s="485" t="s">
        <v>1105</v>
      </c>
      <c r="G240" s="486">
        <v>0</v>
      </c>
      <c r="H240" s="488">
        <v>0.36899999999999999</v>
      </c>
      <c r="I240" s="488">
        <v>0</v>
      </c>
      <c r="J240" s="488">
        <v>0</v>
      </c>
      <c r="K240" s="488">
        <v>0</v>
      </c>
      <c r="L240" s="488">
        <v>0</v>
      </c>
      <c r="M240" s="489">
        <v>0</v>
      </c>
      <c r="N240" s="489">
        <v>26.761000000000003</v>
      </c>
      <c r="O240" s="489">
        <v>40.577000000000005</v>
      </c>
      <c r="P240" s="489">
        <v>0</v>
      </c>
      <c r="Q240" s="490">
        <f t="shared" si="80"/>
        <v>0.36899999999999999</v>
      </c>
      <c r="R240" s="490">
        <f>SUM(L240:P240)</f>
        <v>67.338000000000008</v>
      </c>
      <c r="S240" s="490"/>
      <c r="T240" s="491">
        <f t="shared" si="82"/>
        <v>67.707000000000008</v>
      </c>
      <c r="U240" s="154"/>
      <c r="V240" s="492">
        <v>2</v>
      </c>
      <c r="W240" s="211"/>
      <c r="X240" s="493" t="s">
        <v>1104</v>
      </c>
      <c r="Y240" s="234" t="s">
        <v>430</v>
      </c>
      <c r="Z240" s="234" t="s">
        <v>431</v>
      </c>
      <c r="AB240" s="625">
        <v>4009</v>
      </c>
      <c r="AC240" s="625" t="s">
        <v>1118</v>
      </c>
      <c r="AD240" s="629">
        <f t="shared" si="81"/>
        <v>0</v>
      </c>
    </row>
    <row r="241" spans="1:30" s="227" customFormat="1" ht="17.25" hidden="1" customHeight="1" outlineLevel="1">
      <c r="A241" s="232">
        <v>40</v>
      </c>
      <c r="B241" s="160" t="s">
        <v>214</v>
      </c>
      <c r="C241" s="233" t="s">
        <v>754</v>
      </c>
      <c r="D241" s="234" t="s">
        <v>7</v>
      </c>
      <c r="E241" s="234" t="s">
        <v>724</v>
      </c>
      <c r="F241" s="233" t="s">
        <v>754</v>
      </c>
      <c r="G241" s="235">
        <v>0</v>
      </c>
      <c r="H241" s="236">
        <v>0.2</v>
      </c>
      <c r="I241" s="236">
        <v>0</v>
      </c>
      <c r="J241" s="236">
        <v>0</v>
      </c>
      <c r="K241" s="236">
        <v>0</v>
      </c>
      <c r="L241" s="236">
        <v>0</v>
      </c>
      <c r="M241" s="228">
        <v>0</v>
      </c>
      <c r="N241" s="228">
        <v>8.8000000000000007</v>
      </c>
      <c r="O241" s="228">
        <v>11.997000000000002</v>
      </c>
      <c r="P241" s="228">
        <v>18.792999999999999</v>
      </c>
      <c r="Q241" s="269">
        <f t="shared" si="80"/>
        <v>0.2</v>
      </c>
      <c r="R241" s="274">
        <f t="shared" ref="R241:R263" si="83">SUM(L241:P241)</f>
        <v>39.590000000000003</v>
      </c>
      <c r="S241" s="32"/>
      <c r="T241" s="215">
        <f t="shared" si="82"/>
        <v>39.790000000000006</v>
      </c>
      <c r="U241" s="154">
        <v>39.79</v>
      </c>
      <c r="V241" s="594">
        <v>2</v>
      </c>
      <c r="W241" s="211"/>
      <c r="X241" s="177"/>
      <c r="Y241" s="234" t="s">
        <v>7</v>
      </c>
      <c r="Z241" s="234" t="s">
        <v>724</v>
      </c>
      <c r="AB241" s="625" t="s">
        <v>214</v>
      </c>
      <c r="AC241" s="625" t="s">
        <v>1118</v>
      </c>
      <c r="AD241" s="629">
        <f t="shared" si="81"/>
        <v>0</v>
      </c>
    </row>
    <row r="242" spans="1:30" s="182" customFormat="1" ht="15.75" outlineLevel="1">
      <c r="A242" s="232">
        <v>40</v>
      </c>
      <c r="B242" s="609" t="s">
        <v>439</v>
      </c>
      <c r="C242" s="233" t="s">
        <v>772</v>
      </c>
      <c r="D242" s="234" t="s">
        <v>7</v>
      </c>
      <c r="E242" s="234" t="s">
        <v>428</v>
      </c>
      <c r="F242" s="233" t="s">
        <v>772</v>
      </c>
      <c r="G242" s="235">
        <v>0</v>
      </c>
      <c r="H242" s="236">
        <v>0</v>
      </c>
      <c r="I242" s="236">
        <v>0</v>
      </c>
      <c r="J242" s="236">
        <v>0</v>
      </c>
      <c r="K242" s="236">
        <v>0</v>
      </c>
      <c r="L242" s="236">
        <v>0</v>
      </c>
      <c r="M242" s="228">
        <v>0</v>
      </c>
      <c r="N242" s="228">
        <v>5.0949999999999998</v>
      </c>
      <c r="O242" s="228">
        <v>1.9710000000000001</v>
      </c>
      <c r="P242" s="228">
        <v>0</v>
      </c>
      <c r="Q242" s="269">
        <f t="shared" si="80"/>
        <v>0</v>
      </c>
      <c r="R242" s="274">
        <f t="shared" si="83"/>
        <v>7.0659999999999998</v>
      </c>
      <c r="S242" s="32"/>
      <c r="T242" s="215">
        <f t="shared" si="82"/>
        <v>7.0659999999999998</v>
      </c>
      <c r="U242" s="154">
        <v>7.0659999999999998</v>
      </c>
      <c r="V242" s="594">
        <v>2</v>
      </c>
      <c r="W242" s="181"/>
      <c r="X242" s="177"/>
      <c r="Y242" s="234" t="s">
        <v>7</v>
      </c>
      <c r="Z242" s="234" t="s">
        <v>428</v>
      </c>
      <c r="AB242" s="627" t="s">
        <v>439</v>
      </c>
      <c r="AC242" s="625" t="s">
        <v>1117</v>
      </c>
      <c r="AD242" s="629">
        <f t="shared" si="81"/>
        <v>7.0659999999999998</v>
      </c>
    </row>
    <row r="243" spans="1:30" s="227" customFormat="1" ht="15.75" outlineLevel="1">
      <c r="A243" s="232">
        <v>40</v>
      </c>
      <c r="B243" s="160" t="s">
        <v>785</v>
      </c>
      <c r="C243" s="213" t="s">
        <v>786</v>
      </c>
      <c r="D243" s="234" t="s">
        <v>787</v>
      </c>
      <c r="E243" s="317" t="s">
        <v>788</v>
      </c>
      <c r="F243" s="213" t="s">
        <v>872</v>
      </c>
      <c r="G243" s="235">
        <v>0</v>
      </c>
      <c r="H243" s="236">
        <v>0</v>
      </c>
      <c r="I243" s="236">
        <v>0.98599999999999999</v>
      </c>
      <c r="J243" s="236">
        <v>13.457999999999998</v>
      </c>
      <c r="K243" s="236">
        <v>0</v>
      </c>
      <c r="L243" s="236">
        <v>0</v>
      </c>
      <c r="M243" s="228">
        <v>0</v>
      </c>
      <c r="N243" s="228">
        <v>0</v>
      </c>
      <c r="O243" s="228">
        <v>0</v>
      </c>
      <c r="P243" s="228">
        <v>0</v>
      </c>
      <c r="Q243" s="269">
        <f t="shared" si="80"/>
        <v>14.443999999999999</v>
      </c>
      <c r="R243" s="274">
        <f t="shared" si="83"/>
        <v>0</v>
      </c>
      <c r="S243" s="285"/>
      <c r="T243" s="215">
        <f t="shared" si="82"/>
        <v>14.443999999999999</v>
      </c>
      <c r="U243" s="154">
        <v>14.444000000000001</v>
      </c>
      <c r="V243" s="180">
        <v>1</v>
      </c>
      <c r="W243" s="211"/>
      <c r="X243" s="290" t="s">
        <v>1035</v>
      </c>
      <c r="Y243" s="234" t="s">
        <v>787</v>
      </c>
      <c r="Z243" s="234" t="s">
        <v>788</v>
      </c>
      <c r="AB243" s="625" t="s">
        <v>785</v>
      </c>
      <c r="AC243" s="625" t="s">
        <v>1117</v>
      </c>
      <c r="AD243" s="629">
        <f t="shared" si="81"/>
        <v>14.443999999999999</v>
      </c>
    </row>
    <row r="244" spans="1:30" s="227" customFormat="1" ht="15" hidden="1" customHeight="1" outlineLevel="1">
      <c r="A244" s="232">
        <v>65</v>
      </c>
      <c r="B244" s="160" t="s">
        <v>216</v>
      </c>
      <c r="C244" s="233" t="s">
        <v>217</v>
      </c>
      <c r="D244" s="234" t="s">
        <v>7</v>
      </c>
      <c r="E244" s="234" t="s">
        <v>429</v>
      </c>
      <c r="F244" s="342" t="s">
        <v>217</v>
      </c>
      <c r="G244" s="235">
        <v>91.986999999999995</v>
      </c>
      <c r="H244" s="236">
        <v>5.9850000000000003</v>
      </c>
      <c r="I244" s="236">
        <v>3.6869999999999998</v>
      </c>
      <c r="J244" s="236">
        <v>0</v>
      </c>
      <c r="K244" s="236">
        <v>0</v>
      </c>
      <c r="L244" s="236">
        <v>0</v>
      </c>
      <c r="M244" s="228">
        <v>0.2</v>
      </c>
      <c r="N244" s="228">
        <v>0</v>
      </c>
      <c r="O244" s="228">
        <v>0</v>
      </c>
      <c r="P244" s="228">
        <v>0</v>
      </c>
      <c r="Q244" s="269">
        <f t="shared" si="80"/>
        <v>101.65899999999999</v>
      </c>
      <c r="R244" s="274">
        <f t="shared" si="83"/>
        <v>0.2</v>
      </c>
      <c r="S244" s="32"/>
      <c r="T244" s="215">
        <f t="shared" si="82"/>
        <v>101.85899999999999</v>
      </c>
      <c r="U244" s="154">
        <v>101.85899999999999</v>
      </c>
      <c r="V244" s="594">
        <v>4</v>
      </c>
      <c r="W244" s="211"/>
      <c r="X244" s="177"/>
      <c r="Y244" s="234" t="s">
        <v>7</v>
      </c>
      <c r="Z244" s="234" t="s">
        <v>429</v>
      </c>
      <c r="AB244" s="625" t="s">
        <v>216</v>
      </c>
      <c r="AC244" s="625" t="s">
        <v>1118</v>
      </c>
      <c r="AD244" s="629">
        <f t="shared" si="81"/>
        <v>0</v>
      </c>
    </row>
    <row r="245" spans="1:30" s="227" customFormat="1" ht="15.75" hidden="1" outlineLevel="1">
      <c r="A245" s="232">
        <v>65</v>
      </c>
      <c r="B245" s="160" t="s">
        <v>218</v>
      </c>
      <c r="C245" s="233" t="s">
        <v>219</v>
      </c>
      <c r="D245" s="234" t="s">
        <v>7</v>
      </c>
      <c r="E245" s="317" t="s">
        <v>687</v>
      </c>
      <c r="F245" s="342" t="s">
        <v>219</v>
      </c>
      <c r="G245" s="235">
        <v>0</v>
      </c>
      <c r="H245" s="236">
        <v>0</v>
      </c>
      <c r="I245" s="236">
        <v>102.501</v>
      </c>
      <c r="J245" s="236">
        <v>0</v>
      </c>
      <c r="K245" s="236">
        <v>0</v>
      </c>
      <c r="L245" s="236">
        <v>0</v>
      </c>
      <c r="M245" s="228">
        <v>0</v>
      </c>
      <c r="N245" s="228">
        <v>0</v>
      </c>
      <c r="O245" s="228">
        <v>0</v>
      </c>
      <c r="P245" s="228">
        <v>0</v>
      </c>
      <c r="Q245" s="269">
        <f t="shared" si="80"/>
        <v>102.501</v>
      </c>
      <c r="R245" s="274">
        <f t="shared" si="83"/>
        <v>0</v>
      </c>
      <c r="S245" s="32"/>
      <c r="T245" s="215">
        <f t="shared" si="82"/>
        <v>102.501</v>
      </c>
      <c r="U245" s="154">
        <v>102.501</v>
      </c>
      <c r="V245" s="594">
        <v>3</v>
      </c>
      <c r="W245" s="211"/>
      <c r="X245" s="177"/>
      <c r="Y245" s="234" t="s">
        <v>7</v>
      </c>
      <c r="Z245" s="234" t="s">
        <v>687</v>
      </c>
      <c r="AB245" s="625" t="s">
        <v>218</v>
      </c>
      <c r="AC245" s="625" t="s">
        <v>1118</v>
      </c>
      <c r="AD245" s="629">
        <f t="shared" si="81"/>
        <v>0</v>
      </c>
    </row>
    <row r="246" spans="1:30" s="227" customFormat="1" ht="15.75" outlineLevel="1">
      <c r="A246" s="483">
        <v>65</v>
      </c>
      <c r="B246" s="600" t="s">
        <v>220</v>
      </c>
      <c r="C246" s="485" t="s">
        <v>1092</v>
      </c>
      <c r="D246" s="484" t="s">
        <v>1090</v>
      </c>
      <c r="E246" s="484" t="s">
        <v>1091</v>
      </c>
      <c r="F246" s="485" t="s">
        <v>1092</v>
      </c>
      <c r="G246" s="486">
        <v>0</v>
      </c>
      <c r="H246" s="488">
        <v>0</v>
      </c>
      <c r="I246" s="488">
        <v>0</v>
      </c>
      <c r="J246" s="488">
        <v>0</v>
      </c>
      <c r="K246" s="488">
        <v>1.617</v>
      </c>
      <c r="L246" s="488">
        <v>0</v>
      </c>
      <c r="M246" s="489">
        <v>0</v>
      </c>
      <c r="N246" s="489">
        <v>0</v>
      </c>
      <c r="O246" s="489">
        <v>0</v>
      </c>
      <c r="P246" s="489">
        <v>0</v>
      </c>
      <c r="Q246" s="490">
        <f t="shared" si="80"/>
        <v>1.617</v>
      </c>
      <c r="R246" s="490">
        <f>SUM(L246:P246)</f>
        <v>0</v>
      </c>
      <c r="S246" s="490"/>
      <c r="T246" s="491">
        <f t="shared" si="82"/>
        <v>1.617</v>
      </c>
      <c r="U246" s="154"/>
      <c r="V246" s="492">
        <v>1</v>
      </c>
      <c r="W246" s="211"/>
      <c r="X246" s="493" t="s">
        <v>1098</v>
      </c>
      <c r="Y246" s="234" t="s">
        <v>430</v>
      </c>
      <c r="Z246" s="234" t="s">
        <v>431</v>
      </c>
      <c r="AB246" s="625" t="s">
        <v>220</v>
      </c>
      <c r="AC246" s="625" t="s">
        <v>1117</v>
      </c>
      <c r="AD246" s="629">
        <f t="shared" si="81"/>
        <v>1.617</v>
      </c>
    </row>
    <row r="247" spans="1:30" s="227" customFormat="1" ht="15.75" outlineLevel="1">
      <c r="A247" s="483">
        <v>65</v>
      </c>
      <c r="B247" s="600" t="s">
        <v>220</v>
      </c>
      <c r="C247" s="485" t="s">
        <v>1089</v>
      </c>
      <c r="D247" s="484" t="s">
        <v>1093</v>
      </c>
      <c r="E247" s="484" t="s">
        <v>1094</v>
      </c>
      <c r="F247" s="485" t="s">
        <v>1089</v>
      </c>
      <c r="G247" s="486">
        <v>0</v>
      </c>
      <c r="H247" s="488">
        <v>0</v>
      </c>
      <c r="I247" s="488">
        <v>0</v>
      </c>
      <c r="J247" s="488">
        <v>0.55800000000000005</v>
      </c>
      <c r="K247" s="488">
        <v>0</v>
      </c>
      <c r="L247" s="488">
        <v>0</v>
      </c>
      <c r="M247" s="489">
        <v>0</v>
      </c>
      <c r="N247" s="489">
        <v>0</v>
      </c>
      <c r="O247" s="489">
        <v>0</v>
      </c>
      <c r="P247" s="489">
        <v>0</v>
      </c>
      <c r="Q247" s="490">
        <f t="shared" si="80"/>
        <v>0.55800000000000005</v>
      </c>
      <c r="R247" s="490">
        <f>SUM(L247:P247)</f>
        <v>0</v>
      </c>
      <c r="S247" s="490"/>
      <c r="T247" s="491">
        <f t="shared" si="82"/>
        <v>0.55800000000000005</v>
      </c>
      <c r="U247" s="154"/>
      <c r="V247" s="492">
        <v>1</v>
      </c>
      <c r="W247" s="211"/>
      <c r="X247" s="493" t="s">
        <v>1098</v>
      </c>
      <c r="Y247" s="234" t="s">
        <v>430</v>
      </c>
      <c r="Z247" s="234" t="s">
        <v>431</v>
      </c>
      <c r="AB247" s="625" t="s">
        <v>220</v>
      </c>
      <c r="AC247" s="625" t="s">
        <v>1117</v>
      </c>
      <c r="AD247" s="629">
        <f t="shared" si="81"/>
        <v>0.55800000000000005</v>
      </c>
    </row>
    <row r="248" spans="1:30" s="227" customFormat="1" ht="15.75" outlineLevel="1">
      <c r="A248" s="232">
        <v>65</v>
      </c>
      <c r="B248" s="160" t="s">
        <v>220</v>
      </c>
      <c r="C248" s="233" t="s">
        <v>221</v>
      </c>
      <c r="D248" s="234" t="s">
        <v>430</v>
      </c>
      <c r="E248" s="234" t="s">
        <v>431</v>
      </c>
      <c r="F248" s="233" t="s">
        <v>873</v>
      </c>
      <c r="G248" s="235">
        <v>0</v>
      </c>
      <c r="H248" s="236">
        <v>0</v>
      </c>
      <c r="I248" s="234">
        <v>0</v>
      </c>
      <c r="J248" s="236">
        <v>0</v>
      </c>
      <c r="K248" s="236">
        <v>1.212</v>
      </c>
      <c r="L248" s="236">
        <v>0</v>
      </c>
      <c r="M248" s="228">
        <v>0</v>
      </c>
      <c r="N248" s="228">
        <v>0</v>
      </c>
      <c r="O248" s="228">
        <v>0</v>
      </c>
      <c r="P248" s="228">
        <v>0</v>
      </c>
      <c r="Q248" s="269">
        <f t="shared" si="80"/>
        <v>1.212</v>
      </c>
      <c r="R248" s="274">
        <f>SUM(L248:P248)</f>
        <v>0</v>
      </c>
      <c r="S248" s="32"/>
      <c r="T248" s="215">
        <f t="shared" si="82"/>
        <v>1.212</v>
      </c>
      <c r="U248" s="154">
        <v>1.212</v>
      </c>
      <c r="V248" s="594">
        <v>1</v>
      </c>
      <c r="W248" s="211"/>
      <c r="X248" s="290" t="s">
        <v>1035</v>
      </c>
      <c r="Y248" s="234" t="s">
        <v>430</v>
      </c>
      <c r="Z248" s="234" t="s">
        <v>431</v>
      </c>
      <c r="AB248" s="625" t="s">
        <v>220</v>
      </c>
      <c r="AC248" s="625" t="s">
        <v>1117</v>
      </c>
      <c r="AD248" s="629">
        <f t="shared" si="81"/>
        <v>1.212</v>
      </c>
    </row>
    <row r="249" spans="1:30" s="227" customFormat="1" ht="15.75" outlineLevel="1">
      <c r="A249" s="483">
        <v>65</v>
      </c>
      <c r="B249" s="600" t="s">
        <v>220</v>
      </c>
      <c r="C249" s="485" t="s">
        <v>1097</v>
      </c>
      <c r="D249" s="484" t="s">
        <v>1095</v>
      </c>
      <c r="E249" s="484" t="s">
        <v>1096</v>
      </c>
      <c r="F249" s="485" t="s">
        <v>1097</v>
      </c>
      <c r="G249" s="486">
        <v>0</v>
      </c>
      <c r="H249" s="488">
        <v>0</v>
      </c>
      <c r="I249" s="488">
        <v>0</v>
      </c>
      <c r="J249" s="488">
        <v>0.82</v>
      </c>
      <c r="K249" s="488">
        <v>0</v>
      </c>
      <c r="L249" s="488">
        <v>0</v>
      </c>
      <c r="M249" s="489">
        <v>0</v>
      </c>
      <c r="N249" s="489">
        <v>0</v>
      </c>
      <c r="O249" s="489">
        <v>0</v>
      </c>
      <c r="P249" s="489">
        <v>0</v>
      </c>
      <c r="Q249" s="490">
        <f t="shared" si="80"/>
        <v>0.82</v>
      </c>
      <c r="R249" s="490">
        <f>SUM(L249:P249)</f>
        <v>0</v>
      </c>
      <c r="S249" s="490"/>
      <c r="T249" s="491">
        <f t="shared" si="82"/>
        <v>0.82</v>
      </c>
      <c r="U249" s="154"/>
      <c r="V249" s="492">
        <v>1</v>
      </c>
      <c r="W249" s="211"/>
      <c r="X249" s="493" t="s">
        <v>1098</v>
      </c>
      <c r="Y249" s="234" t="s">
        <v>430</v>
      </c>
      <c r="Z249" s="234" t="s">
        <v>431</v>
      </c>
      <c r="AB249" s="625" t="s">
        <v>220</v>
      </c>
      <c r="AC249" s="625" t="s">
        <v>1117</v>
      </c>
      <c r="AD249" s="629">
        <f t="shared" si="81"/>
        <v>0.82</v>
      </c>
    </row>
    <row r="250" spans="1:30" s="148" customFormat="1" ht="15.75" outlineLevel="1">
      <c r="A250" s="332">
        <v>65</v>
      </c>
      <c r="B250" s="608" t="s">
        <v>222</v>
      </c>
      <c r="C250" s="328" t="s">
        <v>223</v>
      </c>
      <c r="D250" s="321"/>
      <c r="E250" s="321"/>
      <c r="F250" s="328" t="s">
        <v>954</v>
      </c>
      <c r="G250" s="333"/>
      <c r="H250" s="334"/>
      <c r="I250" s="321"/>
      <c r="J250" s="334"/>
      <c r="K250" s="334"/>
      <c r="L250" s="334"/>
      <c r="M250" s="335"/>
      <c r="N250" s="335"/>
      <c r="O250" s="335"/>
      <c r="P250" s="335"/>
      <c r="Q250" s="269">
        <f t="shared" si="80"/>
        <v>0</v>
      </c>
      <c r="R250" s="274">
        <f t="shared" si="83"/>
        <v>0</v>
      </c>
      <c r="S250" s="535"/>
      <c r="T250" s="536">
        <f t="shared" si="82"/>
        <v>0</v>
      </c>
      <c r="U250" s="154">
        <v>1.6639999999999999</v>
      </c>
      <c r="V250" s="594">
        <v>1</v>
      </c>
      <c r="W250" s="5"/>
      <c r="X250" s="177"/>
      <c r="Y250" s="234"/>
      <c r="Z250" s="234"/>
      <c r="AB250" s="626" t="s">
        <v>222</v>
      </c>
      <c r="AC250" s="625" t="s">
        <v>1117</v>
      </c>
      <c r="AD250" s="629">
        <f t="shared" si="81"/>
        <v>0</v>
      </c>
    </row>
    <row r="251" spans="1:30" s="227" customFormat="1" ht="15.75" outlineLevel="1">
      <c r="A251" s="232">
        <v>65</v>
      </c>
      <c r="B251" s="160" t="s">
        <v>222</v>
      </c>
      <c r="C251" s="233" t="s">
        <v>223</v>
      </c>
      <c r="D251" s="234" t="s">
        <v>127</v>
      </c>
      <c r="E251" s="317" t="s">
        <v>224</v>
      </c>
      <c r="F251" s="233" t="s">
        <v>899</v>
      </c>
      <c r="G251" s="235">
        <v>0</v>
      </c>
      <c r="H251" s="236">
        <v>49.515000000000001</v>
      </c>
      <c r="I251" s="236">
        <v>15.081</v>
      </c>
      <c r="J251" s="236">
        <v>10.956000000000001</v>
      </c>
      <c r="K251" s="236">
        <v>0</v>
      </c>
      <c r="L251" s="236">
        <v>0</v>
      </c>
      <c r="M251" s="228">
        <v>0</v>
      </c>
      <c r="N251" s="228">
        <v>0</v>
      </c>
      <c r="O251" s="228">
        <v>0</v>
      </c>
      <c r="P251" s="228">
        <v>0</v>
      </c>
      <c r="Q251" s="269">
        <f t="shared" si="80"/>
        <v>75.552000000000007</v>
      </c>
      <c r="R251" s="274">
        <f t="shared" si="83"/>
        <v>0</v>
      </c>
      <c r="S251" s="32"/>
      <c r="T251" s="215">
        <f t="shared" si="82"/>
        <v>75.552000000000007</v>
      </c>
      <c r="U251" s="154">
        <v>75.551999999999992</v>
      </c>
      <c r="V251" s="594">
        <v>1</v>
      </c>
      <c r="W251" s="211"/>
      <c r="X251" s="290" t="s">
        <v>1035</v>
      </c>
      <c r="Y251" s="234" t="s">
        <v>127</v>
      </c>
      <c r="Z251" s="234" t="s">
        <v>224</v>
      </c>
      <c r="AB251" s="625" t="s">
        <v>222</v>
      </c>
      <c r="AC251" s="625" t="s">
        <v>1117</v>
      </c>
      <c r="AD251" s="629">
        <f t="shared" si="81"/>
        <v>75.552000000000007</v>
      </c>
    </row>
    <row r="252" spans="1:30" s="227" customFormat="1" ht="15" hidden="1" customHeight="1" outlineLevel="1">
      <c r="A252" s="232">
        <v>65</v>
      </c>
      <c r="B252" s="160" t="s">
        <v>225</v>
      </c>
      <c r="C252" s="233" t="s">
        <v>540</v>
      </c>
      <c r="D252" s="234" t="s">
        <v>7</v>
      </c>
      <c r="E252" s="234" t="s">
        <v>541</v>
      </c>
      <c r="F252" s="342" t="s">
        <v>540</v>
      </c>
      <c r="G252" s="235">
        <v>20.939</v>
      </c>
      <c r="H252" s="236">
        <v>0</v>
      </c>
      <c r="I252" s="236">
        <v>34.585999999999999</v>
      </c>
      <c r="J252" s="236">
        <v>0</v>
      </c>
      <c r="K252" s="236">
        <v>0</v>
      </c>
      <c r="L252" s="236">
        <v>4.07</v>
      </c>
      <c r="M252" s="228">
        <v>0</v>
      </c>
      <c r="N252" s="228">
        <v>0</v>
      </c>
      <c r="O252" s="228">
        <v>49.628</v>
      </c>
      <c r="P252" s="228">
        <v>0</v>
      </c>
      <c r="Q252" s="269">
        <f t="shared" si="80"/>
        <v>55.524999999999999</v>
      </c>
      <c r="R252" s="274">
        <f t="shared" si="83"/>
        <v>53.698</v>
      </c>
      <c r="S252" s="32"/>
      <c r="T252" s="215">
        <f t="shared" si="82"/>
        <v>109.223</v>
      </c>
      <c r="U252" s="154">
        <v>109.223</v>
      </c>
      <c r="V252" s="594">
        <v>3</v>
      </c>
      <c r="W252" s="211"/>
      <c r="X252" s="177"/>
      <c r="Y252" s="234" t="s">
        <v>7</v>
      </c>
      <c r="Z252" s="234" t="s">
        <v>541</v>
      </c>
      <c r="AB252" s="625" t="s">
        <v>225</v>
      </c>
      <c r="AC252" s="625" t="s">
        <v>1118</v>
      </c>
      <c r="AD252" s="629">
        <f t="shared" si="81"/>
        <v>0</v>
      </c>
    </row>
    <row r="253" spans="1:30" s="227" customFormat="1" ht="15.75" outlineLevel="1">
      <c r="A253" s="232">
        <v>65</v>
      </c>
      <c r="B253" s="160" t="s">
        <v>436</v>
      </c>
      <c r="C253" s="233" t="s">
        <v>437</v>
      </c>
      <c r="D253" s="234" t="s">
        <v>7</v>
      </c>
      <c r="E253" s="317" t="s">
        <v>688</v>
      </c>
      <c r="F253" s="342" t="s">
        <v>437</v>
      </c>
      <c r="G253" s="235">
        <v>0</v>
      </c>
      <c r="H253" s="236">
        <v>0</v>
      </c>
      <c r="I253" s="236">
        <v>1.9</v>
      </c>
      <c r="J253" s="236">
        <v>2</v>
      </c>
      <c r="K253" s="236">
        <v>0</v>
      </c>
      <c r="L253" s="236">
        <v>0</v>
      </c>
      <c r="M253" s="228">
        <v>0</v>
      </c>
      <c r="N253" s="228">
        <v>0</v>
      </c>
      <c r="O253" s="228">
        <v>0</v>
      </c>
      <c r="P253" s="228">
        <v>0</v>
      </c>
      <c r="Q253" s="269">
        <f t="shared" si="80"/>
        <v>3.9</v>
      </c>
      <c r="R253" s="274">
        <f t="shared" si="83"/>
        <v>0</v>
      </c>
      <c r="S253" s="32"/>
      <c r="T253" s="215">
        <f t="shared" si="82"/>
        <v>3.9</v>
      </c>
      <c r="U253" s="154">
        <v>3.9</v>
      </c>
      <c r="V253" s="594">
        <v>3</v>
      </c>
      <c r="W253" s="211"/>
      <c r="X253" s="177"/>
      <c r="Y253" s="234" t="s">
        <v>7</v>
      </c>
      <c r="Z253" s="234" t="s">
        <v>688</v>
      </c>
      <c r="AB253" s="625" t="s">
        <v>436</v>
      </c>
      <c r="AC253" s="625" t="s">
        <v>1117</v>
      </c>
      <c r="AD253" s="629">
        <f t="shared" si="81"/>
        <v>3.9</v>
      </c>
    </row>
    <row r="254" spans="1:30" s="227" customFormat="1" ht="15.75" outlineLevel="1">
      <c r="A254" s="232">
        <v>65</v>
      </c>
      <c r="B254" s="160" t="s">
        <v>435</v>
      </c>
      <c r="C254" s="233" t="s">
        <v>689</v>
      </c>
      <c r="D254" s="234" t="s">
        <v>7</v>
      </c>
      <c r="E254" s="317" t="s">
        <v>690</v>
      </c>
      <c r="F254" s="342" t="s">
        <v>689</v>
      </c>
      <c r="G254" s="235">
        <v>0</v>
      </c>
      <c r="H254" s="236">
        <v>0</v>
      </c>
      <c r="I254" s="236">
        <v>2.84</v>
      </c>
      <c r="J254" s="236">
        <v>0</v>
      </c>
      <c r="K254" s="236">
        <v>0</v>
      </c>
      <c r="L254" s="236">
        <v>0</v>
      </c>
      <c r="M254" s="228">
        <v>0</v>
      </c>
      <c r="N254" s="228">
        <v>0</v>
      </c>
      <c r="O254" s="228">
        <v>0</v>
      </c>
      <c r="P254" s="228">
        <v>0</v>
      </c>
      <c r="Q254" s="269">
        <f t="shared" si="80"/>
        <v>2.84</v>
      </c>
      <c r="R254" s="274">
        <f t="shared" si="83"/>
        <v>0</v>
      </c>
      <c r="S254" s="32"/>
      <c r="T254" s="215">
        <f t="shared" si="82"/>
        <v>2.84</v>
      </c>
      <c r="U254" s="154">
        <v>2.84</v>
      </c>
      <c r="V254" s="594">
        <v>3</v>
      </c>
      <c r="W254" s="211"/>
      <c r="X254" s="177"/>
      <c r="Y254" s="234" t="s">
        <v>7</v>
      </c>
      <c r="Z254" s="234" t="s">
        <v>690</v>
      </c>
      <c r="AB254" s="625" t="s">
        <v>435</v>
      </c>
      <c r="AC254" s="625" t="s">
        <v>1117</v>
      </c>
      <c r="AD254" s="629">
        <f t="shared" si="81"/>
        <v>2.84</v>
      </c>
    </row>
    <row r="255" spans="1:30" s="227" customFormat="1" ht="15.75" outlineLevel="1">
      <c r="A255" s="232">
        <v>65</v>
      </c>
      <c r="B255" s="160" t="s">
        <v>438</v>
      </c>
      <c r="C255" s="233" t="s">
        <v>227</v>
      </c>
      <c r="D255" s="234" t="s">
        <v>7</v>
      </c>
      <c r="E255" s="234" t="s">
        <v>232</v>
      </c>
      <c r="F255" s="342" t="s">
        <v>227</v>
      </c>
      <c r="G255" s="235">
        <v>0</v>
      </c>
      <c r="H255" s="236">
        <v>1.3</v>
      </c>
      <c r="I255" s="236">
        <v>0</v>
      </c>
      <c r="J255" s="236">
        <v>0</v>
      </c>
      <c r="K255" s="236">
        <v>0</v>
      </c>
      <c r="L255" s="236">
        <v>0</v>
      </c>
      <c r="M255" s="228">
        <v>0</v>
      </c>
      <c r="N255" s="228">
        <v>0</v>
      </c>
      <c r="O255" s="228">
        <v>0</v>
      </c>
      <c r="P255" s="228">
        <v>0</v>
      </c>
      <c r="Q255" s="269">
        <f t="shared" si="80"/>
        <v>1.3</v>
      </c>
      <c r="R255" s="274">
        <f t="shared" si="83"/>
        <v>0</v>
      </c>
      <c r="S255" s="32"/>
      <c r="T255" s="215">
        <f t="shared" si="82"/>
        <v>1.3</v>
      </c>
      <c r="U255" s="154">
        <v>1.3</v>
      </c>
      <c r="V255" s="594">
        <v>3</v>
      </c>
      <c r="W255" s="211"/>
      <c r="X255" s="177"/>
      <c r="Y255" s="234" t="s">
        <v>7</v>
      </c>
      <c r="Z255" s="234" t="s">
        <v>232</v>
      </c>
      <c r="AB255" s="625" t="s">
        <v>438</v>
      </c>
      <c r="AC255" s="625" t="s">
        <v>1117</v>
      </c>
      <c r="AD255" s="629">
        <f t="shared" si="81"/>
        <v>1.3</v>
      </c>
    </row>
    <row r="256" spans="1:30" s="227" customFormat="1" ht="15.75" outlineLevel="1">
      <c r="A256" s="232">
        <v>65</v>
      </c>
      <c r="B256" s="160" t="s">
        <v>226</v>
      </c>
      <c r="C256" s="233" t="s">
        <v>432</v>
      </c>
      <c r="D256" s="234" t="s">
        <v>7</v>
      </c>
      <c r="E256" s="317" t="s">
        <v>542</v>
      </c>
      <c r="F256" s="342" t="s">
        <v>432</v>
      </c>
      <c r="G256" s="235">
        <v>0</v>
      </c>
      <c r="H256" s="236">
        <v>0</v>
      </c>
      <c r="I256" s="236">
        <v>1.2</v>
      </c>
      <c r="J256" s="236">
        <v>0</v>
      </c>
      <c r="K256" s="236">
        <v>0</v>
      </c>
      <c r="L256" s="236">
        <v>0</v>
      </c>
      <c r="M256" s="228">
        <v>0</v>
      </c>
      <c r="N256" s="228">
        <v>12.8</v>
      </c>
      <c r="O256" s="236">
        <v>0</v>
      </c>
      <c r="P256" s="228">
        <v>0</v>
      </c>
      <c r="Q256" s="269">
        <f t="shared" si="80"/>
        <v>1.2</v>
      </c>
      <c r="R256" s="274">
        <f t="shared" si="83"/>
        <v>12.8</v>
      </c>
      <c r="S256" s="32"/>
      <c r="T256" s="215">
        <f t="shared" si="82"/>
        <v>14</v>
      </c>
      <c r="U256" s="154">
        <v>14</v>
      </c>
      <c r="V256" s="594">
        <v>3</v>
      </c>
      <c r="W256" s="211"/>
      <c r="X256" s="177"/>
      <c r="Y256" s="234" t="s">
        <v>7</v>
      </c>
      <c r="Z256" s="234" t="s">
        <v>542</v>
      </c>
      <c r="AB256" s="625" t="s">
        <v>226</v>
      </c>
      <c r="AC256" s="625" t="s">
        <v>1117</v>
      </c>
      <c r="AD256" s="629">
        <f t="shared" si="81"/>
        <v>14</v>
      </c>
    </row>
    <row r="257" spans="1:30" s="227" customFormat="1" ht="15.75" outlineLevel="1">
      <c r="A257" s="232">
        <v>65</v>
      </c>
      <c r="B257" s="160" t="s">
        <v>228</v>
      </c>
      <c r="C257" s="233" t="s">
        <v>543</v>
      </c>
      <c r="D257" s="234" t="s">
        <v>7</v>
      </c>
      <c r="E257" s="317" t="s">
        <v>773</v>
      </c>
      <c r="F257" s="342" t="s">
        <v>543</v>
      </c>
      <c r="G257" s="235">
        <v>0</v>
      </c>
      <c r="H257" s="236">
        <v>0</v>
      </c>
      <c r="I257" s="236">
        <v>1.8</v>
      </c>
      <c r="J257" s="236">
        <v>0</v>
      </c>
      <c r="K257" s="236">
        <v>0</v>
      </c>
      <c r="L257" s="236">
        <v>0</v>
      </c>
      <c r="M257" s="228">
        <v>0</v>
      </c>
      <c r="N257" s="228">
        <v>0</v>
      </c>
      <c r="O257" s="228">
        <v>0</v>
      </c>
      <c r="P257" s="228">
        <v>0</v>
      </c>
      <c r="Q257" s="269">
        <f t="shared" si="80"/>
        <v>1.8</v>
      </c>
      <c r="R257" s="274">
        <f t="shared" si="83"/>
        <v>0</v>
      </c>
      <c r="S257" s="32"/>
      <c r="T257" s="215">
        <f t="shared" si="82"/>
        <v>1.8</v>
      </c>
      <c r="U257" s="154">
        <v>1.8</v>
      </c>
      <c r="V257" s="594">
        <v>3</v>
      </c>
      <c r="W257" s="211"/>
      <c r="X257" s="177"/>
      <c r="Y257" s="234" t="s">
        <v>7</v>
      </c>
      <c r="Z257" s="234" t="s">
        <v>773</v>
      </c>
      <c r="AB257" s="625" t="s">
        <v>228</v>
      </c>
      <c r="AC257" s="625" t="s">
        <v>1117</v>
      </c>
      <c r="AD257" s="629">
        <f t="shared" si="81"/>
        <v>1.8</v>
      </c>
    </row>
    <row r="258" spans="1:30" s="227" customFormat="1" ht="15.75" outlineLevel="1">
      <c r="A258" s="232">
        <v>65</v>
      </c>
      <c r="B258" s="482" t="s">
        <v>229</v>
      </c>
      <c r="C258" s="233" t="s">
        <v>433</v>
      </c>
      <c r="D258" s="234" t="s">
        <v>7</v>
      </c>
      <c r="E258" s="234" t="s">
        <v>194</v>
      </c>
      <c r="F258" s="342" t="s">
        <v>433</v>
      </c>
      <c r="G258" s="235">
        <v>0</v>
      </c>
      <c r="H258" s="236">
        <v>0</v>
      </c>
      <c r="I258" s="236">
        <v>0.7</v>
      </c>
      <c r="J258" s="236">
        <v>0</v>
      </c>
      <c r="K258" s="236">
        <v>0</v>
      </c>
      <c r="L258" s="236">
        <v>0</v>
      </c>
      <c r="M258" s="228">
        <v>0</v>
      </c>
      <c r="N258" s="228">
        <v>2.4</v>
      </c>
      <c r="O258" s="228">
        <v>0</v>
      </c>
      <c r="P258" s="228">
        <v>0</v>
      </c>
      <c r="Q258" s="269">
        <f t="shared" si="80"/>
        <v>0.7</v>
      </c>
      <c r="R258" s="274">
        <f t="shared" si="83"/>
        <v>2.4</v>
      </c>
      <c r="S258" s="32"/>
      <c r="T258" s="215">
        <f t="shared" si="82"/>
        <v>3.0999999999999996</v>
      </c>
      <c r="U258" s="154">
        <v>3.0999999999999996</v>
      </c>
      <c r="V258" s="594">
        <v>3</v>
      </c>
      <c r="W258" s="211"/>
      <c r="X258" s="177"/>
      <c r="Y258" s="234" t="s">
        <v>7</v>
      </c>
      <c r="Z258" s="234" t="s">
        <v>194</v>
      </c>
      <c r="AB258" s="625" t="s">
        <v>229</v>
      </c>
      <c r="AC258" s="625" t="s">
        <v>1117</v>
      </c>
      <c r="AD258" s="629">
        <f t="shared" si="81"/>
        <v>3.0999999999999996</v>
      </c>
    </row>
    <row r="259" spans="1:30" s="227" customFormat="1" ht="15.75" outlineLevel="1">
      <c r="A259" s="232">
        <v>65</v>
      </c>
      <c r="B259" s="160" t="s">
        <v>230</v>
      </c>
      <c r="C259" s="233" t="s">
        <v>434</v>
      </c>
      <c r="D259" s="234" t="s">
        <v>7</v>
      </c>
      <c r="E259" s="317" t="s">
        <v>755</v>
      </c>
      <c r="F259" s="342" t="s">
        <v>434</v>
      </c>
      <c r="G259" s="235">
        <v>0</v>
      </c>
      <c r="H259" s="236">
        <v>0</v>
      </c>
      <c r="I259" s="236">
        <v>0</v>
      </c>
      <c r="J259" s="236">
        <v>0</v>
      </c>
      <c r="K259" s="236">
        <v>0</v>
      </c>
      <c r="L259" s="236">
        <v>0</v>
      </c>
      <c r="M259" s="228">
        <v>0</v>
      </c>
      <c r="N259" s="228">
        <v>3.9</v>
      </c>
      <c r="O259" s="228">
        <v>0</v>
      </c>
      <c r="P259" s="228">
        <v>0</v>
      </c>
      <c r="Q259" s="269">
        <f t="shared" si="80"/>
        <v>0</v>
      </c>
      <c r="R259" s="274">
        <f t="shared" si="83"/>
        <v>3.9</v>
      </c>
      <c r="S259" s="32"/>
      <c r="T259" s="215">
        <f t="shared" si="82"/>
        <v>3.9</v>
      </c>
      <c r="U259" s="154">
        <v>3.9</v>
      </c>
      <c r="V259" s="594">
        <v>3</v>
      </c>
      <c r="W259" s="211"/>
      <c r="X259" s="177"/>
      <c r="Y259" s="234" t="s">
        <v>7</v>
      </c>
      <c r="Z259" s="234" t="s">
        <v>755</v>
      </c>
      <c r="AB259" s="625" t="s">
        <v>230</v>
      </c>
      <c r="AC259" s="625" t="s">
        <v>1117</v>
      </c>
      <c r="AD259" s="629">
        <f t="shared" si="81"/>
        <v>3.9</v>
      </c>
    </row>
    <row r="260" spans="1:30" s="227" customFormat="1" ht="15.75" outlineLevel="1">
      <c r="A260" s="232">
        <v>65</v>
      </c>
      <c r="B260" s="160" t="s">
        <v>231</v>
      </c>
      <c r="C260" s="233" t="s">
        <v>539</v>
      </c>
      <c r="D260" s="234" t="s">
        <v>7</v>
      </c>
      <c r="E260" s="234" t="s">
        <v>14</v>
      </c>
      <c r="F260" s="213" t="s">
        <v>539</v>
      </c>
      <c r="G260" s="235">
        <v>0</v>
      </c>
      <c r="H260" s="236">
        <v>1.75</v>
      </c>
      <c r="I260" s="236">
        <v>2.0449999999999999</v>
      </c>
      <c r="J260" s="236">
        <v>0</v>
      </c>
      <c r="K260" s="236">
        <v>0</v>
      </c>
      <c r="L260" s="236">
        <v>0</v>
      </c>
      <c r="M260" s="228">
        <v>0</v>
      </c>
      <c r="N260" s="228">
        <v>0</v>
      </c>
      <c r="O260" s="228">
        <v>0</v>
      </c>
      <c r="P260" s="228">
        <v>0</v>
      </c>
      <c r="Q260" s="269">
        <f t="shared" si="80"/>
        <v>3.7949999999999999</v>
      </c>
      <c r="R260" s="274">
        <f t="shared" si="83"/>
        <v>0</v>
      </c>
      <c r="S260" s="32"/>
      <c r="T260" s="215">
        <f t="shared" si="82"/>
        <v>3.7949999999999999</v>
      </c>
      <c r="U260" s="154">
        <v>3.7949999999999999</v>
      </c>
      <c r="V260" s="594">
        <v>1</v>
      </c>
      <c r="W260" s="211"/>
      <c r="X260" s="290" t="s">
        <v>1035</v>
      </c>
      <c r="Y260" s="234" t="s">
        <v>7</v>
      </c>
      <c r="Z260" s="234" t="s">
        <v>14</v>
      </c>
      <c r="AB260" s="625" t="s">
        <v>231</v>
      </c>
      <c r="AC260" s="625" t="s">
        <v>1117</v>
      </c>
      <c r="AD260" s="629">
        <f t="shared" si="81"/>
        <v>3.7949999999999999</v>
      </c>
    </row>
    <row r="261" spans="1:30" s="227" customFormat="1" ht="16.5" outlineLevel="1" thickBot="1">
      <c r="A261" s="232">
        <v>65</v>
      </c>
      <c r="B261" s="160" t="s">
        <v>544</v>
      </c>
      <c r="C261" s="233" t="s">
        <v>545</v>
      </c>
      <c r="D261" s="234" t="s">
        <v>7</v>
      </c>
      <c r="E261" s="317" t="s">
        <v>546</v>
      </c>
      <c r="F261" s="213" t="s">
        <v>545</v>
      </c>
      <c r="G261" s="235">
        <v>0</v>
      </c>
      <c r="H261" s="236">
        <v>0</v>
      </c>
      <c r="I261" s="236">
        <v>1.825</v>
      </c>
      <c r="J261" s="236">
        <v>0</v>
      </c>
      <c r="K261" s="236">
        <v>0</v>
      </c>
      <c r="L261" s="236">
        <v>0</v>
      </c>
      <c r="M261" s="228">
        <v>0</v>
      </c>
      <c r="N261" s="228">
        <v>0</v>
      </c>
      <c r="O261" s="228">
        <v>0</v>
      </c>
      <c r="P261" s="228">
        <v>0</v>
      </c>
      <c r="Q261" s="269">
        <f t="shared" si="80"/>
        <v>1.825</v>
      </c>
      <c r="R261" s="274">
        <f t="shared" si="83"/>
        <v>0</v>
      </c>
      <c r="S261" s="32"/>
      <c r="T261" s="215">
        <f t="shared" si="82"/>
        <v>1.825</v>
      </c>
      <c r="U261" s="154">
        <v>1.825</v>
      </c>
      <c r="V261" s="594">
        <v>1</v>
      </c>
      <c r="W261" s="211"/>
      <c r="X261" s="290" t="s">
        <v>1035</v>
      </c>
      <c r="Y261" s="234" t="s">
        <v>7</v>
      </c>
      <c r="Z261" s="234" t="s">
        <v>546</v>
      </c>
      <c r="AB261" s="625" t="s">
        <v>544</v>
      </c>
      <c r="AC261" s="625" t="s">
        <v>1117</v>
      </c>
      <c r="AD261" s="629">
        <f t="shared" si="81"/>
        <v>1.825</v>
      </c>
    </row>
    <row r="262" spans="1:30" s="227" customFormat="1" ht="16.5" hidden="1" outlineLevel="1" thickBot="1">
      <c r="A262" s="232">
        <v>75</v>
      </c>
      <c r="B262" s="482" t="s">
        <v>233</v>
      </c>
      <c r="C262" s="233" t="s">
        <v>234</v>
      </c>
      <c r="D262" s="234" t="s">
        <v>7</v>
      </c>
      <c r="E262" s="234" t="s">
        <v>440</v>
      </c>
      <c r="F262" s="342" t="s">
        <v>234</v>
      </c>
      <c r="G262" s="235">
        <v>0</v>
      </c>
      <c r="H262" s="236">
        <v>1.23</v>
      </c>
      <c r="I262" s="236">
        <v>0</v>
      </c>
      <c r="J262" s="236">
        <v>11.21</v>
      </c>
      <c r="K262" s="236">
        <v>0</v>
      </c>
      <c r="L262" s="236">
        <v>0</v>
      </c>
      <c r="M262" s="228">
        <v>0</v>
      </c>
      <c r="N262" s="228">
        <v>59.945</v>
      </c>
      <c r="O262" s="228">
        <v>0</v>
      </c>
      <c r="P262" s="228">
        <v>0</v>
      </c>
      <c r="Q262" s="269">
        <f t="shared" si="80"/>
        <v>12.440000000000001</v>
      </c>
      <c r="R262" s="274">
        <f t="shared" si="83"/>
        <v>59.945</v>
      </c>
      <c r="S262" s="32"/>
      <c r="T262" s="215">
        <f t="shared" si="82"/>
        <v>72.385000000000005</v>
      </c>
      <c r="U262" s="154">
        <v>72.384999999999991</v>
      </c>
      <c r="V262" s="594">
        <v>4</v>
      </c>
      <c r="W262" s="211"/>
      <c r="X262" s="177"/>
      <c r="Y262" s="234" t="s">
        <v>7</v>
      </c>
      <c r="Z262" s="234" t="s">
        <v>440</v>
      </c>
      <c r="AB262" s="625" t="s">
        <v>233</v>
      </c>
      <c r="AC262" s="625" t="s">
        <v>1118</v>
      </c>
      <c r="AD262" s="629">
        <f t="shared" si="81"/>
        <v>0</v>
      </c>
    </row>
    <row r="263" spans="1:30" s="227" customFormat="1" ht="16.5" hidden="1" outlineLevel="1" thickBot="1">
      <c r="A263" s="848" t="s">
        <v>370</v>
      </c>
      <c r="B263" s="849"/>
      <c r="C263" s="849"/>
      <c r="D263" s="849"/>
      <c r="E263" s="849"/>
      <c r="F263" s="591" t="s">
        <v>379</v>
      </c>
      <c r="G263" s="231">
        <f t="shared" ref="G263:P263" si="84">SUM(G237:G262)</f>
        <v>117.00999999999999</v>
      </c>
      <c r="H263" s="231">
        <f t="shared" si="84"/>
        <v>84.372</v>
      </c>
      <c r="I263" s="231">
        <f t="shared" si="84"/>
        <v>225.45899999999997</v>
      </c>
      <c r="J263" s="231">
        <f t="shared" si="84"/>
        <v>65.891999999999996</v>
      </c>
      <c r="K263" s="231">
        <f t="shared" si="84"/>
        <v>2.8289999999999997</v>
      </c>
      <c r="L263" s="231">
        <f t="shared" si="84"/>
        <v>4.07</v>
      </c>
      <c r="M263" s="231">
        <f t="shared" si="84"/>
        <v>0.2</v>
      </c>
      <c r="N263" s="231">
        <f t="shared" si="84"/>
        <v>119.70099999999999</v>
      </c>
      <c r="O263" s="231">
        <f t="shared" si="84"/>
        <v>104.173</v>
      </c>
      <c r="P263" s="231">
        <f t="shared" si="84"/>
        <v>18.792999999999999</v>
      </c>
      <c r="Q263" s="269">
        <f>SUM(G263:K263)</f>
        <v>495.56200000000001</v>
      </c>
      <c r="R263" s="274">
        <f t="shared" si="83"/>
        <v>246.93700000000001</v>
      </c>
      <c r="S263" s="32">
        <f>SUM(S237:S262)</f>
        <v>0</v>
      </c>
      <c r="T263" s="215">
        <f t="shared" si="82"/>
        <v>742.49900000000002</v>
      </c>
      <c r="U263" s="231">
        <f>SUM(U237:U262)</f>
        <v>565.15199999999993</v>
      </c>
      <c r="V263" s="871"/>
      <c r="W263" s="211"/>
      <c r="X263" s="177"/>
      <c r="AB263" s="625"/>
      <c r="AC263" s="625"/>
    </row>
    <row r="264" spans="1:30" s="227" customFormat="1" ht="16.5" hidden="1" outlineLevel="1" thickBot="1">
      <c r="A264" s="850"/>
      <c r="B264" s="851"/>
      <c r="C264" s="851"/>
      <c r="D264" s="851"/>
      <c r="E264" s="851"/>
      <c r="F264" s="592" t="s">
        <v>380</v>
      </c>
      <c r="G264" s="57">
        <f>+G263/$T$263</f>
        <v>0.15758943783089269</v>
      </c>
      <c r="H264" s="57">
        <f t="shared" ref="H264:S264" si="85">+H263/$T$263</f>
        <v>0.11363247627269531</v>
      </c>
      <c r="I264" s="57">
        <f t="shared" si="85"/>
        <v>0.30364889380322391</v>
      </c>
      <c r="J264" s="57">
        <f t="shared" si="85"/>
        <v>8.8743553863372196E-2</v>
      </c>
      <c r="K264" s="57">
        <f t="shared" si="85"/>
        <v>3.8101061415570926E-3</v>
      </c>
      <c r="L264" s="57">
        <f t="shared" si="85"/>
        <v>5.4814888639580662E-3</v>
      </c>
      <c r="M264" s="57">
        <f t="shared" si="85"/>
        <v>2.6936063213553148E-4</v>
      </c>
      <c r="N264" s="57">
        <f t="shared" si="85"/>
        <v>0.16121368513627626</v>
      </c>
      <c r="O264" s="57">
        <f t="shared" si="85"/>
        <v>0.14030052565727361</v>
      </c>
      <c r="P264" s="57">
        <f t="shared" si="85"/>
        <v>2.5310471798615217E-2</v>
      </c>
      <c r="Q264" s="270">
        <f t="shared" si="85"/>
        <v>0.66742446791174126</v>
      </c>
      <c r="R264" s="270">
        <f t="shared" si="85"/>
        <v>0.33257553208825869</v>
      </c>
      <c r="S264" s="57">
        <f t="shared" si="85"/>
        <v>0</v>
      </c>
      <c r="T264" s="197">
        <f xml:space="preserve"> T263/U263</f>
        <v>1.3138040739482477</v>
      </c>
      <c r="U264" s="147"/>
      <c r="V264" s="872"/>
      <c r="W264" s="211"/>
      <c r="X264" s="288"/>
      <c r="AB264" s="625"/>
      <c r="AC264" s="625"/>
    </row>
    <row r="265" spans="1:30" s="227" customFormat="1" ht="16.5" hidden="1" outlineLevel="1" collapsed="1" thickBot="1">
      <c r="A265" s="13"/>
      <c r="B265" s="601"/>
      <c r="C265" s="5"/>
      <c r="D265" s="5"/>
      <c r="E265" s="5"/>
      <c r="F265" s="5"/>
      <c r="G265" s="36"/>
      <c r="H265" s="12"/>
      <c r="I265" s="12"/>
      <c r="J265" s="12"/>
      <c r="K265" s="12"/>
      <c r="L265" s="12"/>
      <c r="M265" s="35"/>
      <c r="N265" s="35"/>
      <c r="O265" s="35"/>
      <c r="P265" s="35"/>
      <c r="Q265" s="590"/>
      <c r="R265" s="590"/>
      <c r="S265" s="8"/>
      <c r="T265" s="196"/>
      <c r="U265" s="47"/>
      <c r="V265" s="151"/>
      <c r="W265" s="211"/>
      <c r="X265" s="6"/>
      <c r="Y265" s="5"/>
      <c r="Z265" s="5"/>
      <c r="AB265" s="625"/>
    </row>
    <row r="266" spans="1:30" s="227" customFormat="1" ht="16.5" hidden="1" outlineLevel="1" thickBot="1">
      <c r="A266" s="854" t="s">
        <v>235</v>
      </c>
      <c r="B266" s="854"/>
      <c r="C266" s="5"/>
      <c r="D266" s="5"/>
      <c r="E266" s="5"/>
      <c r="F266" s="5"/>
      <c r="G266" s="36"/>
      <c r="H266" s="12"/>
      <c r="I266" s="12"/>
      <c r="J266" s="12"/>
      <c r="K266" s="12"/>
      <c r="L266" s="12"/>
      <c r="M266" s="35"/>
      <c r="N266" s="35"/>
      <c r="O266" s="35"/>
      <c r="P266" s="35"/>
      <c r="Q266" s="590"/>
      <c r="R266" s="590"/>
      <c r="S266" s="8"/>
      <c r="T266" s="196"/>
      <c r="U266" s="47"/>
      <c r="V266" s="151"/>
      <c r="W266" s="211"/>
      <c r="X266" s="6"/>
      <c r="Y266" s="5"/>
      <c r="Z266" s="5"/>
      <c r="AB266" s="625"/>
    </row>
    <row r="267" spans="1:30" s="227" customFormat="1" ht="15.75" outlineLevel="1">
      <c r="A267" s="217" t="s">
        <v>797</v>
      </c>
      <c r="B267" s="604" t="s">
        <v>236</v>
      </c>
      <c r="C267" s="163" t="s">
        <v>633</v>
      </c>
      <c r="D267" s="219" t="s">
        <v>7</v>
      </c>
      <c r="E267" s="219" t="s">
        <v>237</v>
      </c>
      <c r="F267" s="218" t="s">
        <v>547</v>
      </c>
      <c r="G267" s="220">
        <v>0</v>
      </c>
      <c r="H267" s="221">
        <v>0</v>
      </c>
      <c r="I267" s="221">
        <v>0</v>
      </c>
      <c r="J267" s="221">
        <v>0</v>
      </c>
      <c r="K267" s="221">
        <v>0</v>
      </c>
      <c r="L267" s="221">
        <v>0</v>
      </c>
      <c r="M267" s="222">
        <v>0</v>
      </c>
      <c r="N267" s="222">
        <v>3.8567399999999998</v>
      </c>
      <c r="O267" s="222">
        <v>6.1532500000000008</v>
      </c>
      <c r="P267" s="222">
        <v>0</v>
      </c>
      <c r="Q267" s="278">
        <f>SUM(G267:K267)</f>
        <v>0</v>
      </c>
      <c r="R267" s="278">
        <f>SUM(L267:P267)</f>
        <v>10.00999</v>
      </c>
      <c r="S267" s="279"/>
      <c r="T267" s="169">
        <f>SUM(Q267:S267)</f>
        <v>10.00999</v>
      </c>
      <c r="U267" s="194">
        <v>10.01</v>
      </c>
      <c r="V267" s="225">
        <v>1</v>
      </c>
      <c r="W267" s="211"/>
      <c r="X267" s="223"/>
      <c r="Y267" s="219" t="s">
        <v>7</v>
      </c>
      <c r="Z267" s="219" t="s">
        <v>237</v>
      </c>
      <c r="AB267" s="625" t="s">
        <v>236</v>
      </c>
      <c r="AC267" s="625" t="s">
        <v>1117</v>
      </c>
      <c r="AD267" s="629">
        <f t="shared" ref="AD267:AD286" si="86">+IF(AC267="No",T267,0)</f>
        <v>10.00999</v>
      </c>
    </row>
    <row r="268" spans="1:30" s="227" customFormat="1" ht="15.75" outlineLevel="1">
      <c r="A268" s="232" t="s">
        <v>798</v>
      </c>
      <c r="B268" s="160" t="s">
        <v>238</v>
      </c>
      <c r="C268" s="213" t="s">
        <v>239</v>
      </c>
      <c r="D268" s="234" t="s">
        <v>7</v>
      </c>
      <c r="E268" s="317" t="s">
        <v>774</v>
      </c>
      <c r="F268" s="213" t="s">
        <v>239</v>
      </c>
      <c r="G268" s="235">
        <v>0</v>
      </c>
      <c r="H268" s="236">
        <v>14.850000000000001</v>
      </c>
      <c r="I268" s="236">
        <v>5.97</v>
      </c>
      <c r="J268" s="236">
        <v>2.98</v>
      </c>
      <c r="K268" s="236">
        <v>0</v>
      </c>
      <c r="L268" s="236">
        <v>0</v>
      </c>
      <c r="M268" s="236">
        <v>0</v>
      </c>
      <c r="N268" s="236">
        <v>0</v>
      </c>
      <c r="O268" s="236">
        <v>0</v>
      </c>
      <c r="P268" s="236">
        <v>0</v>
      </c>
      <c r="Q268" s="272">
        <f t="shared" ref="Q268:Q287" si="87">SUM(G268:K268)</f>
        <v>23.8</v>
      </c>
      <c r="R268" s="272">
        <f t="shared" ref="R268:R287" si="88">SUM(L268:P268)</f>
        <v>0</v>
      </c>
      <c r="S268" s="30"/>
      <c r="T268" s="226">
        <f t="shared" ref="T268:T287" si="89">SUM(Q268:S268)</f>
        <v>23.8</v>
      </c>
      <c r="U268" s="154">
        <v>23.8</v>
      </c>
      <c r="V268" s="594">
        <v>2</v>
      </c>
      <c r="W268" s="211"/>
      <c r="X268" s="237"/>
      <c r="Y268" s="234" t="s">
        <v>7</v>
      </c>
      <c r="Z268" s="234" t="s">
        <v>774</v>
      </c>
      <c r="AB268" s="625" t="s">
        <v>238</v>
      </c>
      <c r="AC268" s="625" t="s">
        <v>1117</v>
      </c>
      <c r="AD268" s="629">
        <f t="shared" si="86"/>
        <v>23.8</v>
      </c>
    </row>
    <row r="269" spans="1:30" s="227" customFormat="1" ht="15.75" hidden="1" outlineLevel="1">
      <c r="A269" s="232">
        <v>10</v>
      </c>
      <c r="B269" s="160">
        <v>1001</v>
      </c>
      <c r="C269" s="213" t="s">
        <v>240</v>
      </c>
      <c r="D269" s="234" t="s">
        <v>7</v>
      </c>
      <c r="E269" s="317" t="s">
        <v>241</v>
      </c>
      <c r="F269" s="213" t="s">
        <v>240</v>
      </c>
      <c r="G269" s="235">
        <v>99.231560000000016</v>
      </c>
      <c r="H269" s="236">
        <v>3.3812299999999995</v>
      </c>
      <c r="I269" s="236">
        <v>8.99986</v>
      </c>
      <c r="J269" s="236">
        <v>6.7446299999999999</v>
      </c>
      <c r="K269" s="236">
        <v>0</v>
      </c>
      <c r="L269" s="236">
        <v>0</v>
      </c>
      <c r="M269" s="228">
        <v>0</v>
      </c>
      <c r="N269" s="228">
        <v>0</v>
      </c>
      <c r="O269" s="228">
        <v>0</v>
      </c>
      <c r="P269" s="228">
        <v>0</v>
      </c>
      <c r="Q269" s="272">
        <f t="shared" si="87"/>
        <v>118.35728000000002</v>
      </c>
      <c r="R269" s="272">
        <f t="shared" si="88"/>
        <v>0</v>
      </c>
      <c r="S269" s="30"/>
      <c r="T269" s="226">
        <f t="shared" si="89"/>
        <v>118.35728000000002</v>
      </c>
      <c r="U269" s="154">
        <v>118.358</v>
      </c>
      <c r="V269" s="594">
        <v>1</v>
      </c>
      <c r="W269" s="211"/>
      <c r="X269" s="237"/>
      <c r="Y269" s="234" t="s">
        <v>7</v>
      </c>
      <c r="Z269" s="234" t="s">
        <v>241</v>
      </c>
      <c r="AB269" s="625">
        <v>1001</v>
      </c>
      <c r="AC269" s="625" t="s">
        <v>1118</v>
      </c>
      <c r="AD269" s="629">
        <f t="shared" si="86"/>
        <v>0</v>
      </c>
    </row>
    <row r="270" spans="1:30" s="227" customFormat="1" ht="15.75" hidden="1" outlineLevel="1">
      <c r="A270" s="232">
        <v>10</v>
      </c>
      <c r="B270" s="160">
        <v>1002</v>
      </c>
      <c r="C270" s="213" t="s">
        <v>637</v>
      </c>
      <c r="D270" s="234" t="s">
        <v>7</v>
      </c>
      <c r="E270" s="234" t="s">
        <v>769</v>
      </c>
      <c r="F270" s="213" t="s">
        <v>815</v>
      </c>
      <c r="G270" s="235">
        <v>7.99</v>
      </c>
      <c r="H270" s="236">
        <v>34.886000000000003</v>
      </c>
      <c r="I270" s="236">
        <v>28.856999999999999</v>
      </c>
      <c r="J270" s="236">
        <v>22.637999999999998</v>
      </c>
      <c r="K270" s="236">
        <v>0</v>
      </c>
      <c r="L270" s="236">
        <v>0</v>
      </c>
      <c r="M270" s="228">
        <v>0</v>
      </c>
      <c r="N270" s="228">
        <v>0</v>
      </c>
      <c r="O270" s="228">
        <v>0</v>
      </c>
      <c r="P270" s="228">
        <v>0</v>
      </c>
      <c r="Q270" s="272">
        <f t="shared" si="87"/>
        <v>94.371000000000009</v>
      </c>
      <c r="R270" s="272">
        <f t="shared" si="88"/>
        <v>0</v>
      </c>
      <c r="S270" s="30"/>
      <c r="T270" s="226">
        <f t="shared" si="89"/>
        <v>94.371000000000009</v>
      </c>
      <c r="U270" s="154">
        <v>94.371000000000009</v>
      </c>
      <c r="V270" s="594">
        <v>2</v>
      </c>
      <c r="W270" s="211"/>
      <c r="X270" s="237"/>
      <c r="Y270" s="234" t="s">
        <v>7</v>
      </c>
      <c r="Z270" s="234" t="s">
        <v>769</v>
      </c>
      <c r="AB270" s="625">
        <v>1002</v>
      </c>
      <c r="AC270" s="625" t="s">
        <v>1118</v>
      </c>
      <c r="AD270" s="629">
        <f t="shared" si="86"/>
        <v>0</v>
      </c>
    </row>
    <row r="271" spans="1:30" s="227" customFormat="1" ht="15.75" hidden="1" outlineLevel="1">
      <c r="A271" s="232">
        <v>10</v>
      </c>
      <c r="B271" s="160">
        <v>1002</v>
      </c>
      <c r="C271" s="213" t="s">
        <v>637</v>
      </c>
      <c r="D271" s="234" t="s">
        <v>769</v>
      </c>
      <c r="E271" s="234" t="s">
        <v>242</v>
      </c>
      <c r="F271" s="213" t="s">
        <v>816</v>
      </c>
      <c r="G271" s="235">
        <v>0</v>
      </c>
      <c r="H271" s="236">
        <v>24.906860000000002</v>
      </c>
      <c r="I271" s="236">
        <v>3.9550300000000003</v>
      </c>
      <c r="J271" s="236">
        <v>3.62995</v>
      </c>
      <c r="K271" s="236">
        <v>0</v>
      </c>
      <c r="L271" s="236">
        <v>0</v>
      </c>
      <c r="M271" s="228">
        <v>0</v>
      </c>
      <c r="N271" s="228">
        <v>0</v>
      </c>
      <c r="O271" s="228">
        <v>0</v>
      </c>
      <c r="P271" s="228">
        <v>0</v>
      </c>
      <c r="Q271" s="272">
        <f t="shared" si="87"/>
        <v>32.491840000000003</v>
      </c>
      <c r="R271" s="272">
        <f t="shared" si="88"/>
        <v>0</v>
      </c>
      <c r="S271" s="30"/>
      <c r="T271" s="226">
        <f t="shared" si="89"/>
        <v>32.491840000000003</v>
      </c>
      <c r="U271" s="154">
        <v>32.492000000000004</v>
      </c>
      <c r="V271" s="594">
        <v>3</v>
      </c>
      <c r="W271" s="211"/>
      <c r="X271" s="237"/>
      <c r="Y271" s="234" t="s">
        <v>769</v>
      </c>
      <c r="Z271" s="234" t="s">
        <v>242</v>
      </c>
      <c r="AB271" s="625">
        <v>1002</v>
      </c>
      <c r="AC271" s="625" t="s">
        <v>1118</v>
      </c>
      <c r="AD271" s="629">
        <f t="shared" si="86"/>
        <v>0</v>
      </c>
    </row>
    <row r="272" spans="1:30" s="227" customFormat="1" ht="15.75" hidden="1" outlineLevel="1">
      <c r="A272" s="232">
        <v>10</v>
      </c>
      <c r="B272" s="160">
        <v>1003</v>
      </c>
      <c r="C272" s="213" t="s">
        <v>764</v>
      </c>
      <c r="D272" s="234" t="s">
        <v>191</v>
      </c>
      <c r="E272" s="234" t="s">
        <v>243</v>
      </c>
      <c r="F272" s="213" t="s">
        <v>244</v>
      </c>
      <c r="G272" s="235">
        <v>5.1110000000000007</v>
      </c>
      <c r="H272" s="236">
        <v>20.901999999999997</v>
      </c>
      <c r="I272" s="236">
        <v>1</v>
      </c>
      <c r="J272" s="236">
        <v>0.92999999999999994</v>
      </c>
      <c r="K272" s="236">
        <v>0</v>
      </c>
      <c r="L272" s="236">
        <v>0</v>
      </c>
      <c r="M272" s="228">
        <v>0</v>
      </c>
      <c r="N272" s="228">
        <v>0</v>
      </c>
      <c r="O272" s="228">
        <v>0.26</v>
      </c>
      <c r="P272" s="228">
        <v>0</v>
      </c>
      <c r="Q272" s="272">
        <f t="shared" si="87"/>
        <v>27.942999999999998</v>
      </c>
      <c r="R272" s="272">
        <f t="shared" si="88"/>
        <v>0.26</v>
      </c>
      <c r="S272" s="30"/>
      <c r="T272" s="226">
        <f t="shared" si="89"/>
        <v>28.202999999999999</v>
      </c>
      <c r="U272" s="154">
        <v>28.068999999999999</v>
      </c>
      <c r="V272" s="594">
        <v>5</v>
      </c>
      <c r="W272" s="211"/>
      <c r="X272" s="237"/>
      <c r="Y272" s="234" t="s">
        <v>191</v>
      </c>
      <c r="Z272" s="234" t="s">
        <v>243</v>
      </c>
      <c r="AB272" s="625">
        <v>1003</v>
      </c>
      <c r="AC272" s="625" t="s">
        <v>1118</v>
      </c>
      <c r="AD272" s="629">
        <f t="shared" si="86"/>
        <v>0</v>
      </c>
    </row>
    <row r="273" spans="1:30" s="227" customFormat="1" ht="15.75" outlineLevel="1">
      <c r="A273" s="232">
        <v>17</v>
      </c>
      <c r="B273" s="160">
        <v>1701</v>
      </c>
      <c r="C273" s="213" t="s">
        <v>693</v>
      </c>
      <c r="D273" s="234" t="s">
        <v>246</v>
      </c>
      <c r="E273" s="234" t="s">
        <v>247</v>
      </c>
      <c r="F273" s="213" t="s">
        <v>245</v>
      </c>
      <c r="G273" s="235">
        <v>0</v>
      </c>
      <c r="H273" s="236">
        <v>8.2999999999999989</v>
      </c>
      <c r="I273" s="236">
        <v>3</v>
      </c>
      <c r="J273" s="236">
        <v>0</v>
      </c>
      <c r="K273" s="236">
        <v>0</v>
      </c>
      <c r="L273" s="236">
        <v>0</v>
      </c>
      <c r="M273" s="228">
        <v>0</v>
      </c>
      <c r="N273" s="228">
        <v>0</v>
      </c>
      <c r="O273" s="228">
        <v>0</v>
      </c>
      <c r="P273" s="228">
        <v>0</v>
      </c>
      <c r="Q273" s="272">
        <f t="shared" si="87"/>
        <v>11.299999999999999</v>
      </c>
      <c r="R273" s="272">
        <f t="shared" si="88"/>
        <v>0</v>
      </c>
      <c r="S273" s="30"/>
      <c r="T273" s="226">
        <f t="shared" si="89"/>
        <v>11.299999999999999</v>
      </c>
      <c r="U273" s="154">
        <v>11.3</v>
      </c>
      <c r="V273" s="594">
        <v>2</v>
      </c>
      <c r="W273" s="211"/>
      <c r="X273" s="237"/>
      <c r="Y273" s="234" t="s">
        <v>246</v>
      </c>
      <c r="Z273" s="234" t="s">
        <v>247</v>
      </c>
      <c r="AB273" s="625">
        <v>1701</v>
      </c>
      <c r="AC273" s="625" t="s">
        <v>1117</v>
      </c>
      <c r="AD273" s="629">
        <f t="shared" si="86"/>
        <v>11.299999999999999</v>
      </c>
    </row>
    <row r="274" spans="1:30" s="227" customFormat="1" ht="15.75" outlineLevel="1">
      <c r="A274" s="232">
        <v>17</v>
      </c>
      <c r="B274" s="160">
        <v>1702</v>
      </c>
      <c r="C274" s="342" t="s">
        <v>694</v>
      </c>
      <c r="D274" s="234" t="s">
        <v>7</v>
      </c>
      <c r="E274" s="234" t="s">
        <v>10</v>
      </c>
      <c r="F274" s="233" t="s">
        <v>248</v>
      </c>
      <c r="G274" s="235">
        <v>0</v>
      </c>
      <c r="H274" s="236">
        <v>17.750789999999999</v>
      </c>
      <c r="I274" s="236">
        <v>11.86941</v>
      </c>
      <c r="J274" s="236">
        <v>12.77688</v>
      </c>
      <c r="K274" s="236">
        <v>0.97283000000000008</v>
      </c>
      <c r="L274" s="236">
        <v>0</v>
      </c>
      <c r="M274" s="228">
        <v>0</v>
      </c>
      <c r="N274" s="228">
        <v>0</v>
      </c>
      <c r="O274" s="228">
        <v>0</v>
      </c>
      <c r="P274" s="228">
        <v>0</v>
      </c>
      <c r="Q274" s="272">
        <f t="shared" si="87"/>
        <v>43.369909999999997</v>
      </c>
      <c r="R274" s="272">
        <f t="shared" si="88"/>
        <v>0</v>
      </c>
      <c r="S274" s="30"/>
      <c r="T274" s="226">
        <f t="shared" si="89"/>
        <v>43.369909999999997</v>
      </c>
      <c r="U274" s="154">
        <v>43.37</v>
      </c>
      <c r="V274" s="594">
        <v>3</v>
      </c>
      <c r="W274" s="211"/>
      <c r="X274" s="290" t="s">
        <v>1035</v>
      </c>
      <c r="Y274" s="234" t="s">
        <v>7</v>
      </c>
      <c r="Z274" s="234" t="s">
        <v>10</v>
      </c>
      <c r="AB274" s="625">
        <v>1702</v>
      </c>
      <c r="AC274" s="625" t="s">
        <v>1117</v>
      </c>
      <c r="AD274" s="629">
        <f t="shared" si="86"/>
        <v>43.369909999999997</v>
      </c>
    </row>
    <row r="275" spans="1:30" s="227" customFormat="1" ht="15.75" hidden="1" outlineLevel="1">
      <c r="A275" s="232">
        <v>25</v>
      </c>
      <c r="B275" s="160">
        <v>2501</v>
      </c>
      <c r="C275" s="233" t="s">
        <v>691</v>
      </c>
      <c r="D275" s="234" t="s">
        <v>7</v>
      </c>
      <c r="E275" s="234" t="s">
        <v>692</v>
      </c>
      <c r="F275" s="233" t="s">
        <v>942</v>
      </c>
      <c r="G275" s="235">
        <v>0</v>
      </c>
      <c r="H275" s="236">
        <v>0.15</v>
      </c>
      <c r="I275" s="236">
        <v>0</v>
      </c>
      <c r="J275" s="236">
        <v>0</v>
      </c>
      <c r="K275" s="236">
        <v>0</v>
      </c>
      <c r="L275" s="236">
        <v>0</v>
      </c>
      <c r="M275" s="228">
        <v>0</v>
      </c>
      <c r="N275" s="228">
        <v>0</v>
      </c>
      <c r="O275" s="228">
        <v>0</v>
      </c>
      <c r="P275" s="228">
        <v>0</v>
      </c>
      <c r="Q275" s="272">
        <f t="shared" si="87"/>
        <v>0.15</v>
      </c>
      <c r="R275" s="272">
        <f t="shared" si="88"/>
        <v>0</v>
      </c>
      <c r="S275" s="30"/>
      <c r="T275" s="226">
        <f t="shared" si="89"/>
        <v>0.15</v>
      </c>
      <c r="U275" s="154">
        <v>0.15</v>
      </c>
      <c r="V275" s="492">
        <v>2</v>
      </c>
      <c r="W275" s="211"/>
      <c r="X275" s="237"/>
      <c r="Y275" s="234" t="s">
        <v>7</v>
      </c>
      <c r="Z275" s="234" t="s">
        <v>692</v>
      </c>
      <c r="AB275" s="625">
        <v>2501</v>
      </c>
      <c r="AC275" s="625" t="s">
        <v>1118</v>
      </c>
      <c r="AD275" s="629">
        <f t="shared" si="86"/>
        <v>0</v>
      </c>
    </row>
    <row r="276" spans="1:30" s="227" customFormat="1" ht="15.75" hidden="1" outlineLevel="1">
      <c r="A276" s="332">
        <v>25</v>
      </c>
      <c r="B276" s="608">
        <v>2501</v>
      </c>
      <c r="C276" s="328" t="s">
        <v>691</v>
      </c>
      <c r="D276" s="321" t="s">
        <v>692</v>
      </c>
      <c r="E276" s="321" t="s">
        <v>253</v>
      </c>
      <c r="F276" s="328" t="s">
        <v>943</v>
      </c>
      <c r="G276" s="333"/>
      <c r="H276" s="334"/>
      <c r="I276" s="334"/>
      <c r="J276" s="509"/>
      <c r="K276" s="334"/>
      <c r="L276" s="334"/>
      <c r="M276" s="335"/>
      <c r="N276" s="335"/>
      <c r="O276" s="335"/>
      <c r="P276" s="335"/>
      <c r="Q276" s="272">
        <f t="shared" si="87"/>
        <v>0</v>
      </c>
      <c r="R276" s="272">
        <f t="shared" si="88"/>
        <v>0</v>
      </c>
      <c r="S276" s="511"/>
      <c r="T276" s="512">
        <f t="shared" si="89"/>
        <v>0</v>
      </c>
      <c r="U276" s="154">
        <v>83.03</v>
      </c>
      <c r="V276" s="473"/>
      <c r="W276" s="211"/>
      <c r="X276" s="237"/>
      <c r="Y276" s="234" t="s">
        <v>692</v>
      </c>
      <c r="Z276" s="234" t="s">
        <v>253</v>
      </c>
      <c r="AB276" s="625">
        <v>2501</v>
      </c>
      <c r="AC276" s="625" t="s">
        <v>1118</v>
      </c>
      <c r="AD276" s="629">
        <f t="shared" si="86"/>
        <v>0</v>
      </c>
    </row>
    <row r="277" spans="1:30" s="148" customFormat="1" ht="15.75" outlineLevel="1">
      <c r="A277" s="232">
        <v>25</v>
      </c>
      <c r="B277" s="160" t="s">
        <v>250</v>
      </c>
      <c r="C277" s="342" t="s">
        <v>695</v>
      </c>
      <c r="D277" s="234" t="s">
        <v>7</v>
      </c>
      <c r="E277" s="234" t="s">
        <v>550</v>
      </c>
      <c r="F277" s="233" t="s">
        <v>251</v>
      </c>
      <c r="G277" s="235">
        <v>0</v>
      </c>
      <c r="H277" s="236">
        <v>5.87</v>
      </c>
      <c r="I277" s="236">
        <v>0</v>
      </c>
      <c r="J277" s="236">
        <v>0</v>
      </c>
      <c r="K277" s="236">
        <v>0</v>
      </c>
      <c r="L277" s="236">
        <v>0</v>
      </c>
      <c r="M277" s="228">
        <v>0</v>
      </c>
      <c r="N277" s="228">
        <v>0</v>
      </c>
      <c r="O277" s="228">
        <v>0</v>
      </c>
      <c r="P277" s="228">
        <v>0</v>
      </c>
      <c r="Q277" s="272">
        <f t="shared" si="87"/>
        <v>5.87</v>
      </c>
      <c r="R277" s="272">
        <f t="shared" si="88"/>
        <v>0</v>
      </c>
      <c r="S277" s="30"/>
      <c r="T277" s="226">
        <f t="shared" si="89"/>
        <v>5.87</v>
      </c>
      <c r="U277" s="154">
        <v>5.87</v>
      </c>
      <c r="V277" s="594">
        <v>2</v>
      </c>
      <c r="W277" s="5"/>
      <c r="X277" s="237"/>
      <c r="Y277" s="234" t="s">
        <v>7</v>
      </c>
      <c r="Z277" s="234" t="s">
        <v>550</v>
      </c>
      <c r="AB277" s="626" t="s">
        <v>250</v>
      </c>
      <c r="AC277" s="625" t="s">
        <v>1117</v>
      </c>
      <c r="AD277" s="629">
        <f t="shared" si="86"/>
        <v>5.87</v>
      </c>
    </row>
    <row r="278" spans="1:30" s="227" customFormat="1" ht="15.75" outlineLevel="1">
      <c r="A278" s="232">
        <v>25</v>
      </c>
      <c r="B278" s="160" t="s">
        <v>249</v>
      </c>
      <c r="C278" s="213" t="s">
        <v>696</v>
      </c>
      <c r="D278" s="234" t="s">
        <v>7</v>
      </c>
      <c r="E278" s="234" t="s">
        <v>697</v>
      </c>
      <c r="F278" s="233" t="s">
        <v>696</v>
      </c>
      <c r="G278" s="235">
        <v>0</v>
      </c>
      <c r="H278" s="236">
        <v>0</v>
      </c>
      <c r="I278" s="236">
        <v>0</v>
      </c>
      <c r="J278" s="236">
        <v>3.5860000000000003</v>
      </c>
      <c r="K278" s="236">
        <v>0</v>
      </c>
      <c r="L278" s="236">
        <v>0</v>
      </c>
      <c r="M278" s="228">
        <v>0</v>
      </c>
      <c r="N278" s="228">
        <v>0</v>
      </c>
      <c r="O278" s="228">
        <v>0</v>
      </c>
      <c r="P278" s="228">
        <v>0</v>
      </c>
      <c r="Q278" s="272">
        <f>SUM(G278:K278)</f>
        <v>3.5860000000000003</v>
      </c>
      <c r="R278" s="272">
        <f>SUM(L278:P278)</f>
        <v>0</v>
      </c>
      <c r="S278" s="30"/>
      <c r="T278" s="226">
        <f>SUM(Q278:S278)</f>
        <v>3.5860000000000003</v>
      </c>
      <c r="U278" s="154">
        <v>3.5859999999999999</v>
      </c>
      <c r="V278" s="594">
        <v>5</v>
      </c>
      <c r="W278" s="211"/>
      <c r="X278" s="237"/>
      <c r="Y278" s="234" t="s">
        <v>7</v>
      </c>
      <c r="Z278" s="234" t="s">
        <v>697</v>
      </c>
      <c r="AB278" s="625" t="s">
        <v>249</v>
      </c>
      <c r="AC278" s="625" t="s">
        <v>1117</v>
      </c>
      <c r="AD278" s="629">
        <f t="shared" si="86"/>
        <v>3.5860000000000003</v>
      </c>
    </row>
    <row r="279" spans="1:30" s="227" customFormat="1" ht="15.75" outlineLevel="1">
      <c r="A279" s="332" t="s">
        <v>806</v>
      </c>
      <c r="B279" s="608" t="s">
        <v>917</v>
      </c>
      <c r="C279" s="510" t="s">
        <v>918</v>
      </c>
      <c r="D279" s="321" t="s">
        <v>7</v>
      </c>
      <c r="E279" s="321" t="s">
        <v>919</v>
      </c>
      <c r="F279" s="328" t="s">
        <v>944</v>
      </c>
      <c r="G279" s="333"/>
      <c r="H279" s="334"/>
      <c r="I279" s="334"/>
      <c r="J279" s="334"/>
      <c r="K279" s="334"/>
      <c r="L279" s="334"/>
      <c r="M279" s="335"/>
      <c r="N279" s="335"/>
      <c r="O279" s="335"/>
      <c r="P279" s="335"/>
      <c r="Q279" s="272">
        <f>SUM(G279:K279)</f>
        <v>0</v>
      </c>
      <c r="R279" s="272">
        <f>SUM(L279:P279)</f>
        <v>0</v>
      </c>
      <c r="S279" s="511"/>
      <c r="T279" s="512">
        <f t="shared" si="89"/>
        <v>0</v>
      </c>
      <c r="U279" s="154">
        <v>6.34</v>
      </c>
      <c r="V279" s="473"/>
      <c r="W279" s="211"/>
      <c r="X279" s="237"/>
      <c r="Y279" s="234" t="s">
        <v>7</v>
      </c>
      <c r="Z279" s="234" t="s">
        <v>919</v>
      </c>
      <c r="AB279" s="625" t="s">
        <v>917</v>
      </c>
      <c r="AC279" s="625" t="s">
        <v>1117</v>
      </c>
      <c r="AD279" s="629">
        <f t="shared" si="86"/>
        <v>0</v>
      </c>
    </row>
    <row r="280" spans="1:30" s="227" customFormat="1" ht="15.75" outlineLevel="1">
      <c r="A280" s="332" t="s">
        <v>806</v>
      </c>
      <c r="B280" s="608" t="s">
        <v>926</v>
      </c>
      <c r="C280" s="510" t="s">
        <v>927</v>
      </c>
      <c r="D280" s="321" t="s">
        <v>7</v>
      </c>
      <c r="E280" s="321" t="s">
        <v>928</v>
      </c>
      <c r="F280" s="328" t="s">
        <v>945</v>
      </c>
      <c r="G280" s="333"/>
      <c r="H280" s="334"/>
      <c r="I280" s="334"/>
      <c r="J280" s="334"/>
      <c r="K280" s="334"/>
      <c r="L280" s="334"/>
      <c r="M280" s="335"/>
      <c r="N280" s="335"/>
      <c r="O280" s="335"/>
      <c r="P280" s="335"/>
      <c r="Q280" s="272">
        <f>SUM(G280:K280)</f>
        <v>0</v>
      </c>
      <c r="R280" s="272">
        <f>SUM(L280:P280)</f>
        <v>0</v>
      </c>
      <c r="S280" s="511"/>
      <c r="T280" s="512">
        <f t="shared" si="89"/>
        <v>0</v>
      </c>
      <c r="U280" s="154">
        <v>21.17</v>
      </c>
      <c r="V280" s="473"/>
      <c r="W280" s="211"/>
      <c r="X280" s="237"/>
      <c r="Y280" s="234" t="s">
        <v>7</v>
      </c>
      <c r="Z280" s="234" t="s">
        <v>928</v>
      </c>
      <c r="AB280" s="625" t="s">
        <v>926</v>
      </c>
      <c r="AC280" s="625" t="s">
        <v>1117</v>
      </c>
      <c r="AD280" s="629">
        <f t="shared" si="86"/>
        <v>0</v>
      </c>
    </row>
    <row r="281" spans="1:30" s="227" customFormat="1" ht="15.75" hidden="1" outlineLevel="1">
      <c r="A281" s="232">
        <v>25</v>
      </c>
      <c r="B281" s="482" t="s">
        <v>97</v>
      </c>
      <c r="C281" s="233" t="s">
        <v>616</v>
      </c>
      <c r="D281" s="234" t="s">
        <v>23</v>
      </c>
      <c r="E281" s="234" t="s">
        <v>98</v>
      </c>
      <c r="F281" s="233" t="s">
        <v>549</v>
      </c>
      <c r="G281" s="235">
        <v>30.111000000000001</v>
      </c>
      <c r="H281" s="236">
        <v>25.770999999999994</v>
      </c>
      <c r="I281" s="236">
        <v>29.963000000000005</v>
      </c>
      <c r="J281" s="236">
        <v>1.9179999999999999</v>
      </c>
      <c r="K281" s="236">
        <v>0</v>
      </c>
      <c r="L281" s="236">
        <v>0</v>
      </c>
      <c r="M281" s="228">
        <v>0</v>
      </c>
      <c r="N281" s="228">
        <v>0</v>
      </c>
      <c r="O281" s="228">
        <v>12.211000000000002</v>
      </c>
      <c r="P281" s="228">
        <v>0</v>
      </c>
      <c r="Q281" s="272">
        <f t="shared" si="87"/>
        <v>87.763000000000005</v>
      </c>
      <c r="R281" s="272">
        <f t="shared" si="88"/>
        <v>12.211000000000002</v>
      </c>
      <c r="S281" s="30"/>
      <c r="T281" s="226">
        <f t="shared" si="89"/>
        <v>99.974000000000004</v>
      </c>
      <c r="U281" s="154">
        <v>99.85</v>
      </c>
      <c r="V281" s="594">
        <v>5</v>
      </c>
      <c r="W281" s="211"/>
      <c r="X281" s="237"/>
      <c r="Y281" s="234" t="s">
        <v>23</v>
      </c>
      <c r="Z281" s="234" t="s">
        <v>98</v>
      </c>
      <c r="AB281" s="625" t="s">
        <v>97</v>
      </c>
      <c r="AC281" s="625" t="s">
        <v>1118</v>
      </c>
      <c r="AD281" s="629">
        <f t="shared" si="86"/>
        <v>0</v>
      </c>
    </row>
    <row r="282" spans="1:30" s="227" customFormat="1" ht="30" hidden="1" outlineLevel="1">
      <c r="A282" s="232">
        <v>25</v>
      </c>
      <c r="B282" s="160" t="s">
        <v>254</v>
      </c>
      <c r="C282" s="233" t="s">
        <v>698</v>
      </c>
      <c r="D282" s="234" t="s">
        <v>7</v>
      </c>
      <c r="E282" s="234" t="s">
        <v>144</v>
      </c>
      <c r="F282" s="233" t="s">
        <v>817</v>
      </c>
      <c r="G282" s="235">
        <v>0</v>
      </c>
      <c r="H282" s="236">
        <v>37.170869999999994</v>
      </c>
      <c r="I282" s="236">
        <v>7.85588</v>
      </c>
      <c r="J282" s="236">
        <v>0.98920000000000008</v>
      </c>
      <c r="K282" s="236">
        <v>0</v>
      </c>
      <c r="L282" s="236">
        <v>0</v>
      </c>
      <c r="M282" s="228">
        <v>0</v>
      </c>
      <c r="N282" s="228">
        <v>0</v>
      </c>
      <c r="O282" s="228">
        <v>14.38311</v>
      </c>
      <c r="P282" s="228">
        <v>0</v>
      </c>
      <c r="Q282" s="272">
        <f t="shared" si="87"/>
        <v>46.015949999999989</v>
      </c>
      <c r="R282" s="272">
        <f t="shared" si="88"/>
        <v>14.38311</v>
      </c>
      <c r="S282" s="30"/>
      <c r="T282" s="226">
        <f t="shared" si="89"/>
        <v>60.399059999999992</v>
      </c>
      <c r="U282" s="154">
        <v>60.399000000000001</v>
      </c>
      <c r="V282" s="594">
        <v>3</v>
      </c>
      <c r="W282" s="211"/>
      <c r="X282" s="237"/>
      <c r="Y282" s="234" t="s">
        <v>7</v>
      </c>
      <c r="Z282" s="234" t="s">
        <v>144</v>
      </c>
      <c r="AB282" s="625" t="s">
        <v>254</v>
      </c>
      <c r="AC282" s="625" t="s">
        <v>1118</v>
      </c>
      <c r="AD282" s="629">
        <f t="shared" si="86"/>
        <v>0</v>
      </c>
    </row>
    <row r="283" spans="1:30" s="227" customFormat="1" ht="30" hidden="1" outlineLevel="1">
      <c r="A283" s="232">
        <v>25</v>
      </c>
      <c r="B283" s="482" t="s">
        <v>254</v>
      </c>
      <c r="C283" s="233" t="s">
        <v>698</v>
      </c>
      <c r="D283" s="234" t="s">
        <v>144</v>
      </c>
      <c r="E283" s="234" t="s">
        <v>255</v>
      </c>
      <c r="F283" s="233" t="s">
        <v>818</v>
      </c>
      <c r="G283" s="235">
        <v>19.25</v>
      </c>
      <c r="H283" s="236">
        <v>11.803000000000001</v>
      </c>
      <c r="I283" s="236">
        <v>0</v>
      </c>
      <c r="J283" s="236">
        <v>0</v>
      </c>
      <c r="K283" s="236">
        <v>0</v>
      </c>
      <c r="L283" s="236">
        <v>0</v>
      </c>
      <c r="M283" s="228">
        <v>0</v>
      </c>
      <c r="N283" s="228">
        <v>0</v>
      </c>
      <c r="O283" s="228">
        <v>0</v>
      </c>
      <c r="P283" s="228">
        <v>0</v>
      </c>
      <c r="Q283" s="272">
        <f t="shared" si="87"/>
        <v>31.053000000000001</v>
      </c>
      <c r="R283" s="272">
        <f t="shared" si="88"/>
        <v>0</v>
      </c>
      <c r="S283" s="30"/>
      <c r="T283" s="226">
        <f t="shared" si="89"/>
        <v>31.053000000000001</v>
      </c>
      <c r="U283" s="154">
        <v>31.053000000000001</v>
      </c>
      <c r="V283" s="594">
        <v>4</v>
      </c>
      <c r="W283" s="211"/>
      <c r="X283" s="290" t="s">
        <v>1035</v>
      </c>
      <c r="Y283" s="234" t="s">
        <v>144</v>
      </c>
      <c r="Z283" s="234" t="s">
        <v>255</v>
      </c>
      <c r="AB283" s="625" t="s">
        <v>254</v>
      </c>
      <c r="AC283" s="625" t="s">
        <v>1118</v>
      </c>
      <c r="AD283" s="629">
        <f t="shared" si="86"/>
        <v>0</v>
      </c>
    </row>
    <row r="284" spans="1:30" s="227" customFormat="1" ht="15.75" outlineLevel="1">
      <c r="A284" s="332">
        <v>25</v>
      </c>
      <c r="B284" s="608">
        <v>2502</v>
      </c>
      <c r="C284" s="510" t="s">
        <v>699</v>
      </c>
      <c r="D284" s="321" t="s">
        <v>191</v>
      </c>
      <c r="E284" s="321" t="s">
        <v>700</v>
      </c>
      <c r="F284" s="510" t="s">
        <v>920</v>
      </c>
      <c r="G284" s="333"/>
      <c r="H284" s="334"/>
      <c r="I284" s="334"/>
      <c r="J284" s="334"/>
      <c r="K284" s="334"/>
      <c r="L284" s="334"/>
      <c r="M284" s="335"/>
      <c r="N284" s="335"/>
      <c r="O284" s="335"/>
      <c r="P284" s="335"/>
      <c r="Q284" s="272">
        <f t="shared" si="87"/>
        <v>0</v>
      </c>
      <c r="R284" s="272">
        <f t="shared" si="88"/>
        <v>0</v>
      </c>
      <c r="S284" s="30"/>
      <c r="T284" s="512">
        <f t="shared" si="89"/>
        <v>0</v>
      </c>
      <c r="U284" s="154">
        <v>30.93</v>
      </c>
      <c r="V284" s="312">
        <v>4</v>
      </c>
      <c r="W284" s="211"/>
      <c r="X284" s="237"/>
      <c r="Y284" s="234" t="s">
        <v>191</v>
      </c>
      <c r="Z284" s="234" t="s">
        <v>700</v>
      </c>
      <c r="AB284" s="625">
        <v>2502</v>
      </c>
      <c r="AC284" s="625" t="s">
        <v>1117</v>
      </c>
      <c r="AD284" s="629">
        <f t="shared" si="86"/>
        <v>0</v>
      </c>
    </row>
    <row r="285" spans="1:30" s="227" customFormat="1" ht="15.75" outlineLevel="1">
      <c r="A285" s="232">
        <v>25</v>
      </c>
      <c r="B285" s="482">
        <v>2502</v>
      </c>
      <c r="C285" s="213" t="s">
        <v>699</v>
      </c>
      <c r="D285" s="234" t="s">
        <v>700</v>
      </c>
      <c r="E285" s="234" t="s">
        <v>548</v>
      </c>
      <c r="F285" s="213" t="s">
        <v>947</v>
      </c>
      <c r="G285" s="157">
        <v>44.829999999999991</v>
      </c>
      <c r="H285" s="157">
        <v>18.821000000000002</v>
      </c>
      <c r="I285" s="157">
        <v>8.3070000000000004</v>
      </c>
      <c r="J285" s="157">
        <v>16.358999999999998</v>
      </c>
      <c r="K285" s="157">
        <v>1.0049999999999999</v>
      </c>
      <c r="L285" s="157">
        <v>0</v>
      </c>
      <c r="M285" s="157">
        <v>0</v>
      </c>
      <c r="N285" s="157">
        <v>0</v>
      </c>
      <c r="O285" s="157">
        <v>0</v>
      </c>
      <c r="P285" s="157">
        <v>0</v>
      </c>
      <c r="Q285" s="272">
        <f t="shared" si="87"/>
        <v>89.321999999999989</v>
      </c>
      <c r="R285" s="272">
        <f t="shared" si="88"/>
        <v>0</v>
      </c>
      <c r="S285" s="30"/>
      <c r="T285" s="226">
        <f t="shared" si="89"/>
        <v>89.321999999999989</v>
      </c>
      <c r="U285" s="154">
        <v>89.322000000000003</v>
      </c>
      <c r="V285" s="594">
        <v>4</v>
      </c>
      <c r="W285" s="211"/>
      <c r="X285" s="290" t="s">
        <v>1035</v>
      </c>
      <c r="Y285" s="234" t="s">
        <v>700</v>
      </c>
      <c r="Z285" s="234" t="s">
        <v>548</v>
      </c>
      <c r="AB285" s="625">
        <v>2502</v>
      </c>
      <c r="AC285" s="625" t="s">
        <v>1117</v>
      </c>
      <c r="AD285" s="629">
        <f t="shared" si="86"/>
        <v>89.321999999999989</v>
      </c>
    </row>
    <row r="286" spans="1:30" s="227" customFormat="1" ht="15.75" hidden="1" outlineLevel="1">
      <c r="A286" s="332" t="s">
        <v>806</v>
      </c>
      <c r="B286" s="608"/>
      <c r="C286" s="510" t="s">
        <v>924</v>
      </c>
      <c r="D286" s="321" t="s">
        <v>7</v>
      </c>
      <c r="E286" s="321" t="s">
        <v>925</v>
      </c>
      <c r="F286" s="510" t="s">
        <v>946</v>
      </c>
      <c r="G286" s="333"/>
      <c r="H286" s="334"/>
      <c r="I286" s="334"/>
      <c r="J286" s="334"/>
      <c r="K286" s="334"/>
      <c r="L286" s="334"/>
      <c r="M286" s="335"/>
      <c r="N286" s="335"/>
      <c r="O286" s="335"/>
      <c r="P286" s="335"/>
      <c r="Q286" s="511">
        <f t="shared" si="87"/>
        <v>0</v>
      </c>
      <c r="R286" s="272">
        <f t="shared" si="88"/>
        <v>0</v>
      </c>
      <c r="S286" s="511"/>
      <c r="T286" s="512">
        <f t="shared" si="89"/>
        <v>0</v>
      </c>
      <c r="U286" s="154">
        <v>6</v>
      </c>
      <c r="V286" s="473"/>
      <c r="W286" s="211"/>
      <c r="X286" s="237"/>
      <c r="Y286" s="234" t="s">
        <v>7</v>
      </c>
      <c r="Z286" s="234" t="s">
        <v>925</v>
      </c>
      <c r="AB286" s="625"/>
      <c r="AC286" s="625"/>
      <c r="AD286" s="629">
        <f t="shared" si="86"/>
        <v>0</v>
      </c>
    </row>
    <row r="287" spans="1:30" s="227" customFormat="1" ht="15.75" hidden="1" outlineLevel="1">
      <c r="A287" s="848" t="s">
        <v>369</v>
      </c>
      <c r="B287" s="849"/>
      <c r="C287" s="849"/>
      <c r="D287" s="849"/>
      <c r="E287" s="849"/>
      <c r="F287" s="591" t="s">
        <v>379</v>
      </c>
      <c r="G287" s="231">
        <f t="shared" ref="G287:P287" si="90">SUM(G267:G285)</f>
        <v>206.52356</v>
      </c>
      <c r="H287" s="231">
        <f t="shared" si="90"/>
        <v>224.56274999999997</v>
      </c>
      <c r="I287" s="231">
        <f t="shared" si="90"/>
        <v>109.77718</v>
      </c>
      <c r="J287" s="231">
        <f t="shared" si="90"/>
        <v>72.551659999999984</v>
      </c>
      <c r="K287" s="231">
        <f t="shared" si="90"/>
        <v>1.97783</v>
      </c>
      <c r="L287" s="231">
        <f t="shared" si="90"/>
        <v>0</v>
      </c>
      <c r="M287" s="231">
        <f t="shared" si="90"/>
        <v>0</v>
      </c>
      <c r="N287" s="231">
        <f t="shared" si="90"/>
        <v>3.8567399999999998</v>
      </c>
      <c r="O287" s="231">
        <f t="shared" si="90"/>
        <v>33.007360000000006</v>
      </c>
      <c r="P287" s="231">
        <f t="shared" si="90"/>
        <v>0</v>
      </c>
      <c r="Q287" s="272">
        <f t="shared" si="87"/>
        <v>615.39297999999997</v>
      </c>
      <c r="R287" s="272">
        <f t="shared" si="88"/>
        <v>36.864100000000008</v>
      </c>
      <c r="S287" s="30">
        <f>SUM(S267:S285)</f>
        <v>0</v>
      </c>
      <c r="T287" s="226">
        <f t="shared" si="89"/>
        <v>652.25707999999997</v>
      </c>
      <c r="U287" s="231">
        <f>SUM(U267:U286)</f>
        <v>799.47</v>
      </c>
      <c r="V287" s="871"/>
      <c r="W287" s="211"/>
      <c r="X287" s="237"/>
      <c r="AB287" s="625"/>
      <c r="AC287" s="625"/>
    </row>
    <row r="288" spans="1:30" s="227" customFormat="1" ht="16.5" hidden="1" outlineLevel="1" thickBot="1">
      <c r="A288" s="850"/>
      <c r="B288" s="851"/>
      <c r="C288" s="851"/>
      <c r="D288" s="851"/>
      <c r="E288" s="851"/>
      <c r="F288" s="592" t="s">
        <v>380</v>
      </c>
      <c r="G288" s="57">
        <f>+G287/$T$287</f>
        <v>0.31662908128187739</v>
      </c>
      <c r="H288" s="57">
        <f t="shared" ref="H288:S288" si="91">+H287/$T$287</f>
        <v>0.34428564577635551</v>
      </c>
      <c r="I288" s="57">
        <f t="shared" si="91"/>
        <v>0.16830354681623388</v>
      </c>
      <c r="J288" s="57">
        <f t="shared" si="91"/>
        <v>0.11123169410441661</v>
      </c>
      <c r="K288" s="57">
        <f t="shared" si="91"/>
        <v>3.0322859814722134E-3</v>
      </c>
      <c r="L288" s="57">
        <f t="shared" si="91"/>
        <v>0</v>
      </c>
      <c r="M288" s="57">
        <f t="shared" si="91"/>
        <v>0</v>
      </c>
      <c r="N288" s="57">
        <f t="shared" si="91"/>
        <v>5.912913969442846E-3</v>
      </c>
      <c r="O288" s="57">
        <f t="shared" si="91"/>
        <v>5.0604832070201534E-2</v>
      </c>
      <c r="P288" s="57">
        <f t="shared" si="91"/>
        <v>0</v>
      </c>
      <c r="Q288" s="270">
        <f t="shared" si="91"/>
        <v>0.94348225396035557</v>
      </c>
      <c r="R288" s="270">
        <f t="shared" si="91"/>
        <v>5.6517746039644386E-2</v>
      </c>
      <c r="S288" s="57">
        <f t="shared" si="91"/>
        <v>0</v>
      </c>
      <c r="T288" s="197">
        <f xml:space="preserve"> T287/U287</f>
        <v>0.81586185848124382</v>
      </c>
      <c r="U288" s="147"/>
      <c r="V288" s="872"/>
      <c r="W288" s="211"/>
      <c r="X288" s="288"/>
      <c r="AB288" s="625"/>
      <c r="AC288" s="625"/>
    </row>
    <row r="289" spans="1:30" s="227" customFormat="1" ht="15.75" hidden="1" outlineLevel="1" collapsed="1">
      <c r="A289" s="13"/>
      <c r="B289" s="601"/>
      <c r="C289" s="5"/>
      <c r="D289" s="5"/>
      <c r="E289" s="5"/>
      <c r="F289" s="5"/>
      <c r="G289" s="36"/>
      <c r="H289" s="12"/>
      <c r="I289" s="12"/>
      <c r="J289" s="12"/>
      <c r="K289" s="12"/>
      <c r="L289" s="12"/>
      <c r="M289" s="35"/>
      <c r="N289" s="35"/>
      <c r="O289" s="35"/>
      <c r="P289" s="35"/>
      <c r="Q289" s="590"/>
      <c r="R289" s="590"/>
      <c r="S289" s="8"/>
      <c r="T289" s="196"/>
      <c r="U289" s="47"/>
      <c r="V289" s="151"/>
      <c r="W289" s="211"/>
      <c r="X289" s="6"/>
      <c r="Y289" s="5"/>
      <c r="Z289" s="5"/>
      <c r="AB289" s="625"/>
    </row>
    <row r="290" spans="1:30" s="227" customFormat="1" ht="15.75" hidden="1" outlineLevel="1">
      <c r="A290" s="854" t="s">
        <v>256</v>
      </c>
      <c r="B290" s="854"/>
      <c r="C290" s="854"/>
      <c r="D290" s="5"/>
      <c r="E290" s="5"/>
      <c r="F290" s="5"/>
      <c r="G290" s="36"/>
      <c r="H290" s="12"/>
      <c r="I290" s="12"/>
      <c r="J290" s="12"/>
      <c r="K290" s="12"/>
      <c r="L290" s="12"/>
      <c r="M290" s="35"/>
      <c r="N290" s="35"/>
      <c r="O290" s="35"/>
      <c r="P290" s="35"/>
      <c r="Q290" s="590"/>
      <c r="R290" s="590"/>
      <c r="S290" s="8"/>
      <c r="T290" s="196"/>
      <c r="U290" s="47"/>
      <c r="V290" s="151"/>
      <c r="W290" s="211"/>
      <c r="X290" s="6"/>
      <c r="Y290" s="5"/>
      <c r="Z290" s="5"/>
      <c r="AB290" s="625"/>
    </row>
    <row r="291" spans="1:30" s="148" customFormat="1" ht="15.75" hidden="1" outlineLevel="1">
      <c r="A291" s="217">
        <v>55</v>
      </c>
      <c r="B291" s="604">
        <v>5505</v>
      </c>
      <c r="C291" s="218" t="s">
        <v>560</v>
      </c>
      <c r="D291" s="219" t="s">
        <v>7</v>
      </c>
      <c r="E291" s="219" t="s">
        <v>701</v>
      </c>
      <c r="F291" s="338" t="s">
        <v>448</v>
      </c>
      <c r="G291" s="220">
        <v>0</v>
      </c>
      <c r="H291" s="221">
        <v>35.904000000000003</v>
      </c>
      <c r="I291" s="221">
        <v>31.027000000000001</v>
      </c>
      <c r="J291" s="221">
        <v>2.375</v>
      </c>
      <c r="K291" s="221">
        <v>0</v>
      </c>
      <c r="L291" s="221">
        <v>0</v>
      </c>
      <c r="M291" s="222">
        <v>0</v>
      </c>
      <c r="N291" s="222">
        <v>0</v>
      </c>
      <c r="O291" s="222">
        <v>0</v>
      </c>
      <c r="P291" s="222">
        <v>0</v>
      </c>
      <c r="Q291" s="278">
        <f>SUM(G291:K291)</f>
        <v>69.306000000000012</v>
      </c>
      <c r="R291" s="278">
        <f>SUM(L291:P291)</f>
        <v>0</v>
      </c>
      <c r="S291" s="279"/>
      <c r="T291" s="169">
        <f>SUM(Q291:S291)</f>
        <v>69.306000000000012</v>
      </c>
      <c r="U291" s="194">
        <v>69.289999999999992</v>
      </c>
      <c r="V291" s="225">
        <v>3</v>
      </c>
      <c r="W291" s="5"/>
      <c r="X291" s="223"/>
      <c r="Y291" s="219" t="s">
        <v>7</v>
      </c>
      <c r="Z291" s="219" t="s">
        <v>701</v>
      </c>
      <c r="AB291" s="626">
        <v>5505</v>
      </c>
      <c r="AC291" s="625" t="s">
        <v>1118</v>
      </c>
      <c r="AD291" s="629">
        <f t="shared" ref="AD291:AD301" si="92">+IF(AC291="No",T291,0)</f>
        <v>0</v>
      </c>
    </row>
    <row r="292" spans="1:30" s="148" customFormat="1" ht="30" hidden="1" outlineLevel="1">
      <c r="A292" s="232">
        <v>55</v>
      </c>
      <c r="B292" s="160">
        <v>5507</v>
      </c>
      <c r="C292" s="233" t="s">
        <v>702</v>
      </c>
      <c r="D292" s="234" t="s">
        <v>555</v>
      </c>
      <c r="E292" s="234" t="s">
        <v>260</v>
      </c>
      <c r="F292" s="233" t="s">
        <v>644</v>
      </c>
      <c r="G292" s="235">
        <v>1.0007000000000001</v>
      </c>
      <c r="H292" s="236">
        <v>9.1011699999999998</v>
      </c>
      <c r="I292" s="236">
        <v>10.904440000000001</v>
      </c>
      <c r="J292" s="236">
        <v>29.75405000000001</v>
      </c>
      <c r="K292" s="236">
        <v>0</v>
      </c>
      <c r="L292" s="236">
        <v>0</v>
      </c>
      <c r="M292" s="228">
        <v>0</v>
      </c>
      <c r="N292" s="228">
        <v>0</v>
      </c>
      <c r="O292" s="228">
        <v>0</v>
      </c>
      <c r="P292" s="228">
        <v>0</v>
      </c>
      <c r="Q292" s="272">
        <f t="shared" ref="Q292:Q302" si="93">SUM(G292:K292)</f>
        <v>50.760360000000006</v>
      </c>
      <c r="R292" s="272">
        <f t="shared" ref="R292:R302" si="94">SUM(L292:P292)</f>
        <v>0</v>
      </c>
      <c r="S292" s="30"/>
      <c r="T292" s="226">
        <f t="shared" ref="T292:T302" si="95">SUM(Q292:S292)</f>
        <v>50.760360000000006</v>
      </c>
      <c r="U292" s="154">
        <v>50.760000000000005</v>
      </c>
      <c r="V292" s="594">
        <v>2</v>
      </c>
      <c r="W292" s="5"/>
      <c r="X292" s="237"/>
      <c r="Y292" s="234" t="s">
        <v>555</v>
      </c>
      <c r="Z292" s="234" t="s">
        <v>260</v>
      </c>
      <c r="AB292" s="626">
        <v>5507</v>
      </c>
      <c r="AC292" s="625" t="s">
        <v>1118</v>
      </c>
      <c r="AD292" s="629">
        <f t="shared" si="92"/>
        <v>0</v>
      </c>
    </row>
    <row r="293" spans="1:30" s="227" customFormat="1" ht="15.75" hidden="1" outlineLevel="1">
      <c r="A293" s="232">
        <v>55</v>
      </c>
      <c r="B293" s="160" t="s">
        <v>257</v>
      </c>
      <c r="C293" s="233" t="s">
        <v>703</v>
      </c>
      <c r="D293" s="234" t="s">
        <v>27</v>
      </c>
      <c r="E293" s="234" t="s">
        <v>243</v>
      </c>
      <c r="F293" s="233" t="s">
        <v>552</v>
      </c>
      <c r="G293" s="235">
        <v>0</v>
      </c>
      <c r="H293" s="236">
        <v>6.931</v>
      </c>
      <c r="I293" s="236">
        <v>1.121</v>
      </c>
      <c r="J293" s="236">
        <v>0</v>
      </c>
      <c r="K293" s="236">
        <v>0</v>
      </c>
      <c r="L293" s="236">
        <v>0</v>
      </c>
      <c r="M293" s="228">
        <v>0</v>
      </c>
      <c r="N293" s="228">
        <v>0</v>
      </c>
      <c r="O293" s="228">
        <v>0</v>
      </c>
      <c r="P293" s="228">
        <v>0</v>
      </c>
      <c r="Q293" s="272">
        <f t="shared" si="93"/>
        <v>8.0519999999999996</v>
      </c>
      <c r="R293" s="272">
        <f t="shared" si="94"/>
        <v>0</v>
      </c>
      <c r="S293" s="30"/>
      <c r="T293" s="226">
        <f t="shared" si="95"/>
        <v>8.0519999999999996</v>
      </c>
      <c r="U293" s="154">
        <v>8.0519999999999996</v>
      </c>
      <c r="V293" s="594">
        <v>1</v>
      </c>
      <c r="W293" s="5"/>
      <c r="X293" s="237"/>
      <c r="Y293" s="234" t="s">
        <v>27</v>
      </c>
      <c r="Z293" s="234" t="s">
        <v>243</v>
      </c>
      <c r="AB293" s="625" t="s">
        <v>257</v>
      </c>
      <c r="AC293" s="625" t="s">
        <v>1118</v>
      </c>
      <c r="AD293" s="629">
        <f t="shared" si="92"/>
        <v>0</v>
      </c>
    </row>
    <row r="294" spans="1:30" s="227" customFormat="1" ht="15.75" outlineLevel="1">
      <c r="A294" s="232">
        <v>55</v>
      </c>
      <c r="B294" s="160" t="s">
        <v>258</v>
      </c>
      <c r="C294" s="233" t="s">
        <v>704</v>
      </c>
      <c r="D294" s="234" t="s">
        <v>7</v>
      </c>
      <c r="E294" s="234" t="s">
        <v>556</v>
      </c>
      <c r="F294" s="233" t="s">
        <v>558</v>
      </c>
      <c r="G294" s="235">
        <v>0</v>
      </c>
      <c r="H294" s="236">
        <v>1.9835499999999999</v>
      </c>
      <c r="I294" s="236">
        <v>6.9101199999999992</v>
      </c>
      <c r="J294" s="236">
        <v>18.338090000000001</v>
      </c>
      <c r="K294" s="236">
        <v>0.97144000000000008</v>
      </c>
      <c r="L294" s="236">
        <v>0</v>
      </c>
      <c r="M294" s="228">
        <v>0</v>
      </c>
      <c r="N294" s="228">
        <v>0</v>
      </c>
      <c r="O294" s="228">
        <v>0</v>
      </c>
      <c r="P294" s="228">
        <v>0.66336000000000006</v>
      </c>
      <c r="Q294" s="272">
        <f t="shared" si="93"/>
        <v>28.203200000000002</v>
      </c>
      <c r="R294" s="272">
        <f t="shared" si="94"/>
        <v>0.66336000000000006</v>
      </c>
      <c r="S294" s="30"/>
      <c r="T294" s="226">
        <f t="shared" si="95"/>
        <v>28.866560000000003</v>
      </c>
      <c r="U294" s="154">
        <v>28.867000000000004</v>
      </c>
      <c r="V294" s="594">
        <v>2</v>
      </c>
      <c r="W294" s="5"/>
      <c r="X294" s="237"/>
      <c r="Y294" s="234" t="s">
        <v>7</v>
      </c>
      <c r="Z294" s="234" t="s">
        <v>556</v>
      </c>
      <c r="AB294" s="625" t="s">
        <v>258</v>
      </c>
      <c r="AC294" s="625" t="s">
        <v>1117</v>
      </c>
      <c r="AD294" s="629">
        <f t="shared" si="92"/>
        <v>28.866560000000003</v>
      </c>
    </row>
    <row r="295" spans="1:30" s="227" customFormat="1" ht="16.5" hidden="1" customHeight="1" outlineLevel="1">
      <c r="A295" s="232">
        <v>55</v>
      </c>
      <c r="B295" s="160" t="s">
        <v>259</v>
      </c>
      <c r="C295" s="233" t="s">
        <v>551</v>
      </c>
      <c r="D295" s="234" t="s">
        <v>7</v>
      </c>
      <c r="E295" s="234" t="s">
        <v>559</v>
      </c>
      <c r="F295" s="318" t="s">
        <v>557</v>
      </c>
      <c r="G295" s="235">
        <v>0</v>
      </c>
      <c r="H295" s="236">
        <v>9.1267300000000002</v>
      </c>
      <c r="I295" s="236">
        <v>8.0459500000000013</v>
      </c>
      <c r="J295" s="236">
        <v>1.00258</v>
      </c>
      <c r="K295" s="236">
        <v>0</v>
      </c>
      <c r="L295" s="236">
        <v>0</v>
      </c>
      <c r="M295" s="228">
        <v>0</v>
      </c>
      <c r="N295" s="228">
        <v>0</v>
      </c>
      <c r="O295" s="228">
        <v>0</v>
      </c>
      <c r="P295" s="228">
        <v>0</v>
      </c>
      <c r="Q295" s="272">
        <f t="shared" si="93"/>
        <v>18.175260000000002</v>
      </c>
      <c r="R295" s="272">
        <f t="shared" si="94"/>
        <v>0</v>
      </c>
      <c r="S295" s="30"/>
      <c r="T295" s="226">
        <f t="shared" si="95"/>
        <v>18.175260000000002</v>
      </c>
      <c r="U295" s="154">
        <v>18.176000000000002</v>
      </c>
      <c r="V295" s="594">
        <v>2</v>
      </c>
      <c r="W295" s="211"/>
      <c r="X295" s="237"/>
      <c r="Y295" s="234" t="s">
        <v>7</v>
      </c>
      <c r="Z295" s="234" t="s">
        <v>559</v>
      </c>
      <c r="AB295" s="625" t="s">
        <v>259</v>
      </c>
      <c r="AC295" s="625" t="s">
        <v>1118</v>
      </c>
      <c r="AD295" s="629">
        <f t="shared" si="92"/>
        <v>0</v>
      </c>
    </row>
    <row r="296" spans="1:30" s="227" customFormat="1" ht="15.75" hidden="1" outlineLevel="1">
      <c r="A296" s="232">
        <v>66</v>
      </c>
      <c r="B296" s="160">
        <v>6603</v>
      </c>
      <c r="C296" s="233" t="s">
        <v>561</v>
      </c>
      <c r="D296" s="234" t="s">
        <v>49</v>
      </c>
      <c r="E296" s="234" t="s">
        <v>562</v>
      </c>
      <c r="F296" s="233" t="s">
        <v>393</v>
      </c>
      <c r="G296" s="235">
        <v>0.99299999999999999</v>
      </c>
      <c r="H296" s="236">
        <v>28.831</v>
      </c>
      <c r="I296" s="236">
        <v>20.807999999999993</v>
      </c>
      <c r="J296" s="236">
        <v>2.87</v>
      </c>
      <c r="K296" s="236">
        <v>0</v>
      </c>
      <c r="L296" s="236">
        <v>0</v>
      </c>
      <c r="M296" s="228">
        <v>0</v>
      </c>
      <c r="N296" s="228">
        <v>0</v>
      </c>
      <c r="O296" s="228">
        <v>0</v>
      </c>
      <c r="P296" s="228">
        <v>0</v>
      </c>
      <c r="Q296" s="272">
        <f t="shared" si="93"/>
        <v>53.501999999999988</v>
      </c>
      <c r="R296" s="272">
        <f t="shared" si="94"/>
        <v>0</v>
      </c>
      <c r="S296" s="30"/>
      <c r="T296" s="226">
        <f t="shared" si="95"/>
        <v>53.501999999999988</v>
      </c>
      <c r="U296" s="154">
        <v>53.502000000000002</v>
      </c>
      <c r="V296" s="594">
        <v>3</v>
      </c>
      <c r="W296" s="211"/>
      <c r="X296" s="237"/>
      <c r="Y296" s="234" t="s">
        <v>49</v>
      </c>
      <c r="Z296" s="234" t="s">
        <v>562</v>
      </c>
      <c r="AB296" s="625">
        <v>6603</v>
      </c>
      <c r="AC296" s="625" t="s">
        <v>1118</v>
      </c>
      <c r="AD296" s="629">
        <f t="shared" si="92"/>
        <v>0</v>
      </c>
    </row>
    <row r="297" spans="1:30" s="227" customFormat="1" ht="15.75" hidden="1" outlineLevel="1">
      <c r="A297" s="232">
        <v>66</v>
      </c>
      <c r="B297" s="160">
        <v>6604</v>
      </c>
      <c r="C297" s="233" t="s">
        <v>705</v>
      </c>
      <c r="D297" s="234" t="s">
        <v>7</v>
      </c>
      <c r="E297" s="234" t="s">
        <v>261</v>
      </c>
      <c r="F297" s="233" t="s">
        <v>705</v>
      </c>
      <c r="G297" s="235">
        <v>21.766999999999999</v>
      </c>
      <c r="H297" s="236">
        <v>5.891</v>
      </c>
      <c r="I297" s="236">
        <v>6.3140000000000001</v>
      </c>
      <c r="J297" s="236">
        <v>5.5049999999999999</v>
      </c>
      <c r="K297" s="236">
        <v>0</v>
      </c>
      <c r="L297" s="236">
        <v>0</v>
      </c>
      <c r="M297" s="228">
        <v>2.988</v>
      </c>
      <c r="N297" s="228">
        <v>23.04</v>
      </c>
      <c r="O297" s="228">
        <v>72.278999999999996</v>
      </c>
      <c r="P297" s="228">
        <v>12.614000000000001</v>
      </c>
      <c r="Q297" s="272">
        <f t="shared" si="93"/>
        <v>39.477000000000004</v>
      </c>
      <c r="R297" s="272">
        <f t="shared" si="94"/>
        <v>110.92099999999999</v>
      </c>
      <c r="S297" s="30"/>
      <c r="T297" s="226">
        <f t="shared" si="95"/>
        <v>150.398</v>
      </c>
      <c r="U297" s="154">
        <v>150.398</v>
      </c>
      <c r="V297" s="594">
        <v>4</v>
      </c>
      <c r="W297" s="211"/>
      <c r="X297" s="237"/>
      <c r="Y297" s="234" t="s">
        <v>7</v>
      </c>
      <c r="Z297" s="234" t="s">
        <v>261</v>
      </c>
      <c r="AB297" s="625">
        <v>6604</v>
      </c>
      <c r="AC297" s="625" t="s">
        <v>1118</v>
      </c>
      <c r="AD297" s="629">
        <f t="shared" si="92"/>
        <v>0</v>
      </c>
    </row>
    <row r="298" spans="1:30" s="227" customFormat="1" ht="15.75" outlineLevel="1">
      <c r="A298" s="232">
        <v>70</v>
      </c>
      <c r="B298" s="160">
        <v>7008</v>
      </c>
      <c r="C298" s="233" t="s">
        <v>356</v>
      </c>
      <c r="D298" s="234" t="s">
        <v>122</v>
      </c>
      <c r="E298" s="234" t="s">
        <v>117</v>
      </c>
      <c r="F298" s="233" t="s">
        <v>262</v>
      </c>
      <c r="G298" s="235">
        <v>2.8449999999999998</v>
      </c>
      <c r="H298" s="236">
        <v>23.080000000000002</v>
      </c>
      <c r="I298" s="236">
        <v>24.661999999999999</v>
      </c>
      <c r="J298" s="236">
        <v>2.8029999999999999</v>
      </c>
      <c r="K298" s="236">
        <v>0</v>
      </c>
      <c r="L298" s="236">
        <v>0</v>
      </c>
      <c r="M298" s="228">
        <v>0</v>
      </c>
      <c r="N298" s="228">
        <v>0</v>
      </c>
      <c r="O298" s="228">
        <v>0</v>
      </c>
      <c r="P298" s="228">
        <v>5.3390000000000004</v>
      </c>
      <c r="Q298" s="272">
        <f t="shared" si="93"/>
        <v>53.39</v>
      </c>
      <c r="R298" s="272">
        <f t="shared" si="94"/>
        <v>5.3390000000000004</v>
      </c>
      <c r="S298" s="30"/>
      <c r="T298" s="226">
        <f t="shared" si="95"/>
        <v>58.728999999999999</v>
      </c>
      <c r="U298" s="154">
        <v>58.178000000000004</v>
      </c>
      <c r="V298" s="594">
        <v>1</v>
      </c>
      <c r="W298" s="211"/>
      <c r="X298" s="237"/>
      <c r="Y298" s="234" t="s">
        <v>122</v>
      </c>
      <c r="Z298" s="234" t="s">
        <v>117</v>
      </c>
      <c r="AB298" s="625">
        <v>7008</v>
      </c>
      <c r="AC298" s="625" t="s">
        <v>1117</v>
      </c>
      <c r="AD298" s="629">
        <f t="shared" si="92"/>
        <v>58.728999999999999</v>
      </c>
    </row>
    <row r="299" spans="1:30" s="227" customFormat="1" ht="15.75" hidden="1" outlineLevel="1">
      <c r="A299" s="232" t="s">
        <v>809</v>
      </c>
      <c r="B299" s="160">
        <v>7009</v>
      </c>
      <c r="C299" s="233" t="s">
        <v>706</v>
      </c>
      <c r="D299" s="234" t="s">
        <v>7</v>
      </c>
      <c r="E299" s="234" t="s">
        <v>553</v>
      </c>
      <c r="F299" s="233" t="s">
        <v>554</v>
      </c>
      <c r="G299" s="235">
        <v>9.0719999999999992</v>
      </c>
      <c r="H299" s="236">
        <v>28.010999999999999</v>
      </c>
      <c r="I299" s="236">
        <v>2.5909999999999997</v>
      </c>
      <c r="J299" s="236">
        <v>8.0540000000000003</v>
      </c>
      <c r="K299" s="236">
        <v>0</v>
      </c>
      <c r="L299" s="236">
        <v>0</v>
      </c>
      <c r="M299" s="228">
        <v>0</v>
      </c>
      <c r="N299" s="228">
        <v>0</v>
      </c>
      <c r="O299" s="228">
        <v>0</v>
      </c>
      <c r="P299" s="228">
        <v>0</v>
      </c>
      <c r="Q299" s="272">
        <f t="shared" si="93"/>
        <v>47.728000000000002</v>
      </c>
      <c r="R299" s="272">
        <f t="shared" si="94"/>
        <v>0</v>
      </c>
      <c r="S299" s="30">
        <v>10.002000000000001</v>
      </c>
      <c r="T299" s="226">
        <f t="shared" si="95"/>
        <v>57.730000000000004</v>
      </c>
      <c r="U299" s="154">
        <v>57.730000000000004</v>
      </c>
      <c r="V299" s="594">
        <v>1</v>
      </c>
      <c r="W299" s="211"/>
      <c r="X299" s="237"/>
      <c r="Y299" s="234" t="s">
        <v>7</v>
      </c>
      <c r="Z299" s="234" t="s">
        <v>553</v>
      </c>
      <c r="AB299" s="625">
        <v>7009</v>
      </c>
      <c r="AC299" s="625" t="s">
        <v>1118</v>
      </c>
      <c r="AD299" s="629">
        <f t="shared" si="92"/>
        <v>0</v>
      </c>
    </row>
    <row r="300" spans="1:30" s="227" customFormat="1" ht="15.75" hidden="1" outlineLevel="1">
      <c r="A300" s="232">
        <v>70</v>
      </c>
      <c r="B300" s="160" t="s">
        <v>263</v>
      </c>
      <c r="C300" s="318" t="s">
        <v>851</v>
      </c>
      <c r="D300" s="234" t="s">
        <v>49</v>
      </c>
      <c r="E300" s="234" t="s">
        <v>264</v>
      </c>
      <c r="F300" s="233" t="s">
        <v>851</v>
      </c>
      <c r="G300" s="235">
        <v>0</v>
      </c>
      <c r="H300" s="236">
        <v>4.8860000000000001</v>
      </c>
      <c r="I300" s="236">
        <v>0</v>
      </c>
      <c r="J300" s="236">
        <v>0</v>
      </c>
      <c r="K300" s="236">
        <v>0</v>
      </c>
      <c r="L300" s="236">
        <v>0</v>
      </c>
      <c r="M300" s="228">
        <v>0</v>
      </c>
      <c r="N300" s="228">
        <v>0</v>
      </c>
      <c r="O300" s="228">
        <v>0</v>
      </c>
      <c r="P300" s="228">
        <v>0</v>
      </c>
      <c r="Q300" s="272">
        <f t="shared" si="93"/>
        <v>4.8860000000000001</v>
      </c>
      <c r="R300" s="272">
        <f t="shared" si="94"/>
        <v>0</v>
      </c>
      <c r="S300" s="30"/>
      <c r="T300" s="226">
        <f t="shared" si="95"/>
        <v>4.8860000000000001</v>
      </c>
      <c r="U300" s="154">
        <v>4.8860000000000001</v>
      </c>
      <c r="V300" s="594">
        <v>1</v>
      </c>
      <c r="W300" s="211"/>
      <c r="X300" s="237"/>
      <c r="Y300" s="234" t="s">
        <v>49</v>
      </c>
      <c r="Z300" s="234" t="s">
        <v>264</v>
      </c>
      <c r="AB300" s="625" t="s">
        <v>263</v>
      </c>
      <c r="AC300" s="625" t="s">
        <v>1118</v>
      </c>
      <c r="AD300" s="629">
        <f t="shared" si="92"/>
        <v>0</v>
      </c>
    </row>
    <row r="301" spans="1:30" s="148" customFormat="1" ht="15.75" outlineLevel="1">
      <c r="A301" s="232" t="s">
        <v>809</v>
      </c>
      <c r="B301" s="160" t="s">
        <v>921</v>
      </c>
      <c r="C301" s="233" t="s">
        <v>922</v>
      </c>
      <c r="D301" s="234" t="s">
        <v>7</v>
      </c>
      <c r="E301" s="234" t="s">
        <v>191</v>
      </c>
      <c r="F301" s="233" t="s">
        <v>956</v>
      </c>
      <c r="G301" s="235">
        <v>0</v>
      </c>
      <c r="H301" s="236">
        <v>3.355</v>
      </c>
      <c r="I301" s="236">
        <v>1.996</v>
      </c>
      <c r="J301" s="236">
        <v>0</v>
      </c>
      <c r="K301" s="236">
        <v>0</v>
      </c>
      <c r="L301" s="236">
        <v>0</v>
      </c>
      <c r="M301" s="228">
        <v>0</v>
      </c>
      <c r="N301" s="228">
        <v>0</v>
      </c>
      <c r="O301" s="228">
        <v>0</v>
      </c>
      <c r="P301" s="228">
        <v>0</v>
      </c>
      <c r="Q301" s="272">
        <f t="shared" si="93"/>
        <v>5.351</v>
      </c>
      <c r="R301" s="272">
        <f t="shared" si="94"/>
        <v>0</v>
      </c>
      <c r="S301" s="30"/>
      <c r="T301" s="226">
        <f t="shared" si="95"/>
        <v>5.351</v>
      </c>
      <c r="U301" s="154">
        <v>5.35</v>
      </c>
      <c r="V301" s="492">
        <v>1</v>
      </c>
      <c r="W301" s="5"/>
      <c r="X301" s="237"/>
      <c r="Y301" s="234" t="s">
        <v>7</v>
      </c>
      <c r="Z301" s="234" t="s">
        <v>191</v>
      </c>
      <c r="AB301" s="626" t="s">
        <v>921</v>
      </c>
      <c r="AC301" s="625" t="s">
        <v>1117</v>
      </c>
      <c r="AD301" s="629">
        <f t="shared" si="92"/>
        <v>5.351</v>
      </c>
    </row>
    <row r="302" spans="1:30" s="227" customFormat="1" ht="15.75" hidden="1" outlineLevel="1">
      <c r="A302" s="848" t="s">
        <v>368</v>
      </c>
      <c r="B302" s="849"/>
      <c r="C302" s="849"/>
      <c r="D302" s="849"/>
      <c r="E302" s="849"/>
      <c r="F302" s="591" t="s">
        <v>379</v>
      </c>
      <c r="G302" s="231">
        <f>SUM(G291:G300)</f>
        <v>35.677700000000002</v>
      </c>
      <c r="H302" s="231">
        <f t="shared" ref="H302:P302" si="96">SUM(H291:H300)</f>
        <v>153.74545000000001</v>
      </c>
      <c r="I302" s="231">
        <f t="shared" si="96"/>
        <v>112.38350999999999</v>
      </c>
      <c r="J302" s="231">
        <f t="shared" si="96"/>
        <v>70.701720000000009</v>
      </c>
      <c r="K302" s="231">
        <f t="shared" si="96"/>
        <v>0.97144000000000008</v>
      </c>
      <c r="L302" s="231">
        <f t="shared" si="96"/>
        <v>0</v>
      </c>
      <c r="M302" s="231">
        <f t="shared" si="96"/>
        <v>2.988</v>
      </c>
      <c r="N302" s="231">
        <f t="shared" si="96"/>
        <v>23.04</v>
      </c>
      <c r="O302" s="231">
        <f t="shared" si="96"/>
        <v>72.278999999999996</v>
      </c>
      <c r="P302" s="231">
        <f t="shared" si="96"/>
        <v>18.61636</v>
      </c>
      <c r="Q302" s="272">
        <f t="shared" si="93"/>
        <v>373.47982000000002</v>
      </c>
      <c r="R302" s="272">
        <f t="shared" si="94"/>
        <v>116.92335999999999</v>
      </c>
      <c r="S302" s="30">
        <f>SUM(S291:S300)</f>
        <v>10.002000000000001</v>
      </c>
      <c r="T302" s="226">
        <f t="shared" si="95"/>
        <v>500.40518000000003</v>
      </c>
      <c r="U302" s="231">
        <f>SUM(U291:U301)</f>
        <v>505.18900000000002</v>
      </c>
      <c r="V302" s="871"/>
      <c r="W302" s="211"/>
      <c r="X302" s="237"/>
      <c r="AB302" s="625"/>
      <c r="AC302" s="625"/>
    </row>
    <row r="303" spans="1:30" s="227" customFormat="1" ht="16.5" hidden="1" outlineLevel="1" thickBot="1">
      <c r="A303" s="850"/>
      <c r="B303" s="851"/>
      <c r="C303" s="851"/>
      <c r="D303" s="851"/>
      <c r="E303" s="851"/>
      <c r="F303" s="592" t="s">
        <v>380</v>
      </c>
      <c r="G303" s="57">
        <f>+G302/$T$302</f>
        <v>7.1297623258016626E-2</v>
      </c>
      <c r="H303" s="57">
        <f t="shared" ref="H303:S303" si="97">+H302/$T$302</f>
        <v>0.30724192343492529</v>
      </c>
      <c r="I303" s="57">
        <f t="shared" si="97"/>
        <v>0.22458502527891494</v>
      </c>
      <c r="J303" s="57">
        <f t="shared" si="97"/>
        <v>0.1412889450904565</v>
      </c>
      <c r="K303" s="57">
        <f t="shared" si="97"/>
        <v>1.9413068425870412E-3</v>
      </c>
      <c r="L303" s="57">
        <f t="shared" si="97"/>
        <v>0</v>
      </c>
      <c r="M303" s="57">
        <f t="shared" si="97"/>
        <v>5.9711612098020247E-3</v>
      </c>
      <c r="N303" s="57">
        <f t="shared" si="97"/>
        <v>4.6042688846666208E-2</v>
      </c>
      <c r="O303" s="57">
        <f t="shared" si="97"/>
        <v>0.14444095083108452</v>
      </c>
      <c r="P303" s="57">
        <f t="shared" si="97"/>
        <v>3.7202572523329994E-2</v>
      </c>
      <c r="Q303" s="270">
        <f t="shared" si="97"/>
        <v>0.74635482390490038</v>
      </c>
      <c r="R303" s="270">
        <f t="shared" si="97"/>
        <v>0.23365737341088272</v>
      </c>
      <c r="S303" s="57">
        <f t="shared" si="97"/>
        <v>1.9987802684216818E-2</v>
      </c>
      <c r="T303" s="197">
        <f xml:space="preserve"> T302/U302</f>
        <v>0.99053063308979417</v>
      </c>
      <c r="U303" s="147"/>
      <c r="V303" s="872"/>
      <c r="W303" s="211"/>
      <c r="X303" s="288"/>
      <c r="AB303" s="625"/>
      <c r="AC303" s="625"/>
    </row>
    <row r="304" spans="1:30" s="227" customFormat="1" ht="15.75" hidden="1" outlineLevel="1" collapsed="1">
      <c r="A304" s="51"/>
      <c r="B304" s="607"/>
      <c r="C304" s="6"/>
      <c r="D304" s="6"/>
      <c r="E304" s="6"/>
      <c r="F304" s="6"/>
      <c r="G304" s="36"/>
      <c r="H304" s="12"/>
      <c r="I304" s="12"/>
      <c r="J304" s="12"/>
      <c r="K304" s="12"/>
      <c r="L304" s="12"/>
      <c r="M304" s="35"/>
      <c r="N304" s="35"/>
      <c r="O304" s="35"/>
      <c r="P304" s="35"/>
      <c r="Q304" s="590"/>
      <c r="R304" s="590"/>
      <c r="S304" s="8"/>
      <c r="T304" s="196"/>
      <c r="U304" s="47"/>
      <c r="V304" s="151"/>
      <c r="W304" s="211"/>
      <c r="X304" s="6"/>
      <c r="Y304" s="6"/>
      <c r="Z304" s="6"/>
      <c r="AB304" s="625"/>
    </row>
    <row r="305" spans="1:30" s="227" customFormat="1" ht="15.75" hidden="1" outlineLevel="1">
      <c r="A305" s="854" t="s">
        <v>266</v>
      </c>
      <c r="B305" s="854"/>
      <c r="C305" s="6"/>
      <c r="D305" s="6"/>
      <c r="E305" s="6"/>
      <c r="F305" s="6"/>
      <c r="G305" s="36"/>
      <c r="H305" s="12"/>
      <c r="I305" s="12"/>
      <c r="J305" s="12"/>
      <c r="K305" s="12"/>
      <c r="L305" s="12"/>
      <c r="M305" s="35"/>
      <c r="N305" s="35"/>
      <c r="O305" s="35"/>
      <c r="P305" s="35"/>
      <c r="Q305" s="590"/>
      <c r="R305" s="590"/>
      <c r="S305" s="8"/>
      <c r="T305" s="196"/>
      <c r="U305" s="47"/>
      <c r="V305" s="151"/>
      <c r="W305" s="211"/>
      <c r="X305" s="6"/>
      <c r="Y305" s="6"/>
      <c r="Z305" s="6"/>
      <c r="AB305" s="625"/>
    </row>
    <row r="306" spans="1:30" s="227" customFormat="1" ht="15.75" hidden="1" outlineLevel="1">
      <c r="A306" s="217">
        <v>10</v>
      </c>
      <c r="B306" s="604">
        <v>1003</v>
      </c>
      <c r="C306" s="218" t="s">
        <v>764</v>
      </c>
      <c r="D306" s="219" t="s">
        <v>243</v>
      </c>
      <c r="E306" s="219" t="s">
        <v>268</v>
      </c>
      <c r="F306" s="163" t="s">
        <v>267</v>
      </c>
      <c r="G306" s="220">
        <v>10.922000000000001</v>
      </c>
      <c r="H306" s="221">
        <v>13.665999999999997</v>
      </c>
      <c r="I306" s="221">
        <v>7.6559999999999997</v>
      </c>
      <c r="J306" s="221">
        <v>4.0060000000000002</v>
      </c>
      <c r="K306" s="221">
        <v>0</v>
      </c>
      <c r="L306" s="221">
        <v>0</v>
      </c>
      <c r="M306" s="222">
        <v>12.852</v>
      </c>
      <c r="N306" s="222">
        <v>41.259999999999991</v>
      </c>
      <c r="O306" s="222">
        <v>14.959000000000001</v>
      </c>
      <c r="P306" s="222">
        <v>0</v>
      </c>
      <c r="Q306" s="278">
        <f>SUM(G306:K306)</f>
        <v>36.25</v>
      </c>
      <c r="R306" s="278">
        <f>SUM(L306:P306)</f>
        <v>69.070999999999998</v>
      </c>
      <c r="S306" s="279"/>
      <c r="T306" s="169">
        <f>SUM(Q306:S306)</f>
        <v>105.321</v>
      </c>
      <c r="U306" s="194">
        <v>105.32000000000002</v>
      </c>
      <c r="V306" s="225">
        <v>3</v>
      </c>
      <c r="W306" s="211"/>
      <c r="X306" s="290" t="s">
        <v>1035</v>
      </c>
      <c r="Y306" s="219" t="s">
        <v>243</v>
      </c>
      <c r="Z306" s="219" t="s">
        <v>268</v>
      </c>
      <c r="AB306" s="625">
        <v>1003</v>
      </c>
      <c r="AC306" s="625" t="s">
        <v>1118</v>
      </c>
      <c r="AD306" s="629">
        <f t="shared" ref="AD306:AD311" si="98">+IF(AC306="No",T306,0)</f>
        <v>0</v>
      </c>
    </row>
    <row r="307" spans="1:30" s="227" customFormat="1" ht="15.75" outlineLevel="1">
      <c r="A307" s="232">
        <v>45</v>
      </c>
      <c r="B307" s="160">
        <v>4501</v>
      </c>
      <c r="C307" s="233" t="s">
        <v>631</v>
      </c>
      <c r="D307" s="234" t="s">
        <v>7</v>
      </c>
      <c r="E307" s="234" t="s">
        <v>215</v>
      </c>
      <c r="F307" s="233" t="s">
        <v>631</v>
      </c>
      <c r="G307" s="235">
        <v>82.159999999999982</v>
      </c>
      <c r="H307" s="236">
        <v>3.13</v>
      </c>
      <c r="I307" s="236">
        <v>0</v>
      </c>
      <c r="J307" s="236">
        <v>0</v>
      </c>
      <c r="K307" s="236">
        <v>0</v>
      </c>
      <c r="L307" s="236">
        <v>0</v>
      </c>
      <c r="M307" s="228">
        <v>0</v>
      </c>
      <c r="N307" s="228">
        <v>0</v>
      </c>
      <c r="O307" s="228">
        <v>21.71</v>
      </c>
      <c r="P307" s="228">
        <v>2</v>
      </c>
      <c r="Q307" s="272">
        <f t="shared" ref="Q307:Q312" si="99">SUM(G307:K307)</f>
        <v>85.289999999999978</v>
      </c>
      <c r="R307" s="272">
        <f t="shared" ref="R307:R312" si="100">SUM(L307:P307)</f>
        <v>23.71</v>
      </c>
      <c r="S307" s="30"/>
      <c r="T307" s="226">
        <f t="shared" ref="T307:T312" si="101">SUM(Q307:S307)</f>
        <v>108.99999999999997</v>
      </c>
      <c r="U307" s="154">
        <v>109</v>
      </c>
      <c r="V307" s="594">
        <v>1</v>
      </c>
      <c r="W307" s="211"/>
      <c r="X307" s="290" t="s">
        <v>1035</v>
      </c>
      <c r="Y307" s="234" t="s">
        <v>7</v>
      </c>
      <c r="Z307" s="234" t="s">
        <v>215</v>
      </c>
      <c r="AB307" s="625">
        <v>4501</v>
      </c>
      <c r="AC307" s="625" t="s">
        <v>1117</v>
      </c>
      <c r="AD307" s="629">
        <f t="shared" si="98"/>
        <v>108.99999999999997</v>
      </c>
    </row>
    <row r="308" spans="1:30" s="227" customFormat="1" ht="15.75" hidden="1" outlineLevel="1">
      <c r="A308" s="232">
        <v>45</v>
      </c>
      <c r="B308" s="160">
        <v>4502</v>
      </c>
      <c r="C308" s="233" t="s">
        <v>632</v>
      </c>
      <c r="D308" s="234" t="s">
        <v>7</v>
      </c>
      <c r="E308" s="234" t="s">
        <v>110</v>
      </c>
      <c r="F308" s="233" t="s">
        <v>967</v>
      </c>
      <c r="G308" s="235">
        <v>41.536000000000008</v>
      </c>
      <c r="H308" s="236">
        <v>11.193999999999997</v>
      </c>
      <c r="I308" s="236">
        <v>1.3</v>
      </c>
      <c r="J308" s="236">
        <v>0</v>
      </c>
      <c r="K308" s="236">
        <v>0</v>
      </c>
      <c r="L308" s="236">
        <v>0</v>
      </c>
      <c r="M308" s="228">
        <v>0</v>
      </c>
      <c r="N308" s="228">
        <v>0</v>
      </c>
      <c r="O308" s="228">
        <v>0</v>
      </c>
      <c r="P308" s="228">
        <v>0</v>
      </c>
      <c r="Q308" s="272">
        <f t="shared" si="99"/>
        <v>54.03</v>
      </c>
      <c r="R308" s="272">
        <f t="shared" si="100"/>
        <v>0</v>
      </c>
      <c r="S308" s="30"/>
      <c r="T308" s="226">
        <f t="shared" si="101"/>
        <v>54.03</v>
      </c>
      <c r="U308" s="154">
        <v>54.029999999999994</v>
      </c>
      <c r="V308" s="594">
        <v>1</v>
      </c>
      <c r="W308" s="211"/>
      <c r="X308" s="290" t="s">
        <v>1035</v>
      </c>
      <c r="Y308" s="234" t="s">
        <v>7</v>
      </c>
      <c r="Z308" s="234" t="s">
        <v>110</v>
      </c>
      <c r="AB308" s="625">
        <v>4502</v>
      </c>
      <c r="AC308" s="625" t="s">
        <v>1118</v>
      </c>
      <c r="AD308" s="629">
        <f t="shared" si="98"/>
        <v>0</v>
      </c>
    </row>
    <row r="309" spans="1:30" s="227" customFormat="1" ht="15.75" hidden="1" outlineLevel="1">
      <c r="A309" s="232">
        <v>45</v>
      </c>
      <c r="B309" s="160">
        <v>4502</v>
      </c>
      <c r="C309" s="233" t="s">
        <v>632</v>
      </c>
      <c r="D309" s="234" t="s">
        <v>110</v>
      </c>
      <c r="E309" s="234" t="s">
        <v>269</v>
      </c>
      <c r="F309" s="233" t="s">
        <v>968</v>
      </c>
      <c r="G309" s="235">
        <v>0</v>
      </c>
      <c r="H309" s="236">
        <v>18.356000000000002</v>
      </c>
      <c r="I309" s="236">
        <v>2.641</v>
      </c>
      <c r="J309" s="236">
        <v>1.45</v>
      </c>
      <c r="K309" s="236">
        <v>0</v>
      </c>
      <c r="L309" s="236">
        <v>0</v>
      </c>
      <c r="M309" s="228">
        <v>0</v>
      </c>
      <c r="N309" s="228">
        <v>7.5529999999999999</v>
      </c>
      <c r="O309" s="228">
        <v>0</v>
      </c>
      <c r="P309" s="228">
        <v>0</v>
      </c>
      <c r="Q309" s="272">
        <f t="shared" si="99"/>
        <v>22.446999999999999</v>
      </c>
      <c r="R309" s="272">
        <f t="shared" si="100"/>
        <v>7.5529999999999999</v>
      </c>
      <c r="S309" s="30"/>
      <c r="T309" s="226">
        <f t="shared" si="101"/>
        <v>30</v>
      </c>
      <c r="U309" s="154">
        <v>30</v>
      </c>
      <c r="V309" s="594">
        <v>2</v>
      </c>
      <c r="W309" s="211"/>
      <c r="X309" s="290" t="s">
        <v>1035</v>
      </c>
      <c r="Y309" s="234" t="s">
        <v>110</v>
      </c>
      <c r="Z309" s="234" t="s">
        <v>269</v>
      </c>
      <c r="AB309" s="625">
        <v>4502</v>
      </c>
      <c r="AC309" s="625" t="s">
        <v>1118</v>
      </c>
      <c r="AD309" s="629">
        <f t="shared" si="98"/>
        <v>0</v>
      </c>
    </row>
    <row r="310" spans="1:30" s="227" customFormat="1" ht="15.75" hidden="1" outlineLevel="1">
      <c r="A310" s="232">
        <v>45</v>
      </c>
      <c r="B310" s="482">
        <v>4503</v>
      </c>
      <c r="C310" s="233" t="s">
        <v>201</v>
      </c>
      <c r="D310" s="234" t="s">
        <v>7</v>
      </c>
      <c r="E310" s="234" t="s">
        <v>969</v>
      </c>
      <c r="F310" s="233" t="s">
        <v>970</v>
      </c>
      <c r="G310" s="235">
        <v>0</v>
      </c>
      <c r="H310" s="236">
        <v>4.25</v>
      </c>
      <c r="I310" s="236">
        <v>32.080000000000005</v>
      </c>
      <c r="J310" s="236">
        <v>31.39</v>
      </c>
      <c r="K310" s="236">
        <v>0</v>
      </c>
      <c r="L310" s="236">
        <v>0</v>
      </c>
      <c r="M310" s="228">
        <v>0</v>
      </c>
      <c r="N310" s="228">
        <v>0</v>
      </c>
      <c r="O310" s="228">
        <v>0</v>
      </c>
      <c r="P310" s="228">
        <v>0</v>
      </c>
      <c r="Q310" s="272">
        <f t="shared" si="99"/>
        <v>67.72</v>
      </c>
      <c r="R310" s="272">
        <f t="shared" si="100"/>
        <v>0</v>
      </c>
      <c r="S310" s="30"/>
      <c r="T310" s="513">
        <f t="shared" si="101"/>
        <v>67.72</v>
      </c>
      <c r="U310" s="154">
        <v>1.7</v>
      </c>
      <c r="V310" s="594">
        <v>2</v>
      </c>
      <c r="W310" s="211"/>
      <c r="X310" s="290" t="s">
        <v>1035</v>
      </c>
      <c r="Y310" s="234" t="s">
        <v>7</v>
      </c>
      <c r="Z310" s="234" t="s">
        <v>969</v>
      </c>
      <c r="AB310" s="625">
        <v>4503</v>
      </c>
      <c r="AC310" s="625" t="s">
        <v>1118</v>
      </c>
      <c r="AD310" s="629">
        <f t="shared" si="98"/>
        <v>0</v>
      </c>
    </row>
    <row r="311" spans="1:30" s="227" customFormat="1" ht="16.5" outlineLevel="1" thickBot="1">
      <c r="A311" s="232">
        <v>65</v>
      </c>
      <c r="B311" s="160">
        <v>6501</v>
      </c>
      <c r="C311" s="233" t="s">
        <v>56</v>
      </c>
      <c r="D311" s="234" t="s">
        <v>41</v>
      </c>
      <c r="E311" s="234" t="s">
        <v>57</v>
      </c>
      <c r="F311" s="342" t="s">
        <v>270</v>
      </c>
      <c r="G311" s="235">
        <v>0</v>
      </c>
      <c r="H311" s="236">
        <v>0</v>
      </c>
      <c r="I311" s="236">
        <v>0</v>
      </c>
      <c r="J311" s="236">
        <v>0</v>
      </c>
      <c r="K311" s="236">
        <v>0</v>
      </c>
      <c r="L311" s="236">
        <v>0</v>
      </c>
      <c r="M311" s="228">
        <v>0</v>
      </c>
      <c r="N311" s="228">
        <v>21</v>
      </c>
      <c r="O311" s="228">
        <v>31.23</v>
      </c>
      <c r="P311" s="228">
        <v>0</v>
      </c>
      <c r="Q311" s="272">
        <f t="shared" si="99"/>
        <v>0</v>
      </c>
      <c r="R311" s="272">
        <f t="shared" si="100"/>
        <v>52.230000000000004</v>
      </c>
      <c r="S311" s="30"/>
      <c r="T311" s="226">
        <f t="shared" si="101"/>
        <v>52.230000000000004</v>
      </c>
      <c r="U311" s="154">
        <v>52.23</v>
      </c>
      <c r="V311" s="594">
        <v>2</v>
      </c>
      <c r="W311" s="211"/>
      <c r="X311" s="290" t="s">
        <v>1035</v>
      </c>
      <c r="Y311" s="234" t="s">
        <v>41</v>
      </c>
      <c r="Z311" s="234" t="s">
        <v>57</v>
      </c>
      <c r="AB311" s="625">
        <v>6501</v>
      </c>
      <c r="AC311" s="625" t="s">
        <v>1117</v>
      </c>
      <c r="AD311" s="629">
        <f t="shared" si="98"/>
        <v>52.230000000000004</v>
      </c>
    </row>
    <row r="312" spans="1:30" s="227" customFormat="1" ht="16.5" hidden="1" outlineLevel="1" thickBot="1">
      <c r="A312" s="848" t="s">
        <v>367</v>
      </c>
      <c r="B312" s="849"/>
      <c r="C312" s="849"/>
      <c r="D312" s="849"/>
      <c r="E312" s="849"/>
      <c r="F312" s="591" t="s">
        <v>379</v>
      </c>
      <c r="G312" s="231">
        <f t="shared" ref="G312:P312" si="102">SUM(G306:G311)</f>
        <v>134.61799999999999</v>
      </c>
      <c r="H312" s="231">
        <f t="shared" si="102"/>
        <v>50.595999999999997</v>
      </c>
      <c r="I312" s="231">
        <f t="shared" si="102"/>
        <v>43.677000000000007</v>
      </c>
      <c r="J312" s="231">
        <f t="shared" si="102"/>
        <v>36.846000000000004</v>
      </c>
      <c r="K312" s="231">
        <f t="shared" si="102"/>
        <v>0</v>
      </c>
      <c r="L312" s="231">
        <f t="shared" si="102"/>
        <v>0</v>
      </c>
      <c r="M312" s="231">
        <f t="shared" si="102"/>
        <v>12.852</v>
      </c>
      <c r="N312" s="231">
        <f t="shared" si="102"/>
        <v>69.812999999999988</v>
      </c>
      <c r="O312" s="231">
        <f t="shared" si="102"/>
        <v>67.899000000000001</v>
      </c>
      <c r="P312" s="231">
        <f t="shared" si="102"/>
        <v>2</v>
      </c>
      <c r="Q312" s="272">
        <f t="shared" si="99"/>
        <v>265.73700000000002</v>
      </c>
      <c r="R312" s="272">
        <f t="shared" si="100"/>
        <v>152.56399999999999</v>
      </c>
      <c r="S312" s="30">
        <f>SUM(S306:S311)</f>
        <v>0</v>
      </c>
      <c r="T312" s="226">
        <f t="shared" si="101"/>
        <v>418.30100000000004</v>
      </c>
      <c r="U312" s="231">
        <f>SUM(U306:U311)</f>
        <v>352.28000000000003</v>
      </c>
      <c r="V312" s="871"/>
      <c r="W312" s="211"/>
      <c r="X312" s="237"/>
      <c r="AB312" s="625"/>
      <c r="AC312" s="625"/>
    </row>
    <row r="313" spans="1:30" s="227" customFormat="1" ht="16.5" hidden="1" outlineLevel="1" thickBot="1">
      <c r="A313" s="850"/>
      <c r="B313" s="851"/>
      <c r="C313" s="851"/>
      <c r="D313" s="851"/>
      <c r="E313" s="851"/>
      <c r="F313" s="592" t="s">
        <v>380</v>
      </c>
      <c r="G313" s="57">
        <f>+G312/$T$312</f>
        <v>0.32182088974207562</v>
      </c>
      <c r="H313" s="57">
        <f t="shared" ref="H313:S313" si="103">+H312/$T$312</f>
        <v>0.12095596233334367</v>
      </c>
      <c r="I313" s="57">
        <f t="shared" si="103"/>
        <v>0.10441524165612801</v>
      </c>
      <c r="J313" s="57">
        <f t="shared" si="103"/>
        <v>8.8084895804695668E-2</v>
      </c>
      <c r="K313" s="57">
        <f t="shared" si="103"/>
        <v>0</v>
      </c>
      <c r="L313" s="57">
        <f t="shared" si="103"/>
        <v>0</v>
      </c>
      <c r="M313" s="57">
        <f t="shared" si="103"/>
        <v>3.0724287056449778E-2</v>
      </c>
      <c r="N313" s="57">
        <f t="shared" si="103"/>
        <v>0.16689656491378213</v>
      </c>
      <c r="O313" s="57">
        <f t="shared" si="103"/>
        <v>0.16232091245299435</v>
      </c>
      <c r="P313" s="57">
        <f t="shared" si="103"/>
        <v>4.7812460405306225E-3</v>
      </c>
      <c r="Q313" s="270">
        <f t="shared" si="103"/>
        <v>0.63527698953624301</v>
      </c>
      <c r="R313" s="270">
        <f t="shared" si="103"/>
        <v>0.36472301046375688</v>
      </c>
      <c r="S313" s="57">
        <f t="shared" si="103"/>
        <v>0</v>
      </c>
      <c r="T313" s="197">
        <f xml:space="preserve"> T312/U312</f>
        <v>1.1874105824912002</v>
      </c>
      <c r="U313" s="147"/>
      <c r="V313" s="872"/>
      <c r="W313" s="211"/>
      <c r="X313" s="288"/>
      <c r="AB313" s="625"/>
      <c r="AC313" s="625"/>
    </row>
    <row r="314" spans="1:30" s="227" customFormat="1" ht="16.5" hidden="1" outlineLevel="1" collapsed="1" thickBot="1">
      <c r="A314" s="13"/>
      <c r="B314" s="601"/>
      <c r="C314" s="5"/>
      <c r="D314" s="5"/>
      <c r="E314" s="5"/>
      <c r="F314" s="5"/>
      <c r="G314" s="36"/>
      <c r="H314" s="12"/>
      <c r="I314" s="12"/>
      <c r="J314" s="12"/>
      <c r="K314" s="12"/>
      <c r="L314" s="12"/>
      <c r="M314" s="35"/>
      <c r="N314" s="35"/>
      <c r="O314" s="35"/>
      <c r="P314" s="35"/>
      <c r="Q314" s="590"/>
      <c r="R314" s="590"/>
      <c r="S314" s="8"/>
      <c r="T314" s="196"/>
      <c r="U314" s="47"/>
      <c r="V314" s="151"/>
      <c r="W314" s="211"/>
      <c r="X314" s="6"/>
      <c r="Y314" s="5"/>
      <c r="Z314" s="5"/>
      <c r="AB314" s="625"/>
    </row>
    <row r="315" spans="1:30" s="227" customFormat="1" ht="16.5" hidden="1" outlineLevel="1" thickBot="1">
      <c r="A315" s="854" t="s">
        <v>517</v>
      </c>
      <c r="B315" s="854"/>
      <c r="C315" s="5"/>
      <c r="D315" s="5"/>
      <c r="E315" s="5"/>
      <c r="F315" s="5"/>
      <c r="G315" s="36"/>
      <c r="H315" s="12"/>
      <c r="I315" s="12"/>
      <c r="J315" s="12"/>
      <c r="K315" s="12"/>
      <c r="L315" s="12"/>
      <c r="M315" s="35"/>
      <c r="N315" s="35"/>
      <c r="O315" s="35"/>
      <c r="P315" s="35"/>
      <c r="Q315" s="590"/>
      <c r="R315" s="590"/>
      <c r="S315" s="8"/>
      <c r="T315" s="196"/>
      <c r="U315" s="47"/>
      <c r="V315" s="151"/>
      <c r="W315" s="211"/>
      <c r="X315" s="6"/>
      <c r="Y315" s="5"/>
      <c r="Z315" s="5"/>
      <c r="AB315" s="625"/>
    </row>
    <row r="316" spans="1:30" s="227" customFormat="1" ht="15.75" outlineLevel="1">
      <c r="A316" s="217">
        <v>25</v>
      </c>
      <c r="B316" s="604" t="s">
        <v>272</v>
      </c>
      <c r="C316" s="218" t="s">
        <v>567</v>
      </c>
      <c r="D316" s="219" t="s">
        <v>7</v>
      </c>
      <c r="E316" s="320" t="s">
        <v>273</v>
      </c>
      <c r="F316" s="163" t="s">
        <v>567</v>
      </c>
      <c r="G316" s="220">
        <v>2</v>
      </c>
      <c r="H316" s="221">
        <v>13.1</v>
      </c>
      <c r="I316" s="221">
        <v>5</v>
      </c>
      <c r="J316" s="221">
        <v>0</v>
      </c>
      <c r="K316" s="221">
        <v>0</v>
      </c>
      <c r="L316" s="221">
        <v>0</v>
      </c>
      <c r="M316" s="222">
        <v>0</v>
      </c>
      <c r="N316" s="222">
        <v>0</v>
      </c>
      <c r="O316" s="222">
        <v>0</v>
      </c>
      <c r="P316" s="222">
        <v>0</v>
      </c>
      <c r="Q316" s="278">
        <f>SUM(G316:K316)</f>
        <v>20.100000000000001</v>
      </c>
      <c r="R316" s="278">
        <f>SUM(L316:P316)</f>
        <v>0</v>
      </c>
      <c r="S316" s="279"/>
      <c r="T316" s="169">
        <f>SUM(Q316:S316)</f>
        <v>20.100000000000001</v>
      </c>
      <c r="U316" s="194">
        <v>20.100000000000001</v>
      </c>
      <c r="V316" s="225">
        <v>1</v>
      </c>
      <c r="W316" s="211"/>
      <c r="X316" s="223"/>
      <c r="Y316" s="219" t="s">
        <v>7</v>
      </c>
      <c r="Z316" s="219" t="s">
        <v>273</v>
      </c>
      <c r="AB316" s="625" t="s">
        <v>272</v>
      </c>
      <c r="AC316" s="625" t="s">
        <v>1117</v>
      </c>
      <c r="AD316" s="629">
        <f t="shared" ref="AD316:AD323" si="104">+IF(AC316="No",T316,0)</f>
        <v>20.100000000000001</v>
      </c>
    </row>
    <row r="317" spans="1:30" s="148" customFormat="1" ht="15.75" outlineLevel="1">
      <c r="A317" s="232">
        <v>29</v>
      </c>
      <c r="B317" s="482" t="s">
        <v>274</v>
      </c>
      <c r="C317" s="233" t="s">
        <v>707</v>
      </c>
      <c r="D317" s="234" t="s">
        <v>7</v>
      </c>
      <c r="E317" s="234" t="s">
        <v>275</v>
      </c>
      <c r="F317" s="233" t="s">
        <v>707</v>
      </c>
      <c r="G317" s="235">
        <v>4</v>
      </c>
      <c r="H317" s="236">
        <v>17.324999999999999</v>
      </c>
      <c r="I317" s="236">
        <v>2</v>
      </c>
      <c r="J317" s="236">
        <v>0</v>
      </c>
      <c r="K317" s="236">
        <v>0</v>
      </c>
      <c r="L317" s="236">
        <v>0</v>
      </c>
      <c r="M317" s="228">
        <v>0</v>
      </c>
      <c r="N317" s="228">
        <v>0</v>
      </c>
      <c r="O317" s="228">
        <v>0</v>
      </c>
      <c r="P317" s="228">
        <v>0</v>
      </c>
      <c r="Q317" s="272">
        <f t="shared" ref="Q317:Q324" si="105">SUM(G317:K317)</f>
        <v>23.324999999999999</v>
      </c>
      <c r="R317" s="272">
        <f t="shared" ref="R317:R324" si="106">SUM(L317:P317)</f>
        <v>0</v>
      </c>
      <c r="S317" s="30"/>
      <c r="T317" s="226">
        <f t="shared" ref="T317:T324" si="107">SUM(Q317:S317)</f>
        <v>23.324999999999999</v>
      </c>
      <c r="U317" s="154">
        <v>23.324999999999999</v>
      </c>
      <c r="V317" s="594">
        <v>1</v>
      </c>
      <c r="W317" s="5"/>
      <c r="X317" s="237"/>
      <c r="Y317" s="234" t="s">
        <v>7</v>
      </c>
      <c r="Z317" s="234" t="s">
        <v>275</v>
      </c>
      <c r="AB317" s="626" t="s">
        <v>274</v>
      </c>
      <c r="AC317" s="625" t="s">
        <v>1117</v>
      </c>
      <c r="AD317" s="629">
        <f t="shared" si="104"/>
        <v>23.324999999999999</v>
      </c>
    </row>
    <row r="318" spans="1:30" s="227" customFormat="1" ht="15.75" outlineLevel="1">
      <c r="A318" s="232">
        <v>29</v>
      </c>
      <c r="B318" s="482" t="s">
        <v>451</v>
      </c>
      <c r="C318" s="233" t="s">
        <v>568</v>
      </c>
      <c r="D318" s="234" t="s">
        <v>7</v>
      </c>
      <c r="E318" s="234" t="s">
        <v>569</v>
      </c>
      <c r="F318" s="233" t="s">
        <v>568</v>
      </c>
      <c r="G318" s="235">
        <v>0.1</v>
      </c>
      <c r="H318" s="236">
        <v>1</v>
      </c>
      <c r="I318" s="236">
        <v>0</v>
      </c>
      <c r="J318" s="236">
        <v>0</v>
      </c>
      <c r="K318" s="236">
        <v>0</v>
      </c>
      <c r="L318" s="236">
        <v>0</v>
      </c>
      <c r="M318" s="228">
        <v>0</v>
      </c>
      <c r="N318" s="228">
        <v>0</v>
      </c>
      <c r="O318" s="228">
        <v>0</v>
      </c>
      <c r="P318" s="228">
        <v>0</v>
      </c>
      <c r="Q318" s="272">
        <f t="shared" si="105"/>
        <v>1.1000000000000001</v>
      </c>
      <c r="R318" s="272">
        <f t="shared" si="106"/>
        <v>0</v>
      </c>
      <c r="S318" s="30"/>
      <c r="T318" s="226">
        <f t="shared" si="107"/>
        <v>1.1000000000000001</v>
      </c>
      <c r="U318" s="154">
        <v>1.2</v>
      </c>
      <c r="V318" s="594">
        <v>1</v>
      </c>
      <c r="W318" s="5"/>
      <c r="X318" s="237"/>
      <c r="Y318" s="234" t="s">
        <v>7</v>
      </c>
      <c r="Z318" s="234" t="s">
        <v>569</v>
      </c>
      <c r="AB318" s="625" t="s">
        <v>451</v>
      </c>
      <c r="AC318" s="625" t="s">
        <v>1117</v>
      </c>
      <c r="AD318" s="629">
        <f t="shared" si="104"/>
        <v>1.1000000000000001</v>
      </c>
    </row>
    <row r="319" spans="1:30" s="227" customFormat="1" ht="15.75" hidden="1" outlineLevel="1">
      <c r="A319" s="232">
        <v>40</v>
      </c>
      <c r="B319" s="482" t="s">
        <v>276</v>
      </c>
      <c r="C319" s="233" t="s">
        <v>394</v>
      </c>
      <c r="D319" s="234" t="s">
        <v>571</v>
      </c>
      <c r="E319" s="234" t="s">
        <v>277</v>
      </c>
      <c r="F319" s="233" t="s">
        <v>570</v>
      </c>
      <c r="G319" s="235">
        <v>8.52</v>
      </c>
      <c r="H319" s="236">
        <v>0</v>
      </c>
      <c r="I319" s="236">
        <v>0</v>
      </c>
      <c r="J319" s="236">
        <v>0</v>
      </c>
      <c r="K319" s="236">
        <v>0</v>
      </c>
      <c r="L319" s="236">
        <v>0</v>
      </c>
      <c r="M319" s="228">
        <v>0</v>
      </c>
      <c r="N319" s="228">
        <v>0</v>
      </c>
      <c r="O319" s="228">
        <v>0</v>
      </c>
      <c r="P319" s="228">
        <v>0</v>
      </c>
      <c r="Q319" s="272">
        <f t="shared" si="105"/>
        <v>8.52</v>
      </c>
      <c r="R319" s="272">
        <f t="shared" si="106"/>
        <v>0</v>
      </c>
      <c r="S319" s="30"/>
      <c r="T319" s="226">
        <f t="shared" si="107"/>
        <v>8.52</v>
      </c>
      <c r="U319" s="154">
        <v>8.4459999999999997</v>
      </c>
      <c r="V319" s="594">
        <v>1</v>
      </c>
      <c r="W319" s="211"/>
      <c r="X319" s="237"/>
      <c r="Y319" s="234" t="s">
        <v>571</v>
      </c>
      <c r="Z319" s="234" t="s">
        <v>277</v>
      </c>
      <c r="AB319" s="625" t="s">
        <v>276</v>
      </c>
      <c r="AC319" s="625" t="s">
        <v>1118</v>
      </c>
      <c r="AD319" s="629">
        <f t="shared" si="104"/>
        <v>0</v>
      </c>
    </row>
    <row r="320" spans="1:30" s="227" customFormat="1" ht="15.75" hidden="1" outlineLevel="1">
      <c r="A320" s="483">
        <v>40</v>
      </c>
      <c r="B320" s="482" t="s">
        <v>278</v>
      </c>
      <c r="C320" s="485" t="s">
        <v>708</v>
      </c>
      <c r="D320" s="484" t="s">
        <v>7</v>
      </c>
      <c r="E320" s="484" t="s">
        <v>1107</v>
      </c>
      <c r="F320" s="485" t="s">
        <v>1108</v>
      </c>
      <c r="G320" s="486">
        <v>0</v>
      </c>
      <c r="H320" s="488">
        <v>2.8</v>
      </c>
      <c r="I320" s="488">
        <v>1</v>
      </c>
      <c r="J320" s="488">
        <v>0</v>
      </c>
      <c r="K320" s="488">
        <v>0</v>
      </c>
      <c r="L320" s="488">
        <v>0</v>
      </c>
      <c r="M320" s="489">
        <v>0</v>
      </c>
      <c r="N320" s="489">
        <v>0</v>
      </c>
      <c r="O320" s="489">
        <v>0</v>
      </c>
      <c r="P320" s="489">
        <v>0</v>
      </c>
      <c r="Q320" s="272">
        <f t="shared" si="105"/>
        <v>3.8</v>
      </c>
      <c r="R320" s="272">
        <f t="shared" si="106"/>
        <v>0</v>
      </c>
      <c r="S320" s="490"/>
      <c r="T320" s="491">
        <f t="shared" si="107"/>
        <v>3.8</v>
      </c>
      <c r="U320" s="154">
        <v>27</v>
      </c>
      <c r="V320" s="594">
        <v>1</v>
      </c>
      <c r="W320" s="211"/>
      <c r="X320" s="493" t="s">
        <v>1104</v>
      </c>
      <c r="Y320" s="234" t="s">
        <v>7</v>
      </c>
      <c r="Z320" s="234" t="s">
        <v>279</v>
      </c>
      <c r="AB320" s="625" t="s">
        <v>278</v>
      </c>
      <c r="AC320" s="625" t="s">
        <v>1118</v>
      </c>
      <c r="AD320" s="629">
        <f t="shared" si="104"/>
        <v>0</v>
      </c>
    </row>
    <row r="321" spans="1:30" s="227" customFormat="1" ht="15.75" hidden="1" outlineLevel="1">
      <c r="A321" s="232">
        <v>40</v>
      </c>
      <c r="B321" s="482" t="s">
        <v>278</v>
      </c>
      <c r="C321" s="233" t="s">
        <v>708</v>
      </c>
      <c r="D321" s="317" t="s">
        <v>7</v>
      </c>
      <c r="E321" s="234" t="s">
        <v>279</v>
      </c>
      <c r="F321" s="318" t="s">
        <v>874</v>
      </c>
      <c r="G321" s="235">
        <v>15.08</v>
      </c>
      <c r="H321" s="236">
        <v>8</v>
      </c>
      <c r="I321" s="236">
        <v>0</v>
      </c>
      <c r="J321" s="236">
        <v>0</v>
      </c>
      <c r="K321" s="236">
        <v>0</v>
      </c>
      <c r="L321" s="236">
        <v>0</v>
      </c>
      <c r="M321" s="228">
        <v>0</v>
      </c>
      <c r="N321" s="228">
        <v>0</v>
      </c>
      <c r="O321" s="228">
        <v>0</v>
      </c>
      <c r="P321" s="228">
        <v>0</v>
      </c>
      <c r="Q321" s="272">
        <f t="shared" si="105"/>
        <v>23.08</v>
      </c>
      <c r="R321" s="272">
        <f t="shared" si="106"/>
        <v>0</v>
      </c>
      <c r="S321" s="30"/>
      <c r="T321" s="226">
        <f t="shared" si="107"/>
        <v>23.08</v>
      </c>
      <c r="U321" s="154">
        <v>27</v>
      </c>
      <c r="V321" s="594">
        <v>1</v>
      </c>
      <c r="W321" s="211"/>
      <c r="X321" s="237"/>
      <c r="Y321" s="234" t="s">
        <v>7</v>
      </c>
      <c r="Z321" s="234" t="s">
        <v>279</v>
      </c>
      <c r="AB321" s="625" t="s">
        <v>278</v>
      </c>
      <c r="AC321" s="625" t="s">
        <v>1118</v>
      </c>
      <c r="AD321" s="629">
        <f t="shared" si="104"/>
        <v>0</v>
      </c>
    </row>
    <row r="322" spans="1:30" s="227" customFormat="1" ht="15.75" hidden="1" outlineLevel="1">
      <c r="A322" s="232">
        <v>40</v>
      </c>
      <c r="B322" s="482" t="s">
        <v>280</v>
      </c>
      <c r="C322" s="233" t="s">
        <v>572</v>
      </c>
      <c r="D322" s="234" t="s">
        <v>533</v>
      </c>
      <c r="E322" s="234" t="s">
        <v>14</v>
      </c>
      <c r="F322" s="233" t="s">
        <v>572</v>
      </c>
      <c r="G322" s="235">
        <v>0</v>
      </c>
      <c r="H322" s="236">
        <v>0</v>
      </c>
      <c r="I322" s="236">
        <v>1.7</v>
      </c>
      <c r="J322" s="236">
        <v>0</v>
      </c>
      <c r="K322" s="236">
        <v>0</v>
      </c>
      <c r="L322" s="236">
        <v>0</v>
      </c>
      <c r="M322" s="228">
        <v>0</v>
      </c>
      <c r="N322" s="228">
        <v>0</v>
      </c>
      <c r="O322" s="228">
        <v>0</v>
      </c>
      <c r="P322" s="228">
        <v>0</v>
      </c>
      <c r="Q322" s="272">
        <f t="shared" si="105"/>
        <v>1.7</v>
      </c>
      <c r="R322" s="272">
        <f t="shared" si="106"/>
        <v>0</v>
      </c>
      <c r="S322" s="30"/>
      <c r="T322" s="226">
        <f t="shared" si="107"/>
        <v>1.7</v>
      </c>
      <c r="U322" s="154">
        <v>1.7</v>
      </c>
      <c r="V322" s="594">
        <v>1</v>
      </c>
      <c r="W322" s="211"/>
      <c r="X322" s="237"/>
      <c r="Y322" s="234" t="s">
        <v>533</v>
      </c>
      <c r="Z322" s="234" t="s">
        <v>14</v>
      </c>
      <c r="AB322" s="625" t="s">
        <v>280</v>
      </c>
      <c r="AC322" s="625" t="s">
        <v>1118</v>
      </c>
      <c r="AD322" s="629">
        <f t="shared" si="104"/>
        <v>0</v>
      </c>
    </row>
    <row r="323" spans="1:30" s="227" customFormat="1" ht="16.5" outlineLevel="1" thickBot="1">
      <c r="A323" s="232">
        <v>40</v>
      </c>
      <c r="B323" s="482" t="s">
        <v>281</v>
      </c>
      <c r="C323" s="318" t="s">
        <v>634</v>
      </c>
      <c r="D323" s="234" t="s">
        <v>7</v>
      </c>
      <c r="E323" s="234" t="s">
        <v>709</v>
      </c>
      <c r="F323" s="233" t="s">
        <v>573</v>
      </c>
      <c r="G323" s="235">
        <v>3</v>
      </c>
      <c r="H323" s="236">
        <v>4.26</v>
      </c>
      <c r="I323" s="236">
        <v>0</v>
      </c>
      <c r="J323" s="236">
        <v>0</v>
      </c>
      <c r="K323" s="236">
        <v>0</v>
      </c>
      <c r="L323" s="236">
        <v>0</v>
      </c>
      <c r="M323" s="228">
        <v>0</v>
      </c>
      <c r="N323" s="228">
        <v>0</v>
      </c>
      <c r="O323" s="228">
        <v>0</v>
      </c>
      <c r="P323" s="228">
        <v>0</v>
      </c>
      <c r="Q323" s="272">
        <f t="shared" si="105"/>
        <v>7.26</v>
      </c>
      <c r="R323" s="272">
        <f t="shared" si="106"/>
        <v>0</v>
      </c>
      <c r="S323" s="30"/>
      <c r="T323" s="226">
        <f t="shared" si="107"/>
        <v>7.26</v>
      </c>
      <c r="U323" s="154">
        <v>7.2</v>
      </c>
      <c r="V323" s="594">
        <v>1</v>
      </c>
      <c r="W323" s="211"/>
      <c r="X323" s="237"/>
      <c r="Y323" s="234" t="s">
        <v>7</v>
      </c>
      <c r="Z323" s="234" t="s">
        <v>709</v>
      </c>
      <c r="AB323" s="625" t="s">
        <v>281</v>
      </c>
      <c r="AC323" s="625" t="s">
        <v>1117</v>
      </c>
      <c r="AD323" s="629">
        <f t="shared" si="104"/>
        <v>7.26</v>
      </c>
    </row>
    <row r="324" spans="1:30" s="227" customFormat="1" ht="16.5" hidden="1" outlineLevel="1" thickBot="1">
      <c r="A324" s="848" t="s">
        <v>518</v>
      </c>
      <c r="B324" s="849"/>
      <c r="C324" s="849"/>
      <c r="D324" s="849"/>
      <c r="E324" s="849"/>
      <c r="F324" s="591" t="s">
        <v>379</v>
      </c>
      <c r="G324" s="231">
        <f t="shared" ref="G324:P324" si="108">SUM(G316:G323)</f>
        <v>32.700000000000003</v>
      </c>
      <c r="H324" s="231">
        <f t="shared" si="108"/>
        <v>46.484999999999992</v>
      </c>
      <c r="I324" s="231">
        <f t="shared" si="108"/>
        <v>9.6999999999999993</v>
      </c>
      <c r="J324" s="231">
        <f t="shared" si="108"/>
        <v>0</v>
      </c>
      <c r="K324" s="231">
        <f t="shared" si="108"/>
        <v>0</v>
      </c>
      <c r="L324" s="231">
        <f t="shared" si="108"/>
        <v>0</v>
      </c>
      <c r="M324" s="231">
        <f t="shared" si="108"/>
        <v>0</v>
      </c>
      <c r="N324" s="231">
        <f t="shared" si="108"/>
        <v>0</v>
      </c>
      <c r="O324" s="231">
        <f t="shared" si="108"/>
        <v>0</v>
      </c>
      <c r="P324" s="231">
        <f t="shared" si="108"/>
        <v>0</v>
      </c>
      <c r="Q324" s="272">
        <f t="shared" si="105"/>
        <v>88.885000000000005</v>
      </c>
      <c r="R324" s="272">
        <f t="shared" si="106"/>
        <v>0</v>
      </c>
      <c r="S324" s="30">
        <f>SUM(S316:S323)</f>
        <v>0</v>
      </c>
      <c r="T324" s="226">
        <f t="shared" si="107"/>
        <v>88.885000000000005</v>
      </c>
      <c r="U324" s="231">
        <f>SUM(U316:U323)</f>
        <v>115.971</v>
      </c>
      <c r="V324" s="871"/>
      <c r="W324" s="211"/>
      <c r="X324" s="237"/>
      <c r="AB324" s="625"/>
      <c r="AC324" s="625"/>
    </row>
    <row r="325" spans="1:30" s="227" customFormat="1" ht="16.5" hidden="1" outlineLevel="1" thickBot="1">
      <c r="A325" s="850"/>
      <c r="B325" s="851"/>
      <c r="C325" s="851"/>
      <c r="D325" s="851"/>
      <c r="E325" s="851"/>
      <c r="F325" s="592" t="s">
        <v>380</v>
      </c>
      <c r="G325" s="57">
        <f>+G324/$T$324</f>
        <v>0.36789109523541658</v>
      </c>
      <c r="H325" s="57">
        <f t="shared" ref="H325:S325" si="109">+H324/$T$324</f>
        <v>0.52297913033695209</v>
      </c>
      <c r="I325" s="57">
        <f t="shared" si="109"/>
        <v>0.10912977442763119</v>
      </c>
      <c r="J325" s="57">
        <f t="shared" si="109"/>
        <v>0</v>
      </c>
      <c r="K325" s="57">
        <f t="shared" si="109"/>
        <v>0</v>
      </c>
      <c r="L325" s="57">
        <f t="shared" si="109"/>
        <v>0</v>
      </c>
      <c r="M325" s="57">
        <f t="shared" si="109"/>
        <v>0</v>
      </c>
      <c r="N325" s="57">
        <f t="shared" si="109"/>
        <v>0</v>
      </c>
      <c r="O325" s="57">
        <f t="shared" si="109"/>
        <v>0</v>
      </c>
      <c r="P325" s="57">
        <f t="shared" si="109"/>
        <v>0</v>
      </c>
      <c r="Q325" s="270">
        <f t="shared" si="109"/>
        <v>1</v>
      </c>
      <c r="R325" s="270">
        <f t="shared" si="109"/>
        <v>0</v>
      </c>
      <c r="S325" s="57">
        <f t="shared" si="109"/>
        <v>0</v>
      </c>
      <c r="T325" s="197">
        <f xml:space="preserve"> T324/U324</f>
        <v>0.76644161040260061</v>
      </c>
      <c r="U325" s="147"/>
      <c r="V325" s="872"/>
      <c r="W325" s="211"/>
      <c r="X325" s="288"/>
      <c r="AB325" s="625"/>
      <c r="AC325" s="625"/>
    </row>
    <row r="326" spans="1:30" s="227" customFormat="1" ht="16.5" hidden="1" outlineLevel="1" collapsed="1" thickBot="1">
      <c r="A326" s="13"/>
      <c r="B326" s="601"/>
      <c r="C326" s="5"/>
      <c r="D326" s="5"/>
      <c r="E326" s="5"/>
      <c r="F326" s="5"/>
      <c r="G326" s="36"/>
      <c r="H326" s="12"/>
      <c r="I326" s="12"/>
      <c r="J326" s="12"/>
      <c r="K326" s="12"/>
      <c r="L326" s="12"/>
      <c r="M326" s="35"/>
      <c r="N326" s="35"/>
      <c r="O326" s="35"/>
      <c r="P326" s="35"/>
      <c r="Q326" s="590"/>
      <c r="R326" s="590"/>
      <c r="S326" s="8"/>
      <c r="T326" s="196"/>
      <c r="U326" s="47"/>
      <c r="V326" s="151"/>
      <c r="W326" s="211"/>
      <c r="X326" s="6"/>
      <c r="Y326" s="5"/>
      <c r="Z326" s="5"/>
      <c r="AB326" s="625"/>
    </row>
    <row r="327" spans="1:30" s="227" customFormat="1" ht="16.5" hidden="1" outlineLevel="1" thickBot="1">
      <c r="A327" s="854" t="s">
        <v>282</v>
      </c>
      <c r="B327" s="854"/>
      <c r="C327" s="5"/>
      <c r="D327" s="5"/>
      <c r="E327" s="5"/>
      <c r="F327" s="5"/>
      <c r="G327" s="36"/>
      <c r="H327" s="12"/>
      <c r="I327" s="12"/>
      <c r="J327" s="12"/>
      <c r="K327" s="12"/>
      <c r="L327" s="12"/>
      <c r="M327" s="35"/>
      <c r="N327" s="35"/>
      <c r="O327" s="35"/>
      <c r="P327" s="35"/>
      <c r="Q327" s="590"/>
      <c r="R327" s="590"/>
      <c r="S327" s="8"/>
      <c r="T327" s="196"/>
      <c r="U327" s="47"/>
      <c r="V327" s="151"/>
      <c r="W327" s="211"/>
      <c r="X327" s="6"/>
      <c r="Y327" s="5"/>
      <c r="Z327" s="5"/>
      <c r="AB327" s="625"/>
    </row>
    <row r="328" spans="1:30" s="227" customFormat="1" ht="15.75" outlineLevel="1">
      <c r="A328" s="217">
        <v>23</v>
      </c>
      <c r="B328" s="604" t="s">
        <v>283</v>
      </c>
      <c r="C328" s="163" t="s">
        <v>284</v>
      </c>
      <c r="D328" s="219" t="s">
        <v>285</v>
      </c>
      <c r="E328" s="219" t="s">
        <v>574</v>
      </c>
      <c r="F328" s="218" t="s">
        <v>286</v>
      </c>
      <c r="G328" s="220">
        <v>1.94</v>
      </c>
      <c r="H328" s="221">
        <v>10.666</v>
      </c>
      <c r="I328" s="221">
        <v>2.0129999999999999</v>
      </c>
      <c r="J328" s="221">
        <v>0</v>
      </c>
      <c r="K328" s="221">
        <v>0</v>
      </c>
      <c r="L328" s="221">
        <v>0</v>
      </c>
      <c r="M328" s="222">
        <v>4.5009999999999994</v>
      </c>
      <c r="N328" s="222">
        <v>0</v>
      </c>
      <c r="O328" s="222">
        <v>0</v>
      </c>
      <c r="P328" s="222">
        <v>0</v>
      </c>
      <c r="Q328" s="278">
        <f>SUM(G328:K328)</f>
        <v>14.619</v>
      </c>
      <c r="R328" s="278">
        <f>SUM(L328:P328)</f>
        <v>4.5009999999999994</v>
      </c>
      <c r="S328" s="279"/>
      <c r="T328" s="169">
        <f>SUM(Q328:S328)</f>
        <v>19.119999999999997</v>
      </c>
      <c r="U328" s="194">
        <v>19.12</v>
      </c>
      <c r="V328" s="225">
        <v>1</v>
      </c>
      <c r="W328" s="211"/>
      <c r="X328" s="223"/>
      <c r="Y328" s="219" t="s">
        <v>285</v>
      </c>
      <c r="Z328" s="219" t="s">
        <v>574</v>
      </c>
      <c r="AB328" s="625" t="s">
        <v>283</v>
      </c>
      <c r="AC328" s="625" t="s">
        <v>1117</v>
      </c>
      <c r="AD328" s="629">
        <f t="shared" ref="AD328:AD338" si="110">+IF(AC328="No",T328,0)</f>
        <v>19.119999999999997</v>
      </c>
    </row>
    <row r="329" spans="1:30" s="227" customFormat="1" ht="15.75" hidden="1" outlineLevel="1">
      <c r="A329" s="232">
        <v>25</v>
      </c>
      <c r="B329" s="482" t="s">
        <v>289</v>
      </c>
      <c r="C329" s="213" t="s">
        <v>613</v>
      </c>
      <c r="D329" s="234" t="s">
        <v>7</v>
      </c>
      <c r="E329" s="234" t="s">
        <v>887</v>
      </c>
      <c r="F329" s="233" t="s">
        <v>889</v>
      </c>
      <c r="G329" s="235">
        <v>5.0650000000000004</v>
      </c>
      <c r="H329" s="236">
        <v>5.5529999999999999</v>
      </c>
      <c r="I329" s="236">
        <v>0</v>
      </c>
      <c r="J329" s="236">
        <v>0</v>
      </c>
      <c r="K329" s="236">
        <v>0</v>
      </c>
      <c r="L329" s="236">
        <v>0</v>
      </c>
      <c r="M329" s="228">
        <v>0</v>
      </c>
      <c r="N329" s="228">
        <v>0</v>
      </c>
      <c r="O329" s="228">
        <v>0</v>
      </c>
      <c r="P329" s="228">
        <v>0</v>
      </c>
      <c r="Q329" s="272">
        <f t="shared" ref="Q329:Q339" si="111">SUM(G329:K329)</f>
        <v>10.618</v>
      </c>
      <c r="R329" s="272">
        <f t="shared" ref="R329:R339" si="112">SUM(L329:P329)</f>
        <v>0</v>
      </c>
      <c r="S329" s="30"/>
      <c r="T329" s="226">
        <f t="shared" ref="T329:T339" si="113">SUM(Q329:S329)</f>
        <v>10.618</v>
      </c>
      <c r="U329" s="154">
        <v>10.618</v>
      </c>
      <c r="V329" s="594">
        <v>1</v>
      </c>
      <c r="W329" s="211"/>
      <c r="X329" s="237"/>
      <c r="Y329" s="234" t="s">
        <v>7</v>
      </c>
      <c r="Z329" s="234" t="s">
        <v>887</v>
      </c>
      <c r="AB329" s="625" t="s">
        <v>289</v>
      </c>
      <c r="AC329" s="625" t="s">
        <v>1118</v>
      </c>
      <c r="AD329" s="629">
        <f t="shared" si="110"/>
        <v>0</v>
      </c>
    </row>
    <row r="330" spans="1:30" s="227" customFormat="1" ht="15.75" hidden="1" outlineLevel="1">
      <c r="A330" s="232">
        <v>25</v>
      </c>
      <c r="B330" s="482" t="s">
        <v>289</v>
      </c>
      <c r="C330" s="213" t="s">
        <v>613</v>
      </c>
      <c r="D330" s="234" t="s">
        <v>888</v>
      </c>
      <c r="E330" s="234" t="s">
        <v>710</v>
      </c>
      <c r="F330" s="233" t="s">
        <v>890</v>
      </c>
      <c r="G330" s="235">
        <v>7.7969999999999997</v>
      </c>
      <c r="H330" s="236">
        <v>0.501</v>
      </c>
      <c r="I330" s="236">
        <v>9.9440000000000008</v>
      </c>
      <c r="J330" s="236">
        <v>0</v>
      </c>
      <c r="K330" s="236">
        <v>0</v>
      </c>
      <c r="L330" s="236">
        <v>0</v>
      </c>
      <c r="M330" s="228">
        <v>0</v>
      </c>
      <c r="N330" s="228">
        <v>0</v>
      </c>
      <c r="O330" s="228">
        <v>0</v>
      </c>
      <c r="P330" s="228">
        <v>0</v>
      </c>
      <c r="Q330" s="272">
        <f t="shared" si="111"/>
        <v>18.242000000000001</v>
      </c>
      <c r="R330" s="272">
        <f t="shared" si="112"/>
        <v>0</v>
      </c>
      <c r="S330" s="30"/>
      <c r="T330" s="226">
        <f t="shared" si="113"/>
        <v>18.242000000000001</v>
      </c>
      <c r="U330" s="154">
        <v>18.242000000000001</v>
      </c>
      <c r="V330" s="594">
        <v>1</v>
      </c>
      <c r="W330" s="211"/>
      <c r="X330" s="237"/>
      <c r="Y330" s="234" t="s">
        <v>888</v>
      </c>
      <c r="Z330" s="234" t="s">
        <v>710</v>
      </c>
      <c r="AB330" s="625" t="s">
        <v>289</v>
      </c>
      <c r="AC330" s="625" t="s">
        <v>1118</v>
      </c>
      <c r="AD330" s="629">
        <f t="shared" si="110"/>
        <v>0</v>
      </c>
    </row>
    <row r="331" spans="1:30" s="227" customFormat="1" ht="15.75" outlineLevel="1">
      <c r="A331" s="232">
        <v>25</v>
      </c>
      <c r="B331" s="160" t="s">
        <v>287</v>
      </c>
      <c r="C331" s="213" t="s">
        <v>725</v>
      </c>
      <c r="D331" s="234" t="s">
        <v>7</v>
      </c>
      <c r="E331" s="234" t="s">
        <v>288</v>
      </c>
      <c r="F331" s="233" t="s">
        <v>725</v>
      </c>
      <c r="G331" s="235">
        <f>1.99+0.464</f>
        <v>2.4540000000000002</v>
      </c>
      <c r="H331" s="236">
        <v>2.4470000000000001</v>
      </c>
      <c r="I331" s="236">
        <v>0</v>
      </c>
      <c r="J331" s="236">
        <v>0</v>
      </c>
      <c r="K331" s="236">
        <v>0</v>
      </c>
      <c r="L331" s="236">
        <v>0</v>
      </c>
      <c r="M331" s="228">
        <v>0</v>
      </c>
      <c r="N331" s="228">
        <v>0</v>
      </c>
      <c r="O331" s="228">
        <v>0</v>
      </c>
      <c r="P331" s="228">
        <v>0</v>
      </c>
      <c r="Q331" s="272">
        <f>SUM(G331:K331)</f>
        <v>4.9009999999999998</v>
      </c>
      <c r="R331" s="272">
        <f>SUM(L331:P331)</f>
        <v>0</v>
      </c>
      <c r="S331" s="30"/>
      <c r="T331" s="226">
        <f>SUM(Q331:S331)</f>
        <v>4.9009999999999998</v>
      </c>
      <c r="U331" s="154">
        <v>4.9009999999999998</v>
      </c>
      <c r="V331" s="594">
        <v>1</v>
      </c>
      <c r="W331" s="211"/>
      <c r="X331" s="237"/>
      <c r="Y331" s="234" t="s">
        <v>7</v>
      </c>
      <c r="Z331" s="234" t="s">
        <v>288</v>
      </c>
      <c r="AB331" s="625" t="s">
        <v>287</v>
      </c>
      <c r="AC331" s="625" t="s">
        <v>1117</v>
      </c>
      <c r="AD331" s="629">
        <f t="shared" si="110"/>
        <v>4.9009999999999998</v>
      </c>
    </row>
    <row r="332" spans="1:30" s="227" customFormat="1" ht="15.75" outlineLevel="1">
      <c r="A332" s="232">
        <v>29</v>
      </c>
      <c r="B332" s="160">
        <v>2902</v>
      </c>
      <c r="C332" s="213" t="s">
        <v>621</v>
      </c>
      <c r="D332" s="234" t="s">
        <v>7</v>
      </c>
      <c r="E332" s="234" t="s">
        <v>252</v>
      </c>
      <c r="F332" s="233" t="s">
        <v>575</v>
      </c>
      <c r="G332" s="235">
        <v>0</v>
      </c>
      <c r="H332" s="236">
        <f>3.92+1.88</f>
        <v>5.8</v>
      </c>
      <c r="I332" s="236">
        <f>1.88+3</f>
        <v>4.88</v>
      </c>
      <c r="J332" s="236">
        <v>0</v>
      </c>
      <c r="K332" s="236">
        <v>0</v>
      </c>
      <c r="L332" s="236">
        <v>0</v>
      </c>
      <c r="M332" s="228">
        <v>0</v>
      </c>
      <c r="N332" s="228">
        <v>0</v>
      </c>
      <c r="O332" s="228">
        <v>0</v>
      </c>
      <c r="P332" s="228">
        <v>0</v>
      </c>
      <c r="Q332" s="272">
        <f t="shared" si="111"/>
        <v>10.68</v>
      </c>
      <c r="R332" s="272">
        <f t="shared" si="112"/>
        <v>0</v>
      </c>
      <c r="S332" s="30"/>
      <c r="T332" s="226">
        <f t="shared" si="113"/>
        <v>10.68</v>
      </c>
      <c r="U332" s="154">
        <v>10.68</v>
      </c>
      <c r="V332" s="594">
        <v>1</v>
      </c>
      <c r="W332" s="211"/>
      <c r="X332" s="237"/>
      <c r="Y332" s="234" t="s">
        <v>7</v>
      </c>
      <c r="Z332" s="234" t="s">
        <v>252</v>
      </c>
      <c r="AB332" s="625">
        <v>2902</v>
      </c>
      <c r="AC332" s="625" t="s">
        <v>1117</v>
      </c>
      <c r="AD332" s="629">
        <f t="shared" si="110"/>
        <v>10.68</v>
      </c>
    </row>
    <row r="333" spans="1:30" s="227" customFormat="1" ht="15.75" hidden="1" outlineLevel="1">
      <c r="A333" s="232">
        <v>29</v>
      </c>
      <c r="B333" s="160" t="s">
        <v>290</v>
      </c>
      <c r="C333" s="213" t="s">
        <v>620</v>
      </c>
      <c r="D333" s="234" t="s">
        <v>7</v>
      </c>
      <c r="E333" s="234" t="s">
        <v>576</v>
      </c>
      <c r="F333" s="233" t="s">
        <v>792</v>
      </c>
      <c r="G333" s="235">
        <v>0</v>
      </c>
      <c r="H333" s="236">
        <v>5.7</v>
      </c>
      <c r="I333" s="236">
        <v>0</v>
      </c>
      <c r="J333" s="236">
        <v>0</v>
      </c>
      <c r="K333" s="236">
        <v>0</v>
      </c>
      <c r="L333" s="236">
        <v>0</v>
      </c>
      <c r="M333" s="228">
        <v>0</v>
      </c>
      <c r="N333" s="228">
        <v>0</v>
      </c>
      <c r="O333" s="228">
        <v>0</v>
      </c>
      <c r="P333" s="228">
        <v>0</v>
      </c>
      <c r="Q333" s="272">
        <f t="shared" si="111"/>
        <v>5.7</v>
      </c>
      <c r="R333" s="272">
        <f t="shared" si="112"/>
        <v>0</v>
      </c>
      <c r="S333" s="30"/>
      <c r="T333" s="226">
        <f t="shared" si="113"/>
        <v>5.7</v>
      </c>
      <c r="U333" s="154">
        <v>5.7</v>
      </c>
      <c r="V333" s="594">
        <v>1</v>
      </c>
      <c r="W333" s="211"/>
      <c r="X333" s="237"/>
      <c r="Y333" s="234" t="s">
        <v>7</v>
      </c>
      <c r="Z333" s="234" t="s">
        <v>576</v>
      </c>
      <c r="AB333" s="625" t="s">
        <v>290</v>
      </c>
      <c r="AC333" s="625" t="s">
        <v>1118</v>
      </c>
      <c r="AD333" s="629">
        <f t="shared" si="110"/>
        <v>0</v>
      </c>
    </row>
    <row r="334" spans="1:30" s="227" customFormat="1" ht="15.75" outlineLevel="1">
      <c r="A334" s="232">
        <v>29</v>
      </c>
      <c r="B334" s="160" t="s">
        <v>291</v>
      </c>
      <c r="C334" s="213" t="s">
        <v>292</v>
      </c>
      <c r="D334" s="234" t="s">
        <v>7</v>
      </c>
      <c r="E334" s="234" t="s">
        <v>293</v>
      </c>
      <c r="F334" s="233" t="s">
        <v>292</v>
      </c>
      <c r="G334" s="235">
        <v>0</v>
      </c>
      <c r="H334" s="236">
        <v>1.72</v>
      </c>
      <c r="I334" s="236">
        <v>0</v>
      </c>
      <c r="J334" s="236">
        <v>0</v>
      </c>
      <c r="K334" s="236">
        <v>0</v>
      </c>
      <c r="L334" s="236">
        <v>0</v>
      </c>
      <c r="M334" s="228">
        <v>0</v>
      </c>
      <c r="N334" s="228">
        <v>0</v>
      </c>
      <c r="O334" s="228">
        <v>0</v>
      </c>
      <c r="P334" s="228">
        <v>0</v>
      </c>
      <c r="Q334" s="272">
        <f>SUM(G334:K334)</f>
        <v>1.72</v>
      </c>
      <c r="R334" s="272">
        <f t="shared" si="112"/>
        <v>0</v>
      </c>
      <c r="S334" s="30"/>
      <c r="T334" s="226">
        <f t="shared" si="113"/>
        <v>1.72</v>
      </c>
      <c r="U334" s="154">
        <v>1.72</v>
      </c>
      <c r="V334" s="594">
        <v>1</v>
      </c>
      <c r="W334" s="211"/>
      <c r="X334" s="237"/>
      <c r="Y334" s="234" t="s">
        <v>7</v>
      </c>
      <c r="Z334" s="234" t="s">
        <v>293</v>
      </c>
      <c r="AB334" s="625" t="s">
        <v>291</v>
      </c>
      <c r="AC334" s="625" t="s">
        <v>1117</v>
      </c>
      <c r="AD334" s="629">
        <f t="shared" si="110"/>
        <v>1.72</v>
      </c>
    </row>
    <row r="335" spans="1:30" s="227" customFormat="1" ht="15.75" outlineLevel="1">
      <c r="A335" s="232" t="s">
        <v>929</v>
      </c>
      <c r="B335" s="160" t="s">
        <v>930</v>
      </c>
      <c r="C335" s="213" t="s">
        <v>931</v>
      </c>
      <c r="D335" s="234" t="s">
        <v>7</v>
      </c>
      <c r="E335" s="234" t="s">
        <v>932</v>
      </c>
      <c r="F335" s="318" t="s">
        <v>950</v>
      </c>
      <c r="G335" s="235">
        <v>13.1</v>
      </c>
      <c r="H335" s="236">
        <v>0</v>
      </c>
      <c r="I335" s="236">
        <v>0</v>
      </c>
      <c r="J335" s="236">
        <v>0</v>
      </c>
      <c r="K335" s="236">
        <v>0</v>
      </c>
      <c r="L335" s="236">
        <v>0</v>
      </c>
      <c r="M335" s="228">
        <v>0</v>
      </c>
      <c r="N335" s="228">
        <v>0</v>
      </c>
      <c r="O335" s="228">
        <v>0</v>
      </c>
      <c r="P335" s="228">
        <v>0</v>
      </c>
      <c r="Q335" s="272">
        <f>SUM(G335:K335)</f>
        <v>13.1</v>
      </c>
      <c r="R335" s="272">
        <f t="shared" si="112"/>
        <v>0</v>
      </c>
      <c r="S335" s="30"/>
      <c r="T335" s="226">
        <f t="shared" si="113"/>
        <v>13.1</v>
      </c>
      <c r="U335" s="154">
        <v>13.05</v>
      </c>
      <c r="V335" s="594"/>
      <c r="W335" s="211"/>
      <c r="X335" s="237"/>
      <c r="Y335" s="234" t="s">
        <v>7</v>
      </c>
      <c r="Z335" s="234" t="s">
        <v>932</v>
      </c>
      <c r="AB335" s="625" t="s">
        <v>930</v>
      </c>
      <c r="AC335" s="625" t="s">
        <v>1117</v>
      </c>
      <c r="AD335" s="629">
        <f t="shared" si="110"/>
        <v>13.1</v>
      </c>
    </row>
    <row r="336" spans="1:30" s="227" customFormat="1" ht="16.5" outlineLevel="1" thickBot="1">
      <c r="A336" s="232">
        <v>50</v>
      </c>
      <c r="B336" s="160" t="s">
        <v>146</v>
      </c>
      <c r="C336" s="213" t="s">
        <v>297</v>
      </c>
      <c r="D336" s="234" t="s">
        <v>110</v>
      </c>
      <c r="E336" s="234" t="s">
        <v>298</v>
      </c>
      <c r="F336" s="233" t="s">
        <v>508</v>
      </c>
      <c r="G336" s="235">
        <v>4.157</v>
      </c>
      <c r="H336" s="236">
        <v>1.972</v>
      </c>
      <c r="I336" s="236">
        <v>0</v>
      </c>
      <c r="J336" s="236">
        <v>0.44700000000000001</v>
      </c>
      <c r="K336" s="236">
        <v>0</v>
      </c>
      <c r="L336" s="236">
        <v>0</v>
      </c>
      <c r="M336" s="228">
        <v>0</v>
      </c>
      <c r="N336" s="228">
        <v>16.717000000000002</v>
      </c>
      <c r="O336" s="228">
        <v>0</v>
      </c>
      <c r="P336" s="228">
        <v>0</v>
      </c>
      <c r="Q336" s="272">
        <f t="shared" si="111"/>
        <v>6.5759999999999996</v>
      </c>
      <c r="R336" s="272">
        <f t="shared" si="112"/>
        <v>16.717000000000002</v>
      </c>
      <c r="S336" s="30"/>
      <c r="T336" s="226">
        <f t="shared" si="113"/>
        <v>23.293000000000003</v>
      </c>
      <c r="U336" s="154">
        <v>23.292999999999999</v>
      </c>
      <c r="V336" s="594">
        <v>1</v>
      </c>
      <c r="W336" s="211"/>
      <c r="X336" s="237"/>
      <c r="Y336" s="234" t="s">
        <v>110</v>
      </c>
      <c r="Z336" s="234" t="s">
        <v>298</v>
      </c>
      <c r="AB336" s="625" t="s">
        <v>146</v>
      </c>
      <c r="AC336" s="625" t="s">
        <v>1117</v>
      </c>
      <c r="AD336" s="629">
        <f t="shared" si="110"/>
        <v>23.293000000000003</v>
      </c>
    </row>
    <row r="337" spans="1:30" s="227" customFormat="1" ht="16.5" hidden="1" outlineLevel="1" thickBot="1">
      <c r="A337" s="232">
        <v>50</v>
      </c>
      <c r="B337" s="160" t="s">
        <v>299</v>
      </c>
      <c r="C337" s="213" t="s">
        <v>300</v>
      </c>
      <c r="D337" s="234" t="s">
        <v>7</v>
      </c>
      <c r="E337" s="234" t="s">
        <v>301</v>
      </c>
      <c r="F337" s="233" t="s">
        <v>793</v>
      </c>
      <c r="G337" s="235">
        <v>19.989999999999998</v>
      </c>
      <c r="H337" s="236">
        <v>12.075000000000001</v>
      </c>
      <c r="I337" s="236">
        <v>7.8080000000000007</v>
      </c>
      <c r="J337" s="236">
        <v>2.3389999999999995</v>
      </c>
      <c r="K337" s="236">
        <v>0</v>
      </c>
      <c r="L337" s="236">
        <v>0</v>
      </c>
      <c r="M337" s="228">
        <v>2.6160000000000001</v>
      </c>
      <c r="N337" s="228">
        <v>20.428000000000001</v>
      </c>
      <c r="O337" s="228">
        <v>12.842999999999998</v>
      </c>
      <c r="P337" s="228">
        <v>0</v>
      </c>
      <c r="Q337" s="272">
        <f t="shared" si="111"/>
        <v>42.211999999999996</v>
      </c>
      <c r="R337" s="272">
        <f t="shared" si="112"/>
        <v>35.887</v>
      </c>
      <c r="S337" s="30"/>
      <c r="T337" s="226">
        <f t="shared" si="113"/>
        <v>78.09899999999999</v>
      </c>
      <c r="U337" s="154">
        <v>78.09899999999999</v>
      </c>
      <c r="V337" s="594">
        <v>1</v>
      </c>
      <c r="W337" s="211"/>
      <c r="X337" s="237"/>
      <c r="Y337" s="234" t="s">
        <v>7</v>
      </c>
      <c r="Z337" s="234" t="s">
        <v>301</v>
      </c>
      <c r="AB337" s="625" t="s">
        <v>299</v>
      </c>
      <c r="AC337" s="625" t="s">
        <v>1118</v>
      </c>
      <c r="AD337" s="629">
        <f t="shared" si="110"/>
        <v>0</v>
      </c>
    </row>
    <row r="338" spans="1:30" s="227" customFormat="1" ht="16.5" hidden="1" outlineLevel="1" thickBot="1">
      <c r="A338" s="232">
        <v>50</v>
      </c>
      <c r="B338" s="160" t="s">
        <v>294</v>
      </c>
      <c r="C338" s="213" t="s">
        <v>296</v>
      </c>
      <c r="D338" s="234" t="s">
        <v>7</v>
      </c>
      <c r="E338" s="234" t="s">
        <v>295</v>
      </c>
      <c r="F338" s="213" t="s">
        <v>296</v>
      </c>
      <c r="G338" s="236">
        <v>14.617000000000001</v>
      </c>
      <c r="H338" s="236">
        <f>6.797+0.791</f>
        <v>7.5880000000000001</v>
      </c>
      <c r="I338" s="236">
        <v>10.039000000000001</v>
      </c>
      <c r="J338" s="236">
        <v>0.998</v>
      </c>
      <c r="K338" s="236">
        <v>0</v>
      </c>
      <c r="L338" s="236">
        <v>0</v>
      </c>
      <c r="M338" s="228">
        <v>0</v>
      </c>
      <c r="N338" s="228">
        <v>0</v>
      </c>
      <c r="O338" s="228">
        <v>0</v>
      </c>
      <c r="P338" s="228">
        <v>0</v>
      </c>
      <c r="Q338" s="272">
        <f t="shared" si="111"/>
        <v>33.241999999999997</v>
      </c>
      <c r="R338" s="272">
        <f t="shared" si="112"/>
        <v>0</v>
      </c>
      <c r="S338" s="30"/>
      <c r="T338" s="226">
        <f t="shared" si="113"/>
        <v>33.241999999999997</v>
      </c>
      <c r="U338" s="154">
        <v>33.242000000000004</v>
      </c>
      <c r="V338" s="594">
        <v>1</v>
      </c>
      <c r="W338" s="211"/>
      <c r="X338" s="237"/>
      <c r="Y338" s="234" t="s">
        <v>7</v>
      </c>
      <c r="Z338" s="234" t="s">
        <v>295</v>
      </c>
      <c r="AB338" s="625" t="s">
        <v>294</v>
      </c>
      <c r="AC338" s="625" t="s">
        <v>1118</v>
      </c>
      <c r="AD338" s="629">
        <f t="shared" si="110"/>
        <v>0</v>
      </c>
    </row>
    <row r="339" spans="1:30" s="227" customFormat="1" ht="16.5" hidden="1" outlineLevel="1" thickBot="1">
      <c r="A339" s="848" t="s">
        <v>366</v>
      </c>
      <c r="B339" s="849"/>
      <c r="C339" s="849"/>
      <c r="D339" s="849"/>
      <c r="E339" s="849"/>
      <c r="F339" s="591" t="s">
        <v>379</v>
      </c>
      <c r="G339" s="231">
        <f t="shared" ref="G339:P339" si="114">SUM(G328:G338)</f>
        <v>69.12</v>
      </c>
      <c r="H339" s="231">
        <f t="shared" si="114"/>
        <v>54.022000000000006</v>
      </c>
      <c r="I339" s="231">
        <f t="shared" si="114"/>
        <v>34.683999999999997</v>
      </c>
      <c r="J339" s="231">
        <f t="shared" si="114"/>
        <v>3.7839999999999998</v>
      </c>
      <c r="K339" s="231">
        <f t="shared" si="114"/>
        <v>0</v>
      </c>
      <c r="L339" s="231">
        <f t="shared" si="114"/>
        <v>0</v>
      </c>
      <c r="M339" s="231">
        <f t="shared" si="114"/>
        <v>7.1169999999999991</v>
      </c>
      <c r="N339" s="231">
        <f t="shared" si="114"/>
        <v>37.145000000000003</v>
      </c>
      <c r="O339" s="231">
        <f t="shared" si="114"/>
        <v>12.842999999999998</v>
      </c>
      <c r="P339" s="231">
        <f t="shared" si="114"/>
        <v>0</v>
      </c>
      <c r="Q339" s="272">
        <f t="shared" si="111"/>
        <v>161.61000000000001</v>
      </c>
      <c r="R339" s="272">
        <f t="shared" si="112"/>
        <v>57.104999999999997</v>
      </c>
      <c r="S339" s="30">
        <f>SUM(S328:S338)</f>
        <v>0</v>
      </c>
      <c r="T339" s="226">
        <f t="shared" si="113"/>
        <v>218.715</v>
      </c>
      <c r="U339" s="231">
        <f>SUM(U328:U338)</f>
        <v>218.66499999999996</v>
      </c>
      <c r="V339" s="871"/>
      <c r="W339" s="211"/>
      <c r="X339" s="237"/>
      <c r="AB339" s="625"/>
      <c r="AC339" s="625"/>
    </row>
    <row r="340" spans="1:30" s="227" customFormat="1" ht="16.5" hidden="1" outlineLevel="1" thickBot="1">
      <c r="A340" s="850"/>
      <c r="B340" s="851"/>
      <c r="C340" s="851"/>
      <c r="D340" s="851"/>
      <c r="E340" s="851"/>
      <c r="F340" s="592" t="s">
        <v>380</v>
      </c>
      <c r="G340" s="57">
        <f>+G339/$T$339</f>
        <v>0.31602770729030932</v>
      </c>
      <c r="H340" s="57">
        <f t="shared" ref="H340:S340" si="115">+H339/$T$339</f>
        <v>0.24699723384312922</v>
      </c>
      <c r="I340" s="57">
        <f t="shared" si="115"/>
        <v>0.15858080149966849</v>
      </c>
      <c r="J340" s="57">
        <f t="shared" si="115"/>
        <v>1.7301053882906977E-2</v>
      </c>
      <c r="K340" s="57">
        <f t="shared" si="115"/>
        <v>0</v>
      </c>
      <c r="L340" s="57">
        <f t="shared" si="115"/>
        <v>0</v>
      </c>
      <c r="M340" s="57">
        <f t="shared" si="115"/>
        <v>3.2540063553025619E-2</v>
      </c>
      <c r="N340" s="57">
        <f t="shared" si="115"/>
        <v>0.16983288754772194</v>
      </c>
      <c r="O340" s="57">
        <f t="shared" si="115"/>
        <v>5.8720252383238448E-2</v>
      </c>
      <c r="P340" s="57">
        <f t="shared" si="115"/>
        <v>0</v>
      </c>
      <c r="Q340" s="270">
        <f t="shared" si="115"/>
        <v>0.7389067965160141</v>
      </c>
      <c r="R340" s="270">
        <f t="shared" si="115"/>
        <v>0.26109320348398601</v>
      </c>
      <c r="S340" s="57">
        <f t="shared" si="115"/>
        <v>0</v>
      </c>
      <c r="T340" s="197">
        <f xml:space="preserve"> T339/U339</f>
        <v>1.000228660279423</v>
      </c>
      <c r="U340" s="147"/>
      <c r="V340" s="872"/>
      <c r="W340" s="211"/>
      <c r="X340" s="288"/>
      <c r="AB340" s="625"/>
      <c r="AC340" s="625"/>
    </row>
    <row r="341" spans="1:30" s="227" customFormat="1" ht="16.5" hidden="1" outlineLevel="1" collapsed="1" thickBot="1">
      <c r="A341" s="13"/>
      <c r="B341" s="601"/>
      <c r="C341" s="5"/>
      <c r="D341" s="5"/>
      <c r="E341" s="5"/>
      <c r="F341" s="5"/>
      <c r="G341" s="36"/>
      <c r="H341" s="12"/>
      <c r="I341" s="12"/>
      <c r="J341" s="12"/>
      <c r="K341" s="12"/>
      <c r="L341" s="12"/>
      <c r="M341" s="35"/>
      <c r="N341" s="35"/>
      <c r="O341" s="35"/>
      <c r="P341" s="35"/>
      <c r="Q341" s="590"/>
      <c r="R341" s="590"/>
      <c r="S341" s="8"/>
      <c r="T341" s="196"/>
      <c r="U341" s="47"/>
      <c r="V341" s="151"/>
      <c r="W341" s="211"/>
      <c r="X341" s="6"/>
      <c r="Y341" s="5"/>
      <c r="Z341" s="5"/>
      <c r="AB341" s="625"/>
    </row>
    <row r="342" spans="1:30" s="227" customFormat="1" ht="17.25" hidden="1" customHeight="1" outlineLevel="1" thickBot="1">
      <c r="A342" s="854" t="s">
        <v>302</v>
      </c>
      <c r="B342" s="854"/>
      <c r="C342" s="854"/>
      <c r="D342" s="5"/>
      <c r="E342" s="5"/>
      <c r="F342" s="5"/>
      <c r="G342" s="36"/>
      <c r="H342" s="12"/>
      <c r="I342" s="12"/>
      <c r="J342" s="12"/>
      <c r="K342" s="12"/>
      <c r="L342" s="12"/>
      <c r="M342" s="35"/>
      <c r="N342" s="35"/>
      <c r="O342" s="35"/>
      <c r="P342" s="35"/>
      <c r="Q342" s="590"/>
      <c r="R342" s="590"/>
      <c r="S342" s="8"/>
      <c r="T342" s="196"/>
      <c r="U342" s="47"/>
      <c r="V342" s="151"/>
      <c r="W342" s="211"/>
      <c r="X342" s="6"/>
      <c r="Y342" s="5"/>
      <c r="Z342" s="5"/>
      <c r="AB342" s="625"/>
    </row>
    <row r="343" spans="1:30" s="227" customFormat="1" ht="15.75" outlineLevel="1">
      <c r="A343" s="217" t="s">
        <v>795</v>
      </c>
      <c r="B343" s="604" t="s">
        <v>779</v>
      </c>
      <c r="C343" s="183" t="s">
        <v>781</v>
      </c>
      <c r="D343" s="219" t="s">
        <v>780</v>
      </c>
      <c r="E343" s="219" t="s">
        <v>782</v>
      </c>
      <c r="F343" s="163" t="s">
        <v>941</v>
      </c>
      <c r="G343" s="220"/>
      <c r="H343" s="221"/>
      <c r="I343" s="221"/>
      <c r="J343" s="221"/>
      <c r="K343" s="221"/>
      <c r="L343" s="221"/>
      <c r="M343" s="222"/>
      <c r="N343" s="222"/>
      <c r="O343" s="222"/>
      <c r="P343" s="222"/>
      <c r="Q343" s="278">
        <f t="shared" ref="Q343:Q359" si="116">SUM(G343:K343)</f>
        <v>0</v>
      </c>
      <c r="R343" s="278">
        <f t="shared" ref="R343:R360" si="117">SUM(L343:P343)</f>
        <v>0</v>
      </c>
      <c r="S343" s="279"/>
      <c r="T343" s="169">
        <f t="shared" ref="T343:T360" si="118">SUM(Q343:S343)</f>
        <v>0</v>
      </c>
      <c r="U343" s="194">
        <v>3.18</v>
      </c>
      <c r="V343" s="225">
        <v>6</v>
      </c>
      <c r="W343" s="211"/>
      <c r="X343" s="223"/>
      <c r="Y343" s="219" t="s">
        <v>780</v>
      </c>
      <c r="Z343" s="219" t="s">
        <v>782</v>
      </c>
      <c r="AB343" s="625" t="s">
        <v>779</v>
      </c>
      <c r="AC343" s="625" t="s">
        <v>1117</v>
      </c>
      <c r="AD343" s="629">
        <f t="shared" ref="AD343:AD359" si="119">+IF(AC343="No",T343,0)</f>
        <v>0</v>
      </c>
    </row>
    <row r="344" spans="1:30" s="227" customFormat="1" ht="15.75" hidden="1" outlineLevel="1">
      <c r="A344" s="232" t="s">
        <v>795</v>
      </c>
      <c r="B344" s="610" t="s">
        <v>303</v>
      </c>
      <c r="C344" s="318" t="s">
        <v>305</v>
      </c>
      <c r="D344" s="184" t="s">
        <v>582</v>
      </c>
      <c r="E344" s="184" t="s">
        <v>304</v>
      </c>
      <c r="F344" s="233" t="s">
        <v>711</v>
      </c>
      <c r="G344" s="185">
        <v>0</v>
      </c>
      <c r="H344" s="236">
        <v>27.273550000000004</v>
      </c>
      <c r="I344" s="236">
        <v>18.09355</v>
      </c>
      <c r="J344" s="236">
        <v>29.873000000000005</v>
      </c>
      <c r="K344" s="236">
        <v>0</v>
      </c>
      <c r="L344" s="236">
        <v>0</v>
      </c>
      <c r="M344" s="236">
        <v>0</v>
      </c>
      <c r="N344" s="236">
        <v>0</v>
      </c>
      <c r="O344" s="236">
        <v>0</v>
      </c>
      <c r="P344" s="228">
        <v>0</v>
      </c>
      <c r="Q344" s="272">
        <f t="shared" si="116"/>
        <v>75.240100000000012</v>
      </c>
      <c r="R344" s="272">
        <f t="shared" si="117"/>
        <v>0</v>
      </c>
      <c r="S344" s="30"/>
      <c r="T344" s="226">
        <f t="shared" si="118"/>
        <v>75.240100000000012</v>
      </c>
      <c r="U344" s="154">
        <v>75.239999999999995</v>
      </c>
      <c r="V344" s="594">
        <v>3</v>
      </c>
      <c r="W344" s="211"/>
      <c r="X344" s="237"/>
      <c r="Y344" s="184" t="s">
        <v>582</v>
      </c>
      <c r="Z344" s="184" t="s">
        <v>304</v>
      </c>
      <c r="AB344" s="625" t="s">
        <v>303</v>
      </c>
      <c r="AC344" s="625" t="s">
        <v>1118</v>
      </c>
      <c r="AD344" s="629">
        <f t="shared" si="119"/>
        <v>0</v>
      </c>
    </row>
    <row r="345" spans="1:30" s="227" customFormat="1" ht="15.75" hidden="1" outlineLevel="1">
      <c r="A345" s="232">
        <v>55</v>
      </c>
      <c r="B345" s="610">
        <v>5504</v>
      </c>
      <c r="C345" s="233" t="s">
        <v>306</v>
      </c>
      <c r="D345" s="234" t="s">
        <v>7</v>
      </c>
      <c r="E345" s="516" t="s">
        <v>881</v>
      </c>
      <c r="F345" s="233" t="s">
        <v>306</v>
      </c>
      <c r="G345" s="185">
        <v>13.026629999999999</v>
      </c>
      <c r="H345" s="236">
        <v>55.678490000000011</v>
      </c>
      <c r="I345" s="236">
        <v>1.22821</v>
      </c>
      <c r="J345" s="236">
        <v>4.0676399999999999</v>
      </c>
      <c r="K345" s="236">
        <v>0</v>
      </c>
      <c r="L345" s="236">
        <v>0</v>
      </c>
      <c r="M345" s="228">
        <v>2.9176099999999998</v>
      </c>
      <c r="N345" s="228">
        <v>14.89498</v>
      </c>
      <c r="O345" s="228">
        <v>8.3853500000000007</v>
      </c>
      <c r="P345" s="228">
        <v>0</v>
      </c>
      <c r="Q345" s="272">
        <f t="shared" si="116"/>
        <v>74.000970000000009</v>
      </c>
      <c r="R345" s="272">
        <f t="shared" si="117"/>
        <v>26.197940000000003</v>
      </c>
      <c r="S345" s="30"/>
      <c r="T345" s="226">
        <f t="shared" si="118"/>
        <v>100.19891000000001</v>
      </c>
      <c r="U345" s="154">
        <v>103.223</v>
      </c>
      <c r="V345" s="594">
        <v>1</v>
      </c>
      <c r="W345" s="211"/>
      <c r="X345" s="237"/>
      <c r="Y345" s="234" t="s">
        <v>7</v>
      </c>
      <c r="Z345" s="184" t="s">
        <v>881</v>
      </c>
      <c r="AB345" s="625">
        <v>5504</v>
      </c>
      <c r="AC345" s="625" t="s">
        <v>1118</v>
      </c>
      <c r="AD345" s="629">
        <f t="shared" si="119"/>
        <v>0</v>
      </c>
    </row>
    <row r="346" spans="1:30" s="227" customFormat="1" ht="15.75" outlineLevel="1">
      <c r="A346" s="232">
        <v>55</v>
      </c>
      <c r="B346" s="610" t="s">
        <v>307</v>
      </c>
      <c r="C346" s="318" t="s">
        <v>308</v>
      </c>
      <c r="D346" s="184" t="s">
        <v>469</v>
      </c>
      <c r="E346" s="184" t="s">
        <v>127</v>
      </c>
      <c r="F346" s="186" t="s">
        <v>580</v>
      </c>
      <c r="G346" s="185">
        <v>0</v>
      </c>
      <c r="H346" s="236">
        <v>0</v>
      </c>
      <c r="I346" s="236">
        <v>0</v>
      </c>
      <c r="J346" s="236">
        <v>0</v>
      </c>
      <c r="K346" s="236">
        <v>0</v>
      </c>
      <c r="L346" s="236">
        <v>0</v>
      </c>
      <c r="M346" s="228">
        <v>4.2999999999999997E-2</v>
      </c>
      <c r="N346" s="228">
        <v>23.167999999999999</v>
      </c>
      <c r="O346" s="228">
        <v>0</v>
      </c>
      <c r="P346" s="228">
        <v>0</v>
      </c>
      <c r="Q346" s="272">
        <f t="shared" si="116"/>
        <v>0</v>
      </c>
      <c r="R346" s="272">
        <f t="shared" si="117"/>
        <v>23.210999999999999</v>
      </c>
      <c r="S346" s="30"/>
      <c r="T346" s="226">
        <f t="shared" si="118"/>
        <v>23.210999999999999</v>
      </c>
      <c r="U346" s="154">
        <v>23.210999999999999</v>
      </c>
      <c r="V346" s="594">
        <v>2</v>
      </c>
      <c r="W346" s="211"/>
      <c r="X346" s="237"/>
      <c r="Y346" s="184" t="s">
        <v>469</v>
      </c>
      <c r="Z346" s="184" t="s">
        <v>127</v>
      </c>
      <c r="AB346" s="625" t="s">
        <v>307</v>
      </c>
      <c r="AC346" s="625" t="s">
        <v>1117</v>
      </c>
      <c r="AD346" s="629">
        <f t="shared" si="119"/>
        <v>23.210999999999999</v>
      </c>
    </row>
    <row r="347" spans="1:30" s="227" customFormat="1" ht="15.75" outlineLevel="1">
      <c r="A347" s="232">
        <v>55</v>
      </c>
      <c r="B347" s="610" t="s">
        <v>597</v>
      </c>
      <c r="C347" s="233" t="s">
        <v>578</v>
      </c>
      <c r="D347" s="184" t="s">
        <v>7</v>
      </c>
      <c r="E347" s="184" t="s">
        <v>579</v>
      </c>
      <c r="F347" s="233" t="s">
        <v>578</v>
      </c>
      <c r="G347" s="185">
        <v>0</v>
      </c>
      <c r="H347" s="236">
        <v>0</v>
      </c>
      <c r="I347" s="236">
        <v>1.1719999999999999</v>
      </c>
      <c r="J347" s="236">
        <v>0.98499999999999999</v>
      </c>
      <c r="K347" s="236">
        <v>0</v>
      </c>
      <c r="L347" s="236">
        <v>0</v>
      </c>
      <c r="M347" s="228">
        <v>0</v>
      </c>
      <c r="N347" s="228">
        <v>0</v>
      </c>
      <c r="O347" s="228">
        <v>0</v>
      </c>
      <c r="P347" s="228">
        <v>0</v>
      </c>
      <c r="Q347" s="272">
        <f t="shared" si="116"/>
        <v>2.157</v>
      </c>
      <c r="R347" s="272">
        <f t="shared" si="117"/>
        <v>0</v>
      </c>
      <c r="S347" s="30"/>
      <c r="T347" s="226">
        <f t="shared" si="118"/>
        <v>2.157</v>
      </c>
      <c r="U347" s="154">
        <v>2.5149999999999997</v>
      </c>
      <c r="V347" s="594">
        <v>1</v>
      </c>
      <c r="W347" s="211"/>
      <c r="X347" s="237"/>
      <c r="Y347" s="184" t="s">
        <v>7</v>
      </c>
      <c r="Z347" s="184" t="s">
        <v>579</v>
      </c>
      <c r="AB347" s="625" t="s">
        <v>597</v>
      </c>
      <c r="AC347" s="625" t="s">
        <v>1117</v>
      </c>
      <c r="AD347" s="629">
        <f t="shared" si="119"/>
        <v>2.157</v>
      </c>
    </row>
    <row r="348" spans="1:30" s="227" customFormat="1" ht="15.75" outlineLevel="1">
      <c r="A348" s="232">
        <v>55</v>
      </c>
      <c r="B348" s="611" t="s">
        <v>309</v>
      </c>
      <c r="C348" s="233" t="s">
        <v>712</v>
      </c>
      <c r="D348" s="184" t="s">
        <v>7</v>
      </c>
      <c r="E348" s="184" t="s">
        <v>310</v>
      </c>
      <c r="F348" s="233" t="s">
        <v>442</v>
      </c>
      <c r="G348" s="185">
        <v>5.9249999999999998</v>
      </c>
      <c r="H348" s="236">
        <v>19.800999999999998</v>
      </c>
      <c r="I348" s="236">
        <v>9.402000000000001</v>
      </c>
      <c r="J348" s="236">
        <v>3.98</v>
      </c>
      <c r="K348" s="236">
        <v>0</v>
      </c>
      <c r="L348" s="236">
        <v>3.0529999999999999</v>
      </c>
      <c r="M348" s="228">
        <v>22.603999999999999</v>
      </c>
      <c r="N348" s="228">
        <v>12.800999999999998</v>
      </c>
      <c r="O348" s="228">
        <v>45.697999999999993</v>
      </c>
      <c r="P348" s="228">
        <v>0.26800000000000002</v>
      </c>
      <c r="Q348" s="272">
        <f t="shared" si="116"/>
        <v>39.107999999999997</v>
      </c>
      <c r="R348" s="272">
        <f t="shared" si="117"/>
        <v>84.423999999999992</v>
      </c>
      <c r="S348" s="30"/>
      <c r="T348" s="226">
        <f t="shared" si="118"/>
        <v>123.53199999999998</v>
      </c>
      <c r="U348" s="154">
        <v>123.693</v>
      </c>
      <c r="V348" s="594">
        <v>1</v>
      </c>
      <c r="W348" s="211"/>
      <c r="X348" s="237"/>
      <c r="Y348" s="184" t="s">
        <v>7</v>
      </c>
      <c r="Z348" s="184" t="s">
        <v>310</v>
      </c>
      <c r="AB348" s="625" t="s">
        <v>309</v>
      </c>
      <c r="AC348" s="625" t="s">
        <v>1117</v>
      </c>
      <c r="AD348" s="629">
        <f t="shared" si="119"/>
        <v>123.53199999999998</v>
      </c>
    </row>
    <row r="349" spans="1:30" s="227" customFormat="1" ht="15.75" outlineLevel="1">
      <c r="A349" s="332" t="s">
        <v>933</v>
      </c>
      <c r="B349" s="612">
        <v>6206</v>
      </c>
      <c r="C349" s="328" t="s">
        <v>650</v>
      </c>
      <c r="D349" s="520" t="s">
        <v>20</v>
      </c>
      <c r="E349" s="520" t="s">
        <v>934</v>
      </c>
      <c r="F349" s="328" t="s">
        <v>935</v>
      </c>
      <c r="G349" s="521"/>
      <c r="H349" s="334"/>
      <c r="I349" s="334"/>
      <c r="J349" s="334"/>
      <c r="K349" s="334"/>
      <c r="L349" s="334"/>
      <c r="M349" s="335"/>
      <c r="N349" s="335"/>
      <c r="O349" s="335"/>
      <c r="P349" s="335"/>
      <c r="Q349" s="272">
        <f t="shared" si="116"/>
        <v>0</v>
      </c>
      <c r="R349" s="272">
        <f t="shared" si="117"/>
        <v>0</v>
      </c>
      <c r="S349" s="30"/>
      <c r="T349" s="226">
        <f t="shared" si="118"/>
        <v>0</v>
      </c>
      <c r="U349" s="154">
        <v>0.14000000000000001</v>
      </c>
      <c r="V349" s="594">
        <v>4</v>
      </c>
      <c r="W349" s="211"/>
      <c r="X349" s="237"/>
      <c r="Y349" s="184" t="s">
        <v>20</v>
      </c>
      <c r="Z349" s="184" t="s">
        <v>934</v>
      </c>
      <c r="AB349" s="625">
        <v>6206</v>
      </c>
      <c r="AC349" s="625" t="s">
        <v>1117</v>
      </c>
      <c r="AD349" s="629">
        <f t="shared" si="119"/>
        <v>0</v>
      </c>
    </row>
    <row r="350" spans="1:30" s="148" customFormat="1" ht="15.75" outlineLevel="1">
      <c r="A350" s="332">
        <v>62</v>
      </c>
      <c r="B350" s="612">
        <v>6206</v>
      </c>
      <c r="C350" s="328" t="s">
        <v>650</v>
      </c>
      <c r="D350" s="520" t="s">
        <v>936</v>
      </c>
      <c r="E350" s="520" t="s">
        <v>313</v>
      </c>
      <c r="F350" s="510" t="s">
        <v>584</v>
      </c>
      <c r="G350" s="521"/>
      <c r="H350" s="334"/>
      <c r="I350" s="334"/>
      <c r="J350" s="334"/>
      <c r="K350" s="334"/>
      <c r="L350" s="334"/>
      <c r="M350" s="335"/>
      <c r="N350" s="335"/>
      <c r="O350" s="335"/>
      <c r="P350" s="335"/>
      <c r="Q350" s="272">
        <f t="shared" si="116"/>
        <v>0</v>
      </c>
      <c r="R350" s="272">
        <f t="shared" si="117"/>
        <v>0</v>
      </c>
      <c r="S350" s="30"/>
      <c r="T350" s="226">
        <f t="shared" si="118"/>
        <v>0</v>
      </c>
      <c r="U350" s="154">
        <v>0.151</v>
      </c>
      <c r="V350" s="594">
        <v>4</v>
      </c>
      <c r="W350" s="5"/>
      <c r="X350" s="237"/>
      <c r="Y350" s="184" t="s">
        <v>936</v>
      </c>
      <c r="Z350" s="184" t="s">
        <v>313</v>
      </c>
      <c r="AB350" s="626">
        <v>6206</v>
      </c>
      <c r="AC350" s="625" t="s">
        <v>1117</v>
      </c>
      <c r="AD350" s="629">
        <f t="shared" si="119"/>
        <v>0</v>
      </c>
    </row>
    <row r="351" spans="1:30" s="148" customFormat="1" ht="15.75" outlineLevel="1">
      <c r="A351" s="232">
        <v>62</v>
      </c>
      <c r="B351" s="611">
        <v>6207</v>
      </c>
      <c r="C351" s="233" t="s">
        <v>585</v>
      </c>
      <c r="D351" s="184" t="s">
        <v>7</v>
      </c>
      <c r="E351" s="516" t="s">
        <v>586</v>
      </c>
      <c r="F351" s="58" t="s">
        <v>585</v>
      </c>
      <c r="G351" s="185">
        <v>13.521110000000002</v>
      </c>
      <c r="H351" s="236">
        <v>39.021639999999998</v>
      </c>
      <c r="I351" s="236">
        <v>1.48251</v>
      </c>
      <c r="J351" s="236">
        <v>2.6720000000000002</v>
      </c>
      <c r="K351" s="236">
        <v>0</v>
      </c>
      <c r="L351" s="236">
        <v>0</v>
      </c>
      <c r="M351" s="228">
        <v>2.0999100000000035</v>
      </c>
      <c r="N351" s="228">
        <v>4.1327999999999889</v>
      </c>
      <c r="O351" s="228">
        <v>0</v>
      </c>
      <c r="P351" s="228">
        <v>0</v>
      </c>
      <c r="Q351" s="272">
        <f t="shared" si="116"/>
        <v>56.697259999999993</v>
      </c>
      <c r="R351" s="272">
        <f t="shared" si="117"/>
        <v>6.232709999999992</v>
      </c>
      <c r="S351" s="30"/>
      <c r="T351" s="226">
        <f t="shared" si="118"/>
        <v>62.929969999999983</v>
      </c>
      <c r="U351" s="154">
        <v>63.768999999999998</v>
      </c>
      <c r="V351" s="594">
        <v>4</v>
      </c>
      <c r="W351" s="5"/>
      <c r="X351" s="237"/>
      <c r="Y351" s="184" t="s">
        <v>7</v>
      </c>
      <c r="Z351" s="184" t="s">
        <v>586</v>
      </c>
      <c r="AB351" s="626">
        <v>6207</v>
      </c>
      <c r="AC351" s="625" t="s">
        <v>1117</v>
      </c>
      <c r="AD351" s="629">
        <f t="shared" si="119"/>
        <v>62.929969999999983</v>
      </c>
    </row>
    <row r="352" spans="1:30" s="227" customFormat="1" ht="15.75" outlineLevel="1">
      <c r="A352" s="519">
        <v>62</v>
      </c>
      <c r="B352" s="482" t="s">
        <v>1109</v>
      </c>
      <c r="C352" s="499" t="s">
        <v>314</v>
      </c>
      <c r="D352" s="184" t="s">
        <v>7</v>
      </c>
      <c r="E352" s="516" t="s">
        <v>587</v>
      </c>
      <c r="F352" s="213" t="s">
        <v>314</v>
      </c>
      <c r="G352" s="518">
        <v>0.2050000000000291</v>
      </c>
      <c r="H352" s="496">
        <v>27.748800000000184</v>
      </c>
      <c r="I352" s="496">
        <v>33.611100000000164</v>
      </c>
      <c r="J352" s="496">
        <v>3.1941500000000249</v>
      </c>
      <c r="K352" s="496">
        <v>0</v>
      </c>
      <c r="L352" s="496">
        <v>0</v>
      </c>
      <c r="M352" s="497">
        <v>0</v>
      </c>
      <c r="N352" s="497">
        <v>3.8478500000003661</v>
      </c>
      <c r="O352" s="497">
        <v>1.6698900000000196</v>
      </c>
      <c r="P352" s="497">
        <v>0</v>
      </c>
      <c r="Q352" s="272">
        <f t="shared" si="116"/>
        <v>64.7590500000004</v>
      </c>
      <c r="R352" s="272">
        <f t="shared" si="117"/>
        <v>5.5177400000003853</v>
      </c>
      <c r="S352" s="30"/>
      <c r="T352" s="226">
        <f t="shared" si="118"/>
        <v>70.276790000000787</v>
      </c>
      <c r="U352" s="154">
        <v>70.531999999999996</v>
      </c>
      <c r="V352" s="594">
        <v>4</v>
      </c>
      <c r="W352" s="211"/>
      <c r="X352" s="237"/>
      <c r="Y352" s="184" t="s">
        <v>7</v>
      </c>
      <c r="Z352" s="184" t="s">
        <v>587</v>
      </c>
      <c r="AB352" s="625" t="s">
        <v>1109</v>
      </c>
      <c r="AC352" s="625" t="s">
        <v>1117</v>
      </c>
      <c r="AD352" s="629">
        <f t="shared" si="119"/>
        <v>70.276790000000787</v>
      </c>
    </row>
    <row r="353" spans="1:30" s="227" customFormat="1" ht="15.75" outlineLevel="1">
      <c r="A353" s="232">
        <v>62</v>
      </c>
      <c r="B353" s="610" t="s">
        <v>311</v>
      </c>
      <c r="C353" s="233" t="s">
        <v>312</v>
      </c>
      <c r="D353" s="184" t="s">
        <v>7</v>
      </c>
      <c r="E353" s="184" t="s">
        <v>882</v>
      </c>
      <c r="F353" s="233" t="s">
        <v>312</v>
      </c>
      <c r="G353" s="185">
        <v>0</v>
      </c>
      <c r="H353" s="236">
        <v>0</v>
      </c>
      <c r="I353" s="236">
        <v>0</v>
      </c>
      <c r="J353" s="236">
        <v>1.4790000000000001</v>
      </c>
      <c r="K353" s="236">
        <v>0</v>
      </c>
      <c r="L353" s="236">
        <v>0</v>
      </c>
      <c r="M353" s="228">
        <v>0</v>
      </c>
      <c r="N353" s="228">
        <v>0</v>
      </c>
      <c r="O353" s="228">
        <v>0</v>
      </c>
      <c r="P353" s="228">
        <v>0</v>
      </c>
      <c r="Q353" s="272">
        <f t="shared" si="116"/>
        <v>1.4790000000000001</v>
      </c>
      <c r="R353" s="272">
        <f t="shared" si="117"/>
        <v>0</v>
      </c>
      <c r="S353" s="30"/>
      <c r="T353" s="226">
        <f t="shared" si="118"/>
        <v>1.4790000000000001</v>
      </c>
      <c r="U353" s="154">
        <v>1.4790000000000001</v>
      </c>
      <c r="V353" s="594">
        <v>4</v>
      </c>
      <c r="W353" s="211"/>
      <c r="X353" s="237"/>
      <c r="Y353" s="184" t="s">
        <v>7</v>
      </c>
      <c r="Z353" s="184" t="s">
        <v>882</v>
      </c>
      <c r="AB353" s="625" t="s">
        <v>311</v>
      </c>
      <c r="AC353" s="625" t="s">
        <v>1117</v>
      </c>
      <c r="AD353" s="629">
        <f t="shared" si="119"/>
        <v>1.4790000000000001</v>
      </c>
    </row>
    <row r="354" spans="1:30" s="227" customFormat="1" ht="15.75" outlineLevel="1">
      <c r="A354" s="232">
        <v>64</v>
      </c>
      <c r="B354" s="610">
        <v>6402</v>
      </c>
      <c r="C354" s="318" t="s">
        <v>713</v>
      </c>
      <c r="D354" s="184" t="s">
        <v>315</v>
      </c>
      <c r="E354" s="184" t="s">
        <v>316</v>
      </c>
      <c r="F354" s="213" t="s">
        <v>581</v>
      </c>
      <c r="G354" s="185">
        <v>0</v>
      </c>
      <c r="H354" s="236">
        <v>12.43</v>
      </c>
      <c r="I354" s="236">
        <v>6</v>
      </c>
      <c r="J354" s="236">
        <v>8.9</v>
      </c>
      <c r="K354" s="236">
        <v>0</v>
      </c>
      <c r="L354" s="236">
        <v>0</v>
      </c>
      <c r="M354" s="228">
        <v>0</v>
      </c>
      <c r="N354" s="228">
        <v>0</v>
      </c>
      <c r="O354" s="228">
        <v>0</v>
      </c>
      <c r="P354" s="228">
        <v>0</v>
      </c>
      <c r="Q354" s="272">
        <f t="shared" si="116"/>
        <v>27.33</v>
      </c>
      <c r="R354" s="272">
        <f t="shared" si="117"/>
        <v>0</v>
      </c>
      <c r="S354" s="30"/>
      <c r="T354" s="226">
        <f t="shared" si="118"/>
        <v>27.33</v>
      </c>
      <c r="U354" s="154">
        <v>27.33</v>
      </c>
      <c r="V354" s="594">
        <v>2</v>
      </c>
      <c r="W354" s="211"/>
      <c r="X354" s="237"/>
      <c r="Y354" s="184" t="s">
        <v>315</v>
      </c>
      <c r="Z354" s="184" t="s">
        <v>316</v>
      </c>
      <c r="AB354" s="625">
        <v>6402</v>
      </c>
      <c r="AC354" s="625" t="s">
        <v>1117</v>
      </c>
      <c r="AD354" s="629">
        <f t="shared" si="119"/>
        <v>27.33</v>
      </c>
    </row>
    <row r="355" spans="1:30" s="227" customFormat="1" ht="15.75" outlineLevel="1">
      <c r="A355" s="232">
        <v>64</v>
      </c>
      <c r="B355" s="610">
        <v>6403</v>
      </c>
      <c r="C355" s="318" t="s">
        <v>714</v>
      </c>
      <c r="D355" s="187" t="s">
        <v>7</v>
      </c>
      <c r="E355" s="184" t="s">
        <v>36</v>
      </c>
      <c r="F355" s="213" t="s">
        <v>638</v>
      </c>
      <c r="G355" s="185">
        <v>0</v>
      </c>
      <c r="H355" s="236">
        <v>26.731000000000002</v>
      </c>
      <c r="I355" s="236">
        <v>1.5</v>
      </c>
      <c r="J355" s="236">
        <v>5.9960000000000004</v>
      </c>
      <c r="K355" s="236">
        <v>0.01</v>
      </c>
      <c r="L355" s="236">
        <v>0</v>
      </c>
      <c r="M355" s="228">
        <v>0.28499999999999998</v>
      </c>
      <c r="N355" s="228">
        <v>36.262999999999998</v>
      </c>
      <c r="O355" s="228">
        <v>4.6280000000000001</v>
      </c>
      <c r="P355" s="228">
        <v>1.996</v>
      </c>
      <c r="Q355" s="272">
        <f t="shared" si="116"/>
        <v>34.237000000000002</v>
      </c>
      <c r="R355" s="272">
        <f t="shared" si="117"/>
        <v>43.171999999999997</v>
      </c>
      <c r="S355" s="30"/>
      <c r="T355" s="226">
        <f t="shared" si="118"/>
        <v>77.408999999999992</v>
      </c>
      <c r="U355" s="154">
        <v>77.406000000000006</v>
      </c>
      <c r="V355" s="594">
        <v>2</v>
      </c>
      <c r="W355" s="211"/>
      <c r="X355" s="237"/>
      <c r="Y355" s="187" t="s">
        <v>7</v>
      </c>
      <c r="Z355" s="184" t="s">
        <v>36</v>
      </c>
      <c r="AB355" s="625">
        <v>6403</v>
      </c>
      <c r="AC355" s="625" t="s">
        <v>1117</v>
      </c>
      <c r="AD355" s="629">
        <f t="shared" si="119"/>
        <v>77.408999999999992</v>
      </c>
    </row>
    <row r="356" spans="1:30" s="227" customFormat="1" ht="15.75" outlineLevel="1">
      <c r="A356" s="232">
        <v>64</v>
      </c>
      <c r="B356" s="610" t="s">
        <v>317</v>
      </c>
      <c r="C356" s="233" t="s">
        <v>318</v>
      </c>
      <c r="D356" s="187" t="s">
        <v>7</v>
      </c>
      <c r="E356" s="184" t="s">
        <v>319</v>
      </c>
      <c r="F356" s="213" t="s">
        <v>318</v>
      </c>
      <c r="G356" s="185">
        <v>0</v>
      </c>
      <c r="H356" s="236">
        <v>0</v>
      </c>
      <c r="I356" s="236">
        <v>2.3849999999999998</v>
      </c>
      <c r="J356" s="236">
        <v>1</v>
      </c>
      <c r="K356" s="236">
        <v>0</v>
      </c>
      <c r="L356" s="236">
        <v>0</v>
      </c>
      <c r="M356" s="228">
        <v>0</v>
      </c>
      <c r="N356" s="228">
        <v>0</v>
      </c>
      <c r="O356" s="228">
        <v>0</v>
      </c>
      <c r="P356" s="228">
        <v>0</v>
      </c>
      <c r="Q356" s="272">
        <f t="shared" si="116"/>
        <v>3.3849999999999998</v>
      </c>
      <c r="R356" s="272">
        <f t="shared" si="117"/>
        <v>0</v>
      </c>
      <c r="S356" s="30"/>
      <c r="T356" s="226">
        <f t="shared" si="118"/>
        <v>3.3849999999999998</v>
      </c>
      <c r="U356" s="154">
        <v>3.3849999999999998</v>
      </c>
      <c r="V356" s="594">
        <v>2</v>
      </c>
      <c r="W356" s="211"/>
      <c r="X356" s="237"/>
      <c r="Y356" s="187" t="s">
        <v>7</v>
      </c>
      <c r="Z356" s="184" t="s">
        <v>319</v>
      </c>
      <c r="AB356" s="625" t="s">
        <v>317</v>
      </c>
      <c r="AC356" s="625" t="s">
        <v>1117</v>
      </c>
      <c r="AD356" s="629">
        <f t="shared" si="119"/>
        <v>3.3849999999999998</v>
      </c>
    </row>
    <row r="357" spans="1:30" s="227" customFormat="1" ht="15.75" outlineLevel="1">
      <c r="A357" s="232">
        <v>66</v>
      </c>
      <c r="B357" s="610">
        <v>6601</v>
      </c>
      <c r="C357" s="233" t="s">
        <v>715</v>
      </c>
      <c r="D357" s="184" t="s">
        <v>7</v>
      </c>
      <c r="E357" s="184" t="s">
        <v>120</v>
      </c>
      <c r="F357" s="233" t="s">
        <v>715</v>
      </c>
      <c r="G357" s="185">
        <v>14.973000000000001</v>
      </c>
      <c r="H357" s="236">
        <v>12.094000000000001</v>
      </c>
      <c r="I357" s="236">
        <v>3.0089999999999999</v>
      </c>
      <c r="J357" s="236">
        <v>0</v>
      </c>
      <c r="K357" s="236">
        <v>0</v>
      </c>
      <c r="L357" s="236">
        <v>0</v>
      </c>
      <c r="M357" s="228">
        <v>0</v>
      </c>
      <c r="N357" s="228">
        <v>0</v>
      </c>
      <c r="O357" s="228">
        <v>0</v>
      </c>
      <c r="P357" s="228">
        <v>0</v>
      </c>
      <c r="Q357" s="272">
        <f t="shared" si="116"/>
        <v>30.076000000000001</v>
      </c>
      <c r="R357" s="272">
        <f t="shared" si="117"/>
        <v>0</v>
      </c>
      <c r="S357" s="30"/>
      <c r="T357" s="226">
        <f t="shared" si="118"/>
        <v>30.076000000000001</v>
      </c>
      <c r="U357" s="154">
        <v>30.075999999999997</v>
      </c>
      <c r="V357" s="594">
        <v>5</v>
      </c>
      <c r="W357" s="211"/>
      <c r="X357" s="237"/>
      <c r="Y357" s="184" t="s">
        <v>7</v>
      </c>
      <c r="Z357" s="184" t="s">
        <v>120</v>
      </c>
      <c r="AB357" s="625">
        <v>6601</v>
      </c>
      <c r="AC357" s="625" t="s">
        <v>1117</v>
      </c>
      <c r="AD357" s="629">
        <f t="shared" si="119"/>
        <v>30.076000000000001</v>
      </c>
    </row>
    <row r="358" spans="1:30" s="227" customFormat="1" ht="15.75" hidden="1" outlineLevel="1">
      <c r="A358" s="232">
        <v>66</v>
      </c>
      <c r="B358" s="610">
        <v>6602</v>
      </c>
      <c r="C358" s="233" t="s">
        <v>321</v>
      </c>
      <c r="D358" s="184" t="s">
        <v>7</v>
      </c>
      <c r="E358" s="184" t="s">
        <v>144</v>
      </c>
      <c r="F358" s="233" t="s">
        <v>949</v>
      </c>
      <c r="G358" s="185">
        <v>0</v>
      </c>
      <c r="H358" s="236">
        <v>25.429000000000006</v>
      </c>
      <c r="I358" s="236">
        <v>20.034000000000002</v>
      </c>
      <c r="J358" s="236">
        <v>0</v>
      </c>
      <c r="K358" s="236">
        <v>0</v>
      </c>
      <c r="L358" s="236">
        <v>0</v>
      </c>
      <c r="M358" s="228">
        <v>0</v>
      </c>
      <c r="N358" s="228">
        <v>0</v>
      </c>
      <c r="O358" s="228">
        <v>0</v>
      </c>
      <c r="P358" s="228">
        <v>0</v>
      </c>
      <c r="Q358" s="272">
        <f t="shared" si="116"/>
        <v>45.463000000000008</v>
      </c>
      <c r="R358" s="272">
        <f t="shared" si="117"/>
        <v>0</v>
      </c>
      <c r="S358" s="30"/>
      <c r="T358" s="226">
        <f t="shared" si="118"/>
        <v>45.463000000000008</v>
      </c>
      <c r="U358" s="154">
        <v>60.406999999999996</v>
      </c>
      <c r="V358" s="594">
        <v>5</v>
      </c>
      <c r="W358" s="211"/>
      <c r="X358" s="237"/>
      <c r="Y358" s="184" t="s">
        <v>7</v>
      </c>
      <c r="Z358" s="184" t="s">
        <v>144</v>
      </c>
      <c r="AB358" s="625">
        <v>6602</v>
      </c>
      <c r="AC358" s="625" t="s">
        <v>1118</v>
      </c>
      <c r="AD358" s="629">
        <f t="shared" si="119"/>
        <v>0</v>
      </c>
    </row>
    <row r="359" spans="1:30" s="227" customFormat="1" ht="15.75" hidden="1" outlineLevel="1">
      <c r="A359" s="232">
        <v>66</v>
      </c>
      <c r="B359" s="610">
        <v>6603</v>
      </c>
      <c r="C359" s="233" t="s">
        <v>716</v>
      </c>
      <c r="D359" s="184" t="s">
        <v>583</v>
      </c>
      <c r="E359" s="184" t="s">
        <v>49</v>
      </c>
      <c r="F359" s="233" t="s">
        <v>322</v>
      </c>
      <c r="G359" s="236">
        <v>0</v>
      </c>
      <c r="H359" s="228">
        <v>46.536690000000007</v>
      </c>
      <c r="I359" s="228">
        <v>15.48907</v>
      </c>
      <c r="J359" s="228">
        <v>1.9906199999999998</v>
      </c>
      <c r="K359" s="236">
        <v>0</v>
      </c>
      <c r="L359" s="236">
        <v>0</v>
      </c>
      <c r="M359" s="228">
        <v>0</v>
      </c>
      <c r="N359" s="228">
        <v>0</v>
      </c>
      <c r="O359" s="228">
        <v>0</v>
      </c>
      <c r="P359" s="228">
        <v>0</v>
      </c>
      <c r="Q359" s="272">
        <f t="shared" si="116"/>
        <v>64.016379999999998</v>
      </c>
      <c r="R359" s="272">
        <f t="shared" si="117"/>
        <v>0</v>
      </c>
      <c r="S359" s="30"/>
      <c r="T359" s="226">
        <f t="shared" si="118"/>
        <v>64.016379999999998</v>
      </c>
      <c r="U359" s="154">
        <v>64.015999999999991</v>
      </c>
      <c r="V359" s="594">
        <v>3</v>
      </c>
      <c r="W359" s="211"/>
      <c r="X359" s="237"/>
      <c r="Y359" s="184" t="s">
        <v>583</v>
      </c>
      <c r="Z359" s="184" t="s">
        <v>49</v>
      </c>
      <c r="AB359" s="625">
        <v>6603</v>
      </c>
      <c r="AC359" s="625" t="s">
        <v>1118</v>
      </c>
      <c r="AD359" s="629">
        <f t="shared" si="119"/>
        <v>0</v>
      </c>
    </row>
    <row r="360" spans="1:30" s="227" customFormat="1" ht="15.75" hidden="1" outlineLevel="1">
      <c r="A360" s="848" t="s">
        <v>365</v>
      </c>
      <c r="B360" s="849"/>
      <c r="C360" s="849"/>
      <c r="D360" s="849"/>
      <c r="E360" s="849"/>
      <c r="F360" s="591" t="s">
        <v>379</v>
      </c>
      <c r="G360" s="231">
        <f>SUM(G343:G359)</f>
        <v>47.650740000000027</v>
      </c>
      <c r="H360" s="231">
        <f t="shared" ref="H360:P360" si="120">SUM(H343:H359)</f>
        <v>292.74417000000022</v>
      </c>
      <c r="I360" s="231">
        <f t="shared" si="120"/>
        <v>113.40644000000017</v>
      </c>
      <c r="J360" s="231">
        <f t="shared" si="120"/>
        <v>64.137410000000017</v>
      </c>
      <c r="K360" s="231">
        <f t="shared" si="120"/>
        <v>0.01</v>
      </c>
      <c r="L360" s="231">
        <f t="shared" si="120"/>
        <v>3.0529999999999999</v>
      </c>
      <c r="M360" s="231">
        <f t="shared" si="120"/>
        <v>27.949520000000003</v>
      </c>
      <c r="N360" s="231">
        <f t="shared" si="120"/>
        <v>95.107630000000341</v>
      </c>
      <c r="O360" s="231">
        <f t="shared" si="120"/>
        <v>60.381240000000012</v>
      </c>
      <c r="P360" s="231">
        <f t="shared" si="120"/>
        <v>2.2640000000000002</v>
      </c>
      <c r="Q360" s="272">
        <f>SUM(G360:K360)</f>
        <v>517.94876000000045</v>
      </c>
      <c r="R360" s="272">
        <f t="shared" si="117"/>
        <v>188.75539000000038</v>
      </c>
      <c r="S360" s="30">
        <f>SUM(S343:S359)</f>
        <v>0</v>
      </c>
      <c r="T360" s="226">
        <f t="shared" si="118"/>
        <v>706.70415000000082</v>
      </c>
      <c r="U360" s="231">
        <f>SUM(U343:U359)</f>
        <v>729.75299999999993</v>
      </c>
      <c r="V360" s="871"/>
      <c r="W360" s="211"/>
      <c r="X360" s="237"/>
      <c r="AB360" s="625"/>
      <c r="AC360" s="625"/>
    </row>
    <row r="361" spans="1:30" s="148" customFormat="1" ht="16.5" hidden="1" outlineLevel="1" thickBot="1">
      <c r="A361" s="850"/>
      <c r="B361" s="851"/>
      <c r="C361" s="851"/>
      <c r="D361" s="851"/>
      <c r="E361" s="851"/>
      <c r="F361" s="592" t="s">
        <v>380</v>
      </c>
      <c r="G361" s="57">
        <f>+G360/$T$360</f>
        <v>6.7426715974428578E-2</v>
      </c>
      <c r="H361" s="57">
        <f t="shared" ref="H361:S361" si="121">+H360/$T$360</f>
        <v>0.41423864569070362</v>
      </c>
      <c r="I361" s="57">
        <f t="shared" si="121"/>
        <v>0.16047229947637925</v>
      </c>
      <c r="J361" s="57">
        <f t="shared" si="121"/>
        <v>9.0755671945608268E-2</v>
      </c>
      <c r="K361" s="57">
        <f t="shared" si="121"/>
        <v>1.4150192835290394E-5</v>
      </c>
      <c r="L361" s="57">
        <f t="shared" si="121"/>
        <v>4.3200538726141571E-3</v>
      </c>
      <c r="M361" s="57">
        <f t="shared" si="121"/>
        <v>3.9549109765380563E-2</v>
      </c>
      <c r="N361" s="57">
        <f t="shared" si="121"/>
        <v>0.13457913046074546</v>
      </c>
      <c r="O361" s="57">
        <f t="shared" si="121"/>
        <v>8.5440618963394999E-2</v>
      </c>
      <c r="P361" s="57">
        <f t="shared" si="121"/>
        <v>3.2036036579097455E-3</v>
      </c>
      <c r="Q361" s="270">
        <f t="shared" si="121"/>
        <v>0.73290748327995503</v>
      </c>
      <c r="R361" s="270">
        <f t="shared" si="121"/>
        <v>0.26709251672004497</v>
      </c>
      <c r="S361" s="57">
        <f t="shared" si="121"/>
        <v>0</v>
      </c>
      <c r="T361" s="197">
        <f xml:space="preserve"> T360/U360</f>
        <v>0.96841554608203173</v>
      </c>
      <c r="U361" s="147"/>
      <c r="V361" s="872"/>
      <c r="W361" s="5"/>
      <c r="X361" s="288"/>
      <c r="AB361" s="626"/>
      <c r="AC361" s="625"/>
    </row>
    <row r="362" spans="1:30" s="148" customFormat="1" ht="15.75" hidden="1" outlineLevel="1" collapsed="1">
      <c r="A362" s="13"/>
      <c r="B362" s="613"/>
      <c r="C362" s="5"/>
      <c r="D362" s="11"/>
      <c r="E362" s="10"/>
      <c r="F362" s="5"/>
      <c r="G362" s="39"/>
      <c r="H362" s="12"/>
      <c r="I362" s="12"/>
      <c r="J362" s="12"/>
      <c r="K362" s="12"/>
      <c r="L362" s="12"/>
      <c r="M362" s="35"/>
      <c r="N362" s="35"/>
      <c r="O362" s="35"/>
      <c r="P362" s="35"/>
      <c r="Q362" s="590"/>
      <c r="R362" s="590"/>
      <c r="S362" s="8"/>
      <c r="T362" s="196"/>
      <c r="U362" s="48"/>
      <c r="V362" s="49"/>
      <c r="W362" s="5"/>
      <c r="X362" s="6"/>
      <c r="Y362" s="11"/>
      <c r="Z362" s="10"/>
      <c r="AB362" s="626"/>
    </row>
    <row r="363" spans="1:30" s="227" customFormat="1" ht="15.75" hidden="1" outlineLevel="1">
      <c r="A363" s="854" t="s">
        <v>323</v>
      </c>
      <c r="B363" s="854"/>
      <c r="C363" s="5"/>
      <c r="D363" s="11"/>
      <c r="E363" s="10"/>
      <c r="F363" s="5"/>
      <c r="G363" s="39"/>
      <c r="H363" s="12"/>
      <c r="I363" s="12"/>
      <c r="J363" s="12"/>
      <c r="K363" s="12"/>
      <c r="L363" s="12"/>
      <c r="M363" s="35"/>
      <c r="N363" s="35"/>
      <c r="O363" s="35"/>
      <c r="P363" s="35"/>
      <c r="Q363" s="590"/>
      <c r="R363" s="590"/>
      <c r="S363" s="8"/>
      <c r="T363" s="196"/>
      <c r="U363" s="48"/>
      <c r="V363" s="49"/>
      <c r="W363" s="211"/>
      <c r="X363" s="6"/>
      <c r="Y363" s="11"/>
      <c r="Z363" s="10"/>
      <c r="AB363" s="625"/>
    </row>
    <row r="364" spans="1:30" s="227" customFormat="1" ht="15.75" hidden="1" outlineLevel="1">
      <c r="A364" s="217" t="s">
        <v>799</v>
      </c>
      <c r="B364" s="604" t="s">
        <v>163</v>
      </c>
      <c r="C364" s="522" t="s">
        <v>164</v>
      </c>
      <c r="D364" s="219" t="s">
        <v>120</v>
      </c>
      <c r="E364" s="219" t="s">
        <v>324</v>
      </c>
      <c r="F364" s="163" t="s">
        <v>744</v>
      </c>
      <c r="G364" s="220">
        <v>5</v>
      </c>
      <c r="H364" s="221">
        <v>13.991</v>
      </c>
      <c r="I364" s="221">
        <v>21.937000000000001</v>
      </c>
      <c r="J364" s="221">
        <v>33.639000000000003</v>
      </c>
      <c r="K364" s="221">
        <v>0</v>
      </c>
      <c r="L364" s="221">
        <v>0</v>
      </c>
      <c r="M364" s="222">
        <v>0</v>
      </c>
      <c r="N364" s="222">
        <v>0</v>
      </c>
      <c r="O364" s="222">
        <v>0</v>
      </c>
      <c r="P364" s="222">
        <v>0</v>
      </c>
      <c r="Q364" s="278">
        <f>SUM(G364:K364)</f>
        <v>74.567000000000007</v>
      </c>
      <c r="R364" s="278">
        <f>SUM(L364:P364)</f>
        <v>0</v>
      </c>
      <c r="S364" s="279"/>
      <c r="T364" s="169">
        <f>SUM(Q364:S364)</f>
        <v>74.567000000000007</v>
      </c>
      <c r="U364" s="194">
        <v>74.567000000000007</v>
      </c>
      <c r="V364" s="225">
        <v>1</v>
      </c>
      <c r="W364" s="211"/>
      <c r="X364" s="223"/>
      <c r="Y364" s="219" t="s">
        <v>120</v>
      </c>
      <c r="Z364" s="219" t="s">
        <v>324</v>
      </c>
      <c r="AB364" s="625" t="s">
        <v>163</v>
      </c>
      <c r="AC364" s="625" t="s">
        <v>1118</v>
      </c>
      <c r="AD364" s="629">
        <f>+IF(AC364="No",T364,0)</f>
        <v>0</v>
      </c>
    </row>
    <row r="365" spans="1:30" s="227" customFormat="1" ht="15.75" hidden="1" outlineLevel="1">
      <c r="A365" s="232" t="s">
        <v>799</v>
      </c>
      <c r="B365" s="160" t="s">
        <v>325</v>
      </c>
      <c r="C365" s="342" t="s">
        <v>326</v>
      </c>
      <c r="D365" s="234" t="s">
        <v>7</v>
      </c>
      <c r="E365" s="234" t="s">
        <v>21</v>
      </c>
      <c r="F365" s="213" t="s">
        <v>745</v>
      </c>
      <c r="G365" s="235">
        <v>1.9390000000000001</v>
      </c>
      <c r="H365" s="236">
        <v>10.99</v>
      </c>
      <c r="I365" s="236">
        <v>18.02</v>
      </c>
      <c r="J365" s="236">
        <v>8</v>
      </c>
      <c r="K365" s="236">
        <v>0</v>
      </c>
      <c r="L365" s="236">
        <v>0</v>
      </c>
      <c r="M365" s="228">
        <v>0</v>
      </c>
      <c r="N365" s="228">
        <v>0</v>
      </c>
      <c r="O365" s="228">
        <v>0</v>
      </c>
      <c r="P365" s="228">
        <v>0</v>
      </c>
      <c r="Q365" s="272">
        <f>SUM(G365:K365)</f>
        <v>38.948999999999998</v>
      </c>
      <c r="R365" s="272">
        <f>SUM(L365:P365)</f>
        <v>0</v>
      </c>
      <c r="S365" s="30"/>
      <c r="T365" s="226">
        <f>SUM(Q365:S365)</f>
        <v>38.948999999999998</v>
      </c>
      <c r="U365" s="154">
        <v>38.948999999999998</v>
      </c>
      <c r="V365" s="594">
        <v>1</v>
      </c>
      <c r="W365" s="211"/>
      <c r="X365" s="237"/>
      <c r="Y365" s="234" t="s">
        <v>7</v>
      </c>
      <c r="Z365" s="234" t="s">
        <v>21</v>
      </c>
      <c r="AB365" s="625" t="s">
        <v>325</v>
      </c>
      <c r="AC365" s="625" t="s">
        <v>1118</v>
      </c>
      <c r="AD365" s="629">
        <f>+IF(AC365="No",T365,0)</f>
        <v>0</v>
      </c>
    </row>
    <row r="366" spans="1:30" s="227" customFormat="1" ht="15.75" outlineLevel="1">
      <c r="A366" s="232" t="s">
        <v>799</v>
      </c>
      <c r="B366" s="160" t="s">
        <v>588</v>
      </c>
      <c r="C366" s="213" t="s">
        <v>327</v>
      </c>
      <c r="D366" s="234" t="s">
        <v>7</v>
      </c>
      <c r="E366" s="234" t="s">
        <v>18</v>
      </c>
      <c r="F366" s="213" t="s">
        <v>327</v>
      </c>
      <c r="G366" s="235">
        <v>0</v>
      </c>
      <c r="H366" s="236">
        <v>1.024</v>
      </c>
      <c r="I366" s="236">
        <v>5.5220000000000002</v>
      </c>
      <c r="J366" s="236">
        <v>8.5559999999999992</v>
      </c>
      <c r="K366" s="236">
        <v>0</v>
      </c>
      <c r="L366" s="236">
        <v>0</v>
      </c>
      <c r="M366" s="228">
        <v>0.18</v>
      </c>
      <c r="N366" s="228">
        <v>0.45</v>
      </c>
      <c r="O366" s="228">
        <v>0</v>
      </c>
      <c r="P366" s="228">
        <v>0</v>
      </c>
      <c r="Q366" s="272">
        <f>SUM(G366:K366)</f>
        <v>15.102</v>
      </c>
      <c r="R366" s="272">
        <f>SUM(L366:P366)</f>
        <v>0.63</v>
      </c>
      <c r="S366" s="30"/>
      <c r="T366" s="226">
        <f>SUM(Q366:S366)</f>
        <v>15.732000000000001</v>
      </c>
      <c r="U366" s="154">
        <v>15.732000000000001</v>
      </c>
      <c r="V366" s="594">
        <v>1</v>
      </c>
      <c r="W366" s="211"/>
      <c r="X366" s="237"/>
      <c r="Y366" s="234" t="s">
        <v>7</v>
      </c>
      <c r="Z366" s="234" t="s">
        <v>18</v>
      </c>
      <c r="AB366" s="625" t="s">
        <v>588</v>
      </c>
      <c r="AC366" s="625" t="s">
        <v>1117</v>
      </c>
      <c r="AD366" s="629">
        <f>+IF(AC366="No",T366,0)</f>
        <v>15.732000000000001</v>
      </c>
    </row>
    <row r="367" spans="1:30" s="227" customFormat="1" ht="15.75" hidden="1" outlineLevel="1">
      <c r="A367" s="848" t="s">
        <v>364</v>
      </c>
      <c r="B367" s="849"/>
      <c r="C367" s="849"/>
      <c r="D367" s="849"/>
      <c r="E367" s="849"/>
      <c r="F367" s="591" t="s">
        <v>379</v>
      </c>
      <c r="G367" s="231">
        <f t="shared" ref="G367:P367" si="122">SUM(G364:G366)</f>
        <v>6.9390000000000001</v>
      </c>
      <c r="H367" s="231">
        <f t="shared" si="122"/>
        <v>26.005000000000003</v>
      </c>
      <c r="I367" s="231">
        <f t="shared" si="122"/>
        <v>45.478999999999999</v>
      </c>
      <c r="J367" s="231">
        <f t="shared" si="122"/>
        <v>50.195</v>
      </c>
      <c r="K367" s="231">
        <f t="shared" si="122"/>
        <v>0</v>
      </c>
      <c r="L367" s="231">
        <f t="shared" si="122"/>
        <v>0</v>
      </c>
      <c r="M367" s="231">
        <f t="shared" si="122"/>
        <v>0.18</v>
      </c>
      <c r="N367" s="231">
        <f t="shared" si="122"/>
        <v>0.45</v>
      </c>
      <c r="O367" s="231">
        <f t="shared" si="122"/>
        <v>0</v>
      </c>
      <c r="P367" s="231">
        <f t="shared" si="122"/>
        <v>0</v>
      </c>
      <c r="Q367" s="272">
        <f>SUM(G367:K367)</f>
        <v>128.61799999999999</v>
      </c>
      <c r="R367" s="272">
        <f>SUM(L367:P367)</f>
        <v>0.63</v>
      </c>
      <c r="S367" s="30">
        <f>SUM(S364:S366)</f>
        <v>0</v>
      </c>
      <c r="T367" s="226">
        <f>SUM(Q367:S367)</f>
        <v>129.24799999999999</v>
      </c>
      <c r="U367" s="231">
        <f>SUM(U364:U366)</f>
        <v>129.24800000000002</v>
      </c>
      <c r="V367" s="871"/>
      <c r="W367" s="211"/>
      <c r="X367" s="237"/>
      <c r="AB367" s="625"/>
      <c r="AC367" s="625"/>
    </row>
    <row r="368" spans="1:30" s="227" customFormat="1" ht="16.5" hidden="1" outlineLevel="1" thickBot="1">
      <c r="A368" s="850"/>
      <c r="B368" s="851"/>
      <c r="C368" s="851"/>
      <c r="D368" s="851"/>
      <c r="E368" s="851"/>
      <c r="F368" s="592" t="s">
        <v>380</v>
      </c>
      <c r="G368" s="57">
        <f>+G367/$T$367</f>
        <v>5.3687484525872742E-2</v>
      </c>
      <c r="H368" s="57">
        <f t="shared" ref="H368:S368" si="123">+H367/$T$367</f>
        <v>0.20120233968804163</v>
      </c>
      <c r="I368" s="57">
        <f t="shared" si="123"/>
        <v>0.35187391681109187</v>
      </c>
      <c r="J368" s="57">
        <f t="shared" si="123"/>
        <v>0.38836190888833871</v>
      </c>
      <c r="K368" s="57">
        <f t="shared" si="123"/>
        <v>0</v>
      </c>
      <c r="L368" s="57">
        <f t="shared" si="123"/>
        <v>0</v>
      </c>
      <c r="M368" s="57">
        <f t="shared" si="123"/>
        <v>1.3926714533300322E-3</v>
      </c>
      <c r="N368" s="57">
        <f t="shared" si="123"/>
        <v>3.481678633325081E-3</v>
      </c>
      <c r="O368" s="57">
        <f t="shared" si="123"/>
        <v>0</v>
      </c>
      <c r="P368" s="57">
        <f t="shared" si="123"/>
        <v>0</v>
      </c>
      <c r="Q368" s="270">
        <f t="shared" si="123"/>
        <v>0.99512564991334496</v>
      </c>
      <c r="R368" s="270">
        <f t="shared" si="123"/>
        <v>4.8743500866551132E-3</v>
      </c>
      <c r="S368" s="57">
        <f t="shared" si="123"/>
        <v>0</v>
      </c>
      <c r="T368" s="197">
        <f xml:space="preserve"> T367/U367</f>
        <v>0.99999999999999978</v>
      </c>
      <c r="U368" s="147"/>
      <c r="V368" s="872"/>
      <c r="W368" s="211"/>
      <c r="X368" s="288"/>
      <c r="AB368" s="625"/>
      <c r="AC368" s="625"/>
    </row>
    <row r="369" spans="1:30" s="227" customFormat="1" ht="15.75" hidden="1" outlineLevel="1" collapsed="1">
      <c r="A369" s="13"/>
      <c r="B369" s="601"/>
      <c r="C369" s="5"/>
      <c r="D369" s="5"/>
      <c r="E369" s="5"/>
      <c r="F369" s="5"/>
      <c r="G369" s="36"/>
      <c r="H369" s="12"/>
      <c r="I369" s="12"/>
      <c r="J369" s="12"/>
      <c r="K369" s="12"/>
      <c r="L369" s="12"/>
      <c r="M369" s="35"/>
      <c r="N369" s="35"/>
      <c r="O369" s="35"/>
      <c r="P369" s="35"/>
      <c r="Q369" s="590"/>
      <c r="R369" s="590"/>
      <c r="S369" s="8"/>
      <c r="T369" s="196"/>
      <c r="U369" s="47"/>
      <c r="V369" s="151"/>
      <c r="W369" s="211"/>
      <c r="X369" s="6"/>
      <c r="Y369" s="5"/>
      <c r="Z369" s="5"/>
      <c r="AB369" s="625"/>
    </row>
    <row r="370" spans="1:30" s="227" customFormat="1" ht="15.75" hidden="1" outlineLevel="1">
      <c r="A370" s="854" t="s">
        <v>328</v>
      </c>
      <c r="B370" s="854"/>
      <c r="C370" s="5"/>
      <c r="D370" s="5"/>
      <c r="E370" s="5"/>
      <c r="F370" s="5"/>
      <c r="G370" s="36"/>
      <c r="H370" s="12"/>
      <c r="I370" s="12"/>
      <c r="J370" s="12"/>
      <c r="K370" s="12"/>
      <c r="L370" s="12"/>
      <c r="M370" s="35"/>
      <c r="N370" s="35"/>
      <c r="O370" s="35"/>
      <c r="P370" s="35"/>
      <c r="Q370" s="590"/>
      <c r="R370" s="590"/>
      <c r="S370" s="8"/>
      <c r="T370" s="196"/>
      <c r="U370" s="47"/>
      <c r="V370" s="151"/>
      <c r="W370" s="211"/>
      <c r="X370" s="6"/>
      <c r="Y370" s="5"/>
      <c r="Z370" s="5"/>
      <c r="AB370" s="625"/>
    </row>
    <row r="371" spans="1:30" s="227" customFormat="1" ht="15.75" hidden="1" outlineLevel="1">
      <c r="A371" s="217" t="s">
        <v>800</v>
      </c>
      <c r="B371" s="604" t="s">
        <v>329</v>
      </c>
      <c r="C371" s="163" t="s">
        <v>330</v>
      </c>
      <c r="D371" s="219" t="s">
        <v>169</v>
      </c>
      <c r="E371" s="219" t="s">
        <v>331</v>
      </c>
      <c r="F371" s="163" t="s">
        <v>330</v>
      </c>
      <c r="G371" s="220">
        <v>27.315999999999999</v>
      </c>
      <c r="H371" s="221">
        <v>6.81</v>
      </c>
      <c r="I371" s="221">
        <v>8.7160000000000011</v>
      </c>
      <c r="J371" s="221">
        <v>1.9279999999999999</v>
      </c>
      <c r="K371" s="221">
        <v>0</v>
      </c>
      <c r="L371" s="221">
        <v>0</v>
      </c>
      <c r="M371" s="222">
        <v>0</v>
      </c>
      <c r="N371" s="222">
        <v>0</v>
      </c>
      <c r="O371" s="222">
        <v>0</v>
      </c>
      <c r="P371" s="222">
        <v>0</v>
      </c>
      <c r="Q371" s="278">
        <f>SUM(G371:K371)</f>
        <v>44.769999999999996</v>
      </c>
      <c r="R371" s="278">
        <f>SUM(L371:P371)</f>
        <v>0</v>
      </c>
      <c r="S371" s="279"/>
      <c r="T371" s="169">
        <f>SUM(Q371:S371)</f>
        <v>44.769999999999996</v>
      </c>
      <c r="U371" s="194">
        <v>43.903999999999996</v>
      </c>
      <c r="V371" s="225">
        <v>1</v>
      </c>
      <c r="W371" s="211"/>
      <c r="X371" s="223"/>
      <c r="Y371" s="219" t="s">
        <v>169</v>
      </c>
      <c r="Z371" s="219" t="s">
        <v>331</v>
      </c>
      <c r="AB371" s="625" t="s">
        <v>329</v>
      </c>
      <c r="AC371" s="625" t="s">
        <v>1118</v>
      </c>
      <c r="AD371" s="629">
        <f t="shared" ref="AD371:AD382" si="124">+IF(AC371="No",T371,0)</f>
        <v>0</v>
      </c>
    </row>
    <row r="372" spans="1:30" s="227" customFormat="1" ht="15.75" hidden="1" outlineLevel="1">
      <c r="A372" s="232" t="s">
        <v>800</v>
      </c>
      <c r="B372" s="482">
        <v>3603</v>
      </c>
      <c r="C372" s="213" t="s">
        <v>332</v>
      </c>
      <c r="D372" s="234" t="s">
        <v>7</v>
      </c>
      <c r="E372" s="234" t="s">
        <v>333</v>
      </c>
      <c r="F372" s="213" t="s">
        <v>332</v>
      </c>
      <c r="G372" s="235">
        <v>30.077000000000002</v>
      </c>
      <c r="H372" s="236">
        <v>0</v>
      </c>
      <c r="I372" s="236">
        <v>2.0069999999999997</v>
      </c>
      <c r="J372" s="236">
        <v>3.722</v>
      </c>
      <c r="K372" s="236">
        <v>0</v>
      </c>
      <c r="L372" s="236">
        <v>0</v>
      </c>
      <c r="M372" s="228">
        <v>0</v>
      </c>
      <c r="N372" s="228">
        <v>0</v>
      </c>
      <c r="O372" s="228">
        <v>0</v>
      </c>
      <c r="P372" s="228">
        <v>0</v>
      </c>
      <c r="Q372" s="272">
        <f t="shared" ref="Q372:Q381" si="125">SUM(G372:K372)</f>
        <v>35.806000000000004</v>
      </c>
      <c r="R372" s="272">
        <f t="shared" ref="R372:R382" si="126">SUM(L372:P372)</f>
        <v>0</v>
      </c>
      <c r="S372" s="30"/>
      <c r="T372" s="226">
        <f t="shared" ref="T372:T383" si="127">SUM(Q372:S372)</f>
        <v>35.806000000000004</v>
      </c>
      <c r="U372" s="154">
        <v>35.805999999999997</v>
      </c>
      <c r="V372" s="594">
        <v>1</v>
      </c>
      <c r="W372" s="211"/>
      <c r="X372" s="237"/>
      <c r="Y372" s="234" t="s">
        <v>7</v>
      </c>
      <c r="Z372" s="234" t="s">
        <v>333</v>
      </c>
      <c r="AB372" s="625">
        <v>3603</v>
      </c>
      <c r="AC372" s="625" t="s">
        <v>1118</v>
      </c>
      <c r="AD372" s="629">
        <f t="shared" si="124"/>
        <v>0</v>
      </c>
    </row>
    <row r="373" spans="1:30" s="227" customFormat="1" ht="15.75" hidden="1" outlineLevel="1">
      <c r="A373" s="232" t="s">
        <v>801</v>
      </c>
      <c r="B373" s="160" t="s">
        <v>278</v>
      </c>
      <c r="C373" s="318" t="s">
        <v>708</v>
      </c>
      <c r="D373" s="234" t="s">
        <v>279</v>
      </c>
      <c r="E373" s="234" t="s">
        <v>563</v>
      </c>
      <c r="F373" s="213" t="s">
        <v>564</v>
      </c>
      <c r="G373" s="235">
        <v>3.9789999999999996</v>
      </c>
      <c r="H373" s="236">
        <v>16.683</v>
      </c>
      <c r="I373" s="236">
        <v>1.8679999999999999</v>
      </c>
      <c r="J373" s="236">
        <v>0</v>
      </c>
      <c r="K373" s="236">
        <v>0</v>
      </c>
      <c r="L373" s="236">
        <v>0</v>
      </c>
      <c r="M373" s="228">
        <v>0</v>
      </c>
      <c r="N373" s="228">
        <v>0</v>
      </c>
      <c r="O373" s="228">
        <v>0</v>
      </c>
      <c r="P373" s="228">
        <v>0</v>
      </c>
      <c r="Q373" s="272">
        <f t="shared" si="125"/>
        <v>22.529999999999998</v>
      </c>
      <c r="R373" s="272">
        <f t="shared" si="126"/>
        <v>0</v>
      </c>
      <c r="S373" s="30"/>
      <c r="T373" s="226">
        <f t="shared" si="127"/>
        <v>22.529999999999998</v>
      </c>
      <c r="U373" s="154">
        <v>22.53</v>
      </c>
      <c r="V373" s="594">
        <v>2</v>
      </c>
      <c r="W373" s="211"/>
      <c r="X373" s="237"/>
      <c r="Y373" s="234" t="s">
        <v>279</v>
      </c>
      <c r="Z373" s="234" t="s">
        <v>563</v>
      </c>
      <c r="AB373" s="625" t="s">
        <v>278</v>
      </c>
      <c r="AC373" s="625" t="s">
        <v>1118</v>
      </c>
      <c r="AD373" s="629">
        <f t="shared" si="124"/>
        <v>0</v>
      </c>
    </row>
    <row r="374" spans="1:30" s="227" customFormat="1" ht="15.75" hidden="1" outlineLevel="1">
      <c r="A374" s="332" t="s">
        <v>801</v>
      </c>
      <c r="B374" s="608" t="s">
        <v>278</v>
      </c>
      <c r="C374" s="328" t="s">
        <v>708</v>
      </c>
      <c r="D374" s="321" t="s">
        <v>565</v>
      </c>
      <c r="E374" s="321" t="s">
        <v>566</v>
      </c>
      <c r="F374" s="510" t="s">
        <v>939</v>
      </c>
      <c r="G374" s="333"/>
      <c r="H374" s="334"/>
      <c r="I374" s="334"/>
      <c r="J374" s="334"/>
      <c r="K374" s="334"/>
      <c r="L374" s="334"/>
      <c r="M374" s="335"/>
      <c r="N374" s="335"/>
      <c r="O374" s="335"/>
      <c r="P374" s="335"/>
      <c r="Q374" s="272">
        <f t="shared" si="125"/>
        <v>0</v>
      </c>
      <c r="R374" s="272">
        <f t="shared" si="126"/>
        <v>0</v>
      </c>
      <c r="S374" s="511"/>
      <c r="T374" s="512">
        <f t="shared" si="127"/>
        <v>0</v>
      </c>
      <c r="U374" s="154">
        <v>0.28499999999999998</v>
      </c>
      <c r="V374" s="594">
        <v>2</v>
      </c>
      <c r="W374" s="211"/>
      <c r="X374" s="237"/>
      <c r="Y374" s="234" t="s">
        <v>565</v>
      </c>
      <c r="Z374" s="234" t="s">
        <v>566</v>
      </c>
      <c r="AB374" s="625" t="s">
        <v>278</v>
      </c>
      <c r="AC374" s="625" t="s">
        <v>1118</v>
      </c>
      <c r="AD374" s="629">
        <f t="shared" si="124"/>
        <v>0</v>
      </c>
    </row>
    <row r="375" spans="1:30" s="227" customFormat="1" ht="15.75" hidden="1" outlineLevel="1">
      <c r="A375" s="232" t="s">
        <v>801</v>
      </c>
      <c r="B375" s="482" t="s">
        <v>334</v>
      </c>
      <c r="C375" s="318" t="s">
        <v>717</v>
      </c>
      <c r="D375" s="234" t="s">
        <v>7</v>
      </c>
      <c r="E375" s="234" t="s">
        <v>590</v>
      </c>
      <c r="F375" s="233" t="s">
        <v>589</v>
      </c>
      <c r="G375" s="235">
        <v>0.224</v>
      </c>
      <c r="H375" s="236">
        <v>0</v>
      </c>
      <c r="I375" s="236">
        <v>1</v>
      </c>
      <c r="J375" s="236">
        <v>1.996</v>
      </c>
      <c r="K375" s="236">
        <v>0</v>
      </c>
      <c r="L375" s="236">
        <v>0</v>
      </c>
      <c r="M375" s="228">
        <v>0</v>
      </c>
      <c r="N375" s="228">
        <v>0</v>
      </c>
      <c r="O375" s="228">
        <v>0</v>
      </c>
      <c r="P375" s="228">
        <v>0</v>
      </c>
      <c r="Q375" s="272">
        <f t="shared" si="125"/>
        <v>3.2199999999999998</v>
      </c>
      <c r="R375" s="272">
        <f t="shared" si="126"/>
        <v>0</v>
      </c>
      <c r="S375" s="30"/>
      <c r="T375" s="226">
        <f t="shared" si="127"/>
        <v>3.2199999999999998</v>
      </c>
      <c r="U375" s="154">
        <v>3.2280000000000002</v>
      </c>
      <c r="V375" s="594">
        <v>1</v>
      </c>
      <c r="W375" s="211"/>
      <c r="X375" s="237"/>
      <c r="Y375" s="234" t="s">
        <v>7</v>
      </c>
      <c r="Z375" s="234" t="s">
        <v>590</v>
      </c>
      <c r="AB375" s="625" t="s">
        <v>334</v>
      </c>
      <c r="AC375" s="625" t="s">
        <v>1118</v>
      </c>
      <c r="AD375" s="629">
        <f t="shared" si="124"/>
        <v>0</v>
      </c>
    </row>
    <row r="376" spans="1:30" s="227" customFormat="1" ht="15.75" outlineLevel="1">
      <c r="A376" s="232" t="s">
        <v>796</v>
      </c>
      <c r="B376" s="160" t="s">
        <v>335</v>
      </c>
      <c r="C376" s="233" t="s">
        <v>336</v>
      </c>
      <c r="D376" s="234" t="s">
        <v>7</v>
      </c>
      <c r="E376" s="234" t="s">
        <v>337</v>
      </c>
      <c r="F376" s="213" t="s">
        <v>336</v>
      </c>
      <c r="G376" s="235">
        <v>18.213999999999999</v>
      </c>
      <c r="H376" s="236">
        <v>36.231000000000009</v>
      </c>
      <c r="I376" s="236">
        <v>52.864999999999981</v>
      </c>
      <c r="J376" s="236">
        <v>0</v>
      </c>
      <c r="K376" s="236">
        <v>0</v>
      </c>
      <c r="L376" s="236">
        <v>0</v>
      </c>
      <c r="M376" s="228">
        <v>0</v>
      </c>
      <c r="N376" s="228">
        <v>0</v>
      </c>
      <c r="O376" s="228">
        <v>0</v>
      </c>
      <c r="P376" s="228">
        <v>0</v>
      </c>
      <c r="Q376" s="272">
        <f t="shared" si="125"/>
        <v>107.30999999999999</v>
      </c>
      <c r="R376" s="272">
        <f t="shared" si="126"/>
        <v>0</v>
      </c>
      <c r="S376" s="30"/>
      <c r="T376" s="226">
        <f t="shared" si="127"/>
        <v>107.30999999999999</v>
      </c>
      <c r="U376" s="154">
        <v>107.31</v>
      </c>
      <c r="V376" s="594">
        <v>2</v>
      </c>
      <c r="W376" s="211"/>
      <c r="X376" s="237"/>
      <c r="Y376" s="234" t="s">
        <v>7</v>
      </c>
      <c r="Z376" s="234" t="s">
        <v>337</v>
      </c>
      <c r="AB376" s="625" t="s">
        <v>335</v>
      </c>
      <c r="AC376" s="625" t="s">
        <v>1117</v>
      </c>
      <c r="AD376" s="629">
        <f t="shared" si="124"/>
        <v>107.30999999999999</v>
      </c>
    </row>
    <row r="377" spans="1:30" s="227" customFormat="1" ht="15.75" outlineLevel="1">
      <c r="A377" s="332" t="s">
        <v>802</v>
      </c>
      <c r="B377" s="608">
        <v>4507</v>
      </c>
      <c r="C377" s="328" t="s">
        <v>338</v>
      </c>
      <c r="D377" s="321" t="s">
        <v>591</v>
      </c>
      <c r="E377" s="321" t="s">
        <v>592</v>
      </c>
      <c r="F377" s="510" t="s">
        <v>940</v>
      </c>
      <c r="G377" s="333"/>
      <c r="H377" s="334"/>
      <c r="I377" s="334"/>
      <c r="J377" s="334"/>
      <c r="K377" s="334"/>
      <c r="L377" s="334"/>
      <c r="M377" s="335"/>
      <c r="N377" s="335"/>
      <c r="O377" s="335"/>
      <c r="P377" s="335"/>
      <c r="Q377" s="272">
        <f t="shared" si="125"/>
        <v>0</v>
      </c>
      <c r="R377" s="272">
        <f t="shared" si="126"/>
        <v>0</v>
      </c>
      <c r="S377" s="511"/>
      <c r="T377" s="512">
        <f t="shared" si="127"/>
        <v>0</v>
      </c>
      <c r="U377" s="154">
        <v>0.12</v>
      </c>
      <c r="V377" s="594">
        <v>1</v>
      </c>
      <c r="W377" s="211"/>
      <c r="X377" s="237"/>
      <c r="Y377" s="234" t="s">
        <v>591</v>
      </c>
      <c r="Z377" s="234" t="s">
        <v>592</v>
      </c>
      <c r="AB377" s="625">
        <v>4507</v>
      </c>
      <c r="AC377" s="625" t="s">
        <v>1117</v>
      </c>
      <c r="AD377" s="629">
        <f t="shared" si="124"/>
        <v>0</v>
      </c>
    </row>
    <row r="378" spans="1:30" s="227" customFormat="1" ht="15.75" outlineLevel="1">
      <c r="A378" s="232" t="s">
        <v>802</v>
      </c>
      <c r="B378" s="482">
        <v>4507</v>
      </c>
      <c r="C378" s="318" t="s">
        <v>338</v>
      </c>
      <c r="D378" s="234" t="s">
        <v>339</v>
      </c>
      <c r="E378" s="234" t="s">
        <v>340</v>
      </c>
      <c r="F378" s="213" t="s">
        <v>783</v>
      </c>
      <c r="G378" s="235">
        <v>2</v>
      </c>
      <c r="H378" s="166">
        <v>0</v>
      </c>
      <c r="I378" s="236">
        <v>0</v>
      </c>
      <c r="J378" s="523">
        <v>2.1240000000000001</v>
      </c>
      <c r="K378" s="236">
        <v>0</v>
      </c>
      <c r="L378" s="236">
        <v>0</v>
      </c>
      <c r="M378" s="228">
        <v>0</v>
      </c>
      <c r="N378" s="228">
        <v>0</v>
      </c>
      <c r="O378" s="228">
        <v>0</v>
      </c>
      <c r="P378" s="228">
        <v>0</v>
      </c>
      <c r="Q378" s="272">
        <f t="shared" si="125"/>
        <v>4.1240000000000006</v>
      </c>
      <c r="R378" s="272">
        <f t="shared" si="126"/>
        <v>0</v>
      </c>
      <c r="S378" s="30"/>
      <c r="T378" s="226">
        <f t="shared" si="127"/>
        <v>4.1240000000000006</v>
      </c>
      <c r="U378" s="154">
        <v>4.1240000000000006</v>
      </c>
      <c r="V378" s="594">
        <v>1</v>
      </c>
      <c r="W378" s="211"/>
      <c r="X378" s="237"/>
      <c r="Y378" s="234" t="s">
        <v>339</v>
      </c>
      <c r="Z378" s="234" t="s">
        <v>340</v>
      </c>
      <c r="AB378" s="625">
        <v>4507</v>
      </c>
      <c r="AC378" s="625" t="s">
        <v>1117</v>
      </c>
      <c r="AD378" s="629">
        <f t="shared" si="124"/>
        <v>4.1240000000000006</v>
      </c>
    </row>
    <row r="379" spans="1:30" s="227" customFormat="1" ht="15.75" outlineLevel="1">
      <c r="A379" s="232" t="s">
        <v>802</v>
      </c>
      <c r="B379" s="160">
        <v>4507</v>
      </c>
      <c r="C379" s="318" t="s">
        <v>338</v>
      </c>
      <c r="D379" s="234" t="s">
        <v>341</v>
      </c>
      <c r="E379" s="234" t="s">
        <v>342</v>
      </c>
      <c r="F379" s="213" t="s">
        <v>775</v>
      </c>
      <c r="G379" s="235">
        <v>0</v>
      </c>
      <c r="H379" s="58">
        <v>2.2839999999999998</v>
      </c>
      <c r="I379" s="236">
        <v>1.196</v>
      </c>
      <c r="J379" s="236">
        <v>0</v>
      </c>
      <c r="K379" s="236">
        <v>0</v>
      </c>
      <c r="L379" s="236">
        <v>0</v>
      </c>
      <c r="M379" s="228">
        <v>0</v>
      </c>
      <c r="N379" s="228">
        <v>0</v>
      </c>
      <c r="O379" s="228">
        <v>0</v>
      </c>
      <c r="P379" s="228">
        <v>0</v>
      </c>
      <c r="Q379" s="272">
        <f t="shared" si="125"/>
        <v>3.4799999999999995</v>
      </c>
      <c r="R379" s="272">
        <f t="shared" si="126"/>
        <v>0</v>
      </c>
      <c r="S379" s="30"/>
      <c r="T379" s="226">
        <f t="shared" si="127"/>
        <v>3.4799999999999995</v>
      </c>
      <c r="U379" s="154">
        <v>3.3929999999999998</v>
      </c>
      <c r="V379" s="594">
        <v>1</v>
      </c>
      <c r="W379" s="211"/>
      <c r="X379" s="237"/>
      <c r="Y379" s="234" t="s">
        <v>341</v>
      </c>
      <c r="Z379" s="234" t="s">
        <v>342</v>
      </c>
      <c r="AB379" s="625">
        <v>4507</v>
      </c>
      <c r="AC379" s="625" t="s">
        <v>1117</v>
      </c>
      <c r="AD379" s="629">
        <f t="shared" si="124"/>
        <v>3.4799999999999995</v>
      </c>
    </row>
    <row r="380" spans="1:30" s="227" customFormat="1" ht="15.75" outlineLevel="1">
      <c r="A380" s="232" t="s">
        <v>802</v>
      </c>
      <c r="B380" s="482" t="s">
        <v>343</v>
      </c>
      <c r="C380" s="318" t="s">
        <v>645</v>
      </c>
      <c r="D380" s="234" t="s">
        <v>7</v>
      </c>
      <c r="E380" s="234" t="s">
        <v>894</v>
      </c>
      <c r="F380" s="213" t="s">
        <v>892</v>
      </c>
      <c r="G380" s="235">
        <v>0</v>
      </c>
      <c r="H380" s="235">
        <v>0.17</v>
      </c>
      <c r="I380" s="235">
        <v>0</v>
      </c>
      <c r="J380" s="235">
        <v>0</v>
      </c>
      <c r="K380" s="236">
        <v>0</v>
      </c>
      <c r="L380" s="236">
        <v>0</v>
      </c>
      <c r="M380" s="228">
        <v>0</v>
      </c>
      <c r="N380" s="228">
        <v>0</v>
      </c>
      <c r="O380" s="228">
        <v>0</v>
      </c>
      <c r="P380" s="228">
        <v>0</v>
      </c>
      <c r="Q380" s="272">
        <f t="shared" si="125"/>
        <v>0.17</v>
      </c>
      <c r="R380" s="272">
        <f t="shared" si="126"/>
        <v>0</v>
      </c>
      <c r="S380" s="30"/>
      <c r="T380" s="226">
        <f t="shared" si="127"/>
        <v>0.17</v>
      </c>
      <c r="U380" s="154">
        <v>0.17</v>
      </c>
      <c r="V380" s="594">
        <v>2</v>
      </c>
      <c r="W380" s="211"/>
      <c r="X380" s="290" t="s">
        <v>1035</v>
      </c>
      <c r="Y380" s="234" t="s">
        <v>7</v>
      </c>
      <c r="Z380" s="234" t="s">
        <v>894</v>
      </c>
      <c r="AB380" s="625" t="s">
        <v>343</v>
      </c>
      <c r="AC380" s="625" t="s">
        <v>1117</v>
      </c>
      <c r="AD380" s="629">
        <f t="shared" si="124"/>
        <v>0.17</v>
      </c>
    </row>
    <row r="381" spans="1:30" s="227" customFormat="1" ht="16.5" outlineLevel="1" thickBot="1">
      <c r="A381" s="232" t="s">
        <v>803</v>
      </c>
      <c r="B381" s="482" t="s">
        <v>343</v>
      </c>
      <c r="C381" s="318" t="s">
        <v>645</v>
      </c>
      <c r="D381" s="234" t="s">
        <v>891</v>
      </c>
      <c r="E381" s="234" t="s">
        <v>756</v>
      </c>
      <c r="F381" s="213" t="s">
        <v>893</v>
      </c>
      <c r="G381" s="235">
        <v>0</v>
      </c>
      <c r="H381" s="236">
        <v>0</v>
      </c>
      <c r="I381" s="236">
        <v>0.73</v>
      </c>
      <c r="J381" s="236">
        <v>0</v>
      </c>
      <c r="K381" s="236">
        <v>0</v>
      </c>
      <c r="L381" s="236">
        <v>0</v>
      </c>
      <c r="M381" s="228">
        <v>0</v>
      </c>
      <c r="N381" s="228">
        <v>0</v>
      </c>
      <c r="O381" s="228">
        <v>0</v>
      </c>
      <c r="P381" s="228">
        <v>0</v>
      </c>
      <c r="Q381" s="272">
        <f t="shared" si="125"/>
        <v>0.73</v>
      </c>
      <c r="R381" s="272">
        <f t="shared" si="126"/>
        <v>0</v>
      </c>
      <c r="S381" s="30"/>
      <c r="T381" s="226">
        <f t="shared" si="127"/>
        <v>0.73</v>
      </c>
      <c r="U381" s="154">
        <v>0.747</v>
      </c>
      <c r="V381" s="594">
        <v>2</v>
      </c>
      <c r="W381" s="193"/>
      <c r="X381" s="290" t="s">
        <v>1035</v>
      </c>
      <c r="Y381" s="234" t="s">
        <v>891</v>
      </c>
      <c r="Z381" s="234" t="s">
        <v>756</v>
      </c>
      <c r="AB381" s="625" t="s">
        <v>343</v>
      </c>
      <c r="AC381" s="625" t="s">
        <v>1117</v>
      </c>
      <c r="AD381" s="629">
        <f t="shared" si="124"/>
        <v>0.73</v>
      </c>
    </row>
    <row r="382" spans="1:30" s="227" customFormat="1" ht="16.5" hidden="1" outlineLevel="1" thickBot="1">
      <c r="A382" s="232" t="s">
        <v>803</v>
      </c>
      <c r="B382" s="614" t="s">
        <v>344</v>
      </c>
      <c r="C382" s="189" t="s">
        <v>345</v>
      </c>
      <c r="D382" s="190" t="s">
        <v>7</v>
      </c>
      <c r="E382" s="190" t="s">
        <v>346</v>
      </c>
      <c r="F382" s="191" t="s">
        <v>345</v>
      </c>
      <c r="G382" s="192">
        <v>6.4020000000000001</v>
      </c>
      <c r="H382" s="236">
        <v>32.03799999999999</v>
      </c>
      <c r="I382" s="236">
        <v>9.2100000000000009</v>
      </c>
      <c r="J382" s="236">
        <v>0</v>
      </c>
      <c r="K382" s="236">
        <v>0</v>
      </c>
      <c r="L382" s="236">
        <v>0</v>
      </c>
      <c r="M382" s="228">
        <v>0</v>
      </c>
      <c r="N382" s="228">
        <v>0</v>
      </c>
      <c r="O382" s="228">
        <v>0</v>
      </c>
      <c r="P382" s="228">
        <v>0</v>
      </c>
      <c r="Q382" s="272">
        <f>SUM(G382:K382)</f>
        <v>47.649999999999991</v>
      </c>
      <c r="R382" s="272">
        <f t="shared" si="126"/>
        <v>0</v>
      </c>
      <c r="S382" s="30"/>
      <c r="T382" s="226">
        <f t="shared" si="127"/>
        <v>47.649999999999991</v>
      </c>
      <c r="U382" s="154">
        <v>47.648000000000003</v>
      </c>
      <c r="V382" s="594">
        <v>2</v>
      </c>
      <c r="W382" s="211"/>
      <c r="X382" s="237"/>
      <c r="Y382" s="190" t="s">
        <v>7</v>
      </c>
      <c r="Z382" s="190" t="s">
        <v>346</v>
      </c>
      <c r="AB382" s="625" t="s">
        <v>344</v>
      </c>
      <c r="AC382" s="625" t="s">
        <v>1118</v>
      </c>
      <c r="AD382" s="629">
        <f t="shared" si="124"/>
        <v>0</v>
      </c>
    </row>
    <row r="383" spans="1:30" s="227" customFormat="1" ht="16.5" hidden="1" outlineLevel="1" thickBot="1">
      <c r="A383" s="848" t="s">
        <v>363</v>
      </c>
      <c r="B383" s="849"/>
      <c r="C383" s="849"/>
      <c r="D383" s="849"/>
      <c r="E383" s="849"/>
      <c r="F383" s="591" t="s">
        <v>379</v>
      </c>
      <c r="G383" s="231">
        <f>SUM(G371:G382)</f>
        <v>88.212000000000003</v>
      </c>
      <c r="H383" s="231">
        <f t="shared" ref="H383:P383" si="128">SUM(H371:H382)</f>
        <v>94.215999999999994</v>
      </c>
      <c r="I383" s="231">
        <f t="shared" si="128"/>
        <v>77.591999999999985</v>
      </c>
      <c r="J383" s="231">
        <f t="shared" si="128"/>
        <v>9.7700000000000014</v>
      </c>
      <c r="K383" s="231">
        <f t="shared" si="128"/>
        <v>0</v>
      </c>
      <c r="L383" s="231">
        <f t="shared" si="128"/>
        <v>0</v>
      </c>
      <c r="M383" s="231">
        <f t="shared" si="128"/>
        <v>0</v>
      </c>
      <c r="N383" s="231">
        <f t="shared" si="128"/>
        <v>0</v>
      </c>
      <c r="O383" s="231">
        <f t="shared" si="128"/>
        <v>0</v>
      </c>
      <c r="P383" s="231">
        <f t="shared" si="128"/>
        <v>0</v>
      </c>
      <c r="Q383" s="269">
        <f>SUM(G383:K383)</f>
        <v>269.78999999999996</v>
      </c>
      <c r="R383" s="269">
        <f>SUM(L383:P383)</f>
        <v>0</v>
      </c>
      <c r="S383" s="30">
        <f>SUM(S371:S381)</f>
        <v>0</v>
      </c>
      <c r="T383" s="226">
        <f t="shared" si="127"/>
        <v>269.78999999999996</v>
      </c>
      <c r="U383" s="231">
        <f>SUM(U371:U382)</f>
        <v>269.26499999999999</v>
      </c>
      <c r="V383" s="871"/>
      <c r="W383" s="211"/>
      <c r="X383" s="237"/>
      <c r="AB383" s="625"/>
      <c r="AC383" s="625"/>
    </row>
    <row r="384" spans="1:30" s="227" customFormat="1" ht="16.5" hidden="1" outlineLevel="1" thickBot="1">
      <c r="A384" s="850"/>
      <c r="B384" s="851"/>
      <c r="C384" s="851"/>
      <c r="D384" s="851"/>
      <c r="E384" s="851"/>
      <c r="F384" s="592" t="s">
        <v>380</v>
      </c>
      <c r="G384" s="57">
        <f>+G383/$T$383</f>
        <v>0.32696541754698105</v>
      </c>
      <c r="H384" s="57">
        <f t="shared" ref="H384:S384" si="129">+H383/$T$383</f>
        <v>0.34921976351977468</v>
      </c>
      <c r="I384" s="57">
        <f t="shared" si="129"/>
        <v>0.28760146780829532</v>
      </c>
      <c r="J384" s="57">
        <f t="shared" si="129"/>
        <v>3.6213351124949042E-2</v>
      </c>
      <c r="K384" s="57">
        <f t="shared" si="129"/>
        <v>0</v>
      </c>
      <c r="L384" s="57">
        <f t="shared" si="129"/>
        <v>0</v>
      </c>
      <c r="M384" s="57">
        <f t="shared" si="129"/>
        <v>0</v>
      </c>
      <c r="N384" s="57">
        <f t="shared" si="129"/>
        <v>0</v>
      </c>
      <c r="O384" s="57">
        <f t="shared" si="129"/>
        <v>0</v>
      </c>
      <c r="P384" s="57">
        <f t="shared" si="129"/>
        <v>0</v>
      </c>
      <c r="Q384" s="270">
        <f t="shared" si="129"/>
        <v>1</v>
      </c>
      <c r="R384" s="270">
        <f t="shared" si="129"/>
        <v>0</v>
      </c>
      <c r="S384" s="57">
        <f t="shared" si="129"/>
        <v>0</v>
      </c>
      <c r="T384" s="197">
        <f xml:space="preserve"> T383/U383</f>
        <v>1.0019497521029468</v>
      </c>
      <c r="U384" s="147"/>
      <c r="V384" s="872"/>
      <c r="W384" s="211"/>
      <c r="X384" s="288"/>
      <c r="AB384" s="625"/>
      <c r="AC384" s="625"/>
    </row>
    <row r="385" spans="1:30" s="227" customFormat="1" ht="16.5" hidden="1" outlineLevel="1" collapsed="1" thickBot="1">
      <c r="A385" s="13"/>
      <c r="B385" s="601"/>
      <c r="C385" s="5"/>
      <c r="D385" s="5"/>
      <c r="E385" s="5"/>
      <c r="F385" s="5"/>
      <c r="G385" s="36"/>
      <c r="H385" s="12"/>
      <c r="I385" s="12"/>
      <c r="J385" s="12"/>
      <c r="K385" s="12"/>
      <c r="L385" s="12"/>
      <c r="M385" s="35"/>
      <c r="N385" s="35"/>
      <c r="O385" s="35"/>
      <c r="P385" s="35"/>
      <c r="Q385" s="590"/>
      <c r="R385" s="590"/>
      <c r="S385" s="8"/>
      <c r="T385" s="196"/>
      <c r="U385" s="47"/>
      <c r="V385" s="151"/>
      <c r="W385" s="211"/>
      <c r="X385" s="6"/>
      <c r="Y385" s="5"/>
      <c r="Z385" s="5"/>
      <c r="AB385" s="625"/>
    </row>
    <row r="386" spans="1:30" s="227" customFormat="1" ht="16.5" hidden="1" outlineLevel="1" thickBot="1">
      <c r="A386" s="854" t="s">
        <v>358</v>
      </c>
      <c r="B386" s="854"/>
      <c r="C386" s="854"/>
      <c r="D386" s="5"/>
      <c r="E386" s="5"/>
      <c r="F386" s="5"/>
      <c r="G386" s="36"/>
      <c r="H386" s="12"/>
      <c r="I386" s="12"/>
      <c r="J386" s="12"/>
      <c r="K386" s="12"/>
      <c r="L386" s="12"/>
      <c r="M386" s="35"/>
      <c r="N386" s="35"/>
      <c r="O386" s="35"/>
      <c r="P386" s="35"/>
      <c r="Q386" s="590"/>
      <c r="R386" s="590"/>
      <c r="S386" s="8"/>
      <c r="T386" s="196"/>
      <c r="U386" s="47"/>
      <c r="V386" s="151"/>
      <c r="W386" s="211"/>
      <c r="X386" s="6"/>
      <c r="Y386" s="5"/>
      <c r="Z386" s="5"/>
      <c r="AB386" s="625"/>
    </row>
    <row r="387" spans="1:30" s="227" customFormat="1" ht="15.75" outlineLevel="1">
      <c r="A387" s="217" t="s">
        <v>804</v>
      </c>
      <c r="B387" s="615">
        <v>1901</v>
      </c>
      <c r="C387" s="218" t="s">
        <v>347</v>
      </c>
      <c r="D387" s="219" t="s">
        <v>348</v>
      </c>
      <c r="E387" s="219" t="s">
        <v>349</v>
      </c>
      <c r="F387" s="218" t="s">
        <v>347</v>
      </c>
      <c r="G387" s="220">
        <v>16.802000000000003</v>
      </c>
      <c r="H387" s="221">
        <v>17.604999999999997</v>
      </c>
      <c r="I387" s="221">
        <v>17.016999999999999</v>
      </c>
      <c r="J387" s="221">
        <v>0</v>
      </c>
      <c r="K387" s="221">
        <v>0</v>
      </c>
      <c r="L387" s="221">
        <v>0</v>
      </c>
      <c r="M387" s="222">
        <v>0</v>
      </c>
      <c r="N387" s="222">
        <v>0</v>
      </c>
      <c r="O387" s="222">
        <v>0</v>
      </c>
      <c r="P387" s="222">
        <v>0</v>
      </c>
      <c r="Q387" s="278">
        <f>SUM(G387:K387)</f>
        <v>51.423999999999992</v>
      </c>
      <c r="R387" s="278">
        <f>SUM(L387:P387)</f>
        <v>0</v>
      </c>
      <c r="S387" s="279"/>
      <c r="T387" s="169">
        <f>SUM(Q387:S387)</f>
        <v>51.423999999999992</v>
      </c>
      <c r="U387" s="194">
        <v>51.423999999999992</v>
      </c>
      <c r="V387" s="225">
        <v>1</v>
      </c>
      <c r="W387" s="211"/>
      <c r="X387" s="223"/>
      <c r="Y387" s="219" t="s">
        <v>348</v>
      </c>
      <c r="Z387" s="219" t="s">
        <v>349</v>
      </c>
      <c r="AB387" s="625">
        <v>1901</v>
      </c>
      <c r="AC387" s="625" t="s">
        <v>1117</v>
      </c>
      <c r="AD387" s="629">
        <f t="shared" ref="AD387:AD395" si="130">+IF(AC387="No",T387,0)</f>
        <v>51.423999999999992</v>
      </c>
    </row>
    <row r="388" spans="1:30" s="227" customFormat="1" ht="15.75" outlineLevel="1">
      <c r="A388" s="232" t="s">
        <v>805</v>
      </c>
      <c r="B388" s="602">
        <v>2301</v>
      </c>
      <c r="C388" s="233" t="s">
        <v>718</v>
      </c>
      <c r="D388" s="234" t="s">
        <v>7</v>
      </c>
      <c r="E388" s="234" t="s">
        <v>189</v>
      </c>
      <c r="F388" s="213" t="s">
        <v>746</v>
      </c>
      <c r="G388" s="235">
        <v>0</v>
      </c>
      <c r="H388" s="236">
        <v>2</v>
      </c>
      <c r="I388" s="236">
        <v>4</v>
      </c>
      <c r="J388" s="236">
        <v>5.6630000000000003</v>
      </c>
      <c r="K388" s="236">
        <v>0</v>
      </c>
      <c r="L388" s="236">
        <v>0</v>
      </c>
      <c r="M388" s="228">
        <v>0</v>
      </c>
      <c r="N388" s="228">
        <v>0</v>
      </c>
      <c r="O388" s="228">
        <v>0</v>
      </c>
      <c r="P388" s="228">
        <v>0</v>
      </c>
      <c r="Q388" s="272">
        <f t="shared" ref="Q388:Q396" si="131">SUM(G388:K388)</f>
        <v>11.663</v>
      </c>
      <c r="R388" s="272">
        <f t="shared" ref="R388:R396" si="132">SUM(L388:P388)</f>
        <v>0</v>
      </c>
      <c r="S388" s="30"/>
      <c r="T388" s="226">
        <f t="shared" ref="T388:T396" si="133">SUM(Q388:S388)</f>
        <v>11.663</v>
      </c>
      <c r="U388" s="154">
        <v>11.662999999999998</v>
      </c>
      <c r="V388" s="594">
        <v>2</v>
      </c>
      <c r="W388" s="211"/>
      <c r="X388" s="237"/>
      <c r="Y388" s="234" t="s">
        <v>7</v>
      </c>
      <c r="Z388" s="234" t="s">
        <v>189</v>
      </c>
      <c r="AB388" s="625">
        <v>2301</v>
      </c>
      <c r="AC388" s="625" t="s">
        <v>1117</v>
      </c>
      <c r="AD388" s="629">
        <f t="shared" si="130"/>
        <v>11.663</v>
      </c>
    </row>
    <row r="389" spans="1:30" s="227" customFormat="1" ht="15.75" hidden="1" outlineLevel="1">
      <c r="A389" s="232" t="s">
        <v>805</v>
      </c>
      <c r="B389" s="602">
        <v>2302</v>
      </c>
      <c r="C389" s="233" t="s">
        <v>284</v>
      </c>
      <c r="D389" s="234" t="s">
        <v>7</v>
      </c>
      <c r="E389" s="234" t="s">
        <v>285</v>
      </c>
      <c r="F389" s="233" t="s">
        <v>350</v>
      </c>
      <c r="G389" s="235">
        <v>20.209999999999994</v>
      </c>
      <c r="H389" s="236">
        <v>20.363000000000003</v>
      </c>
      <c r="I389" s="236">
        <v>69.450999999999993</v>
      </c>
      <c r="J389" s="236">
        <v>14.079999999999998</v>
      </c>
      <c r="K389" s="236">
        <v>0</v>
      </c>
      <c r="L389" s="236">
        <v>0</v>
      </c>
      <c r="M389" s="228">
        <v>0</v>
      </c>
      <c r="N389" s="228">
        <v>0</v>
      </c>
      <c r="O389" s="228">
        <v>0</v>
      </c>
      <c r="P389" s="228">
        <v>0</v>
      </c>
      <c r="Q389" s="272">
        <f t="shared" si="131"/>
        <v>124.10399999999998</v>
      </c>
      <c r="R389" s="272">
        <f t="shared" si="132"/>
        <v>0</v>
      </c>
      <c r="S389" s="30"/>
      <c r="T389" s="226">
        <f t="shared" si="133"/>
        <v>124.10399999999998</v>
      </c>
      <c r="U389" s="154">
        <v>124.104</v>
      </c>
      <c r="V389" s="594">
        <v>3</v>
      </c>
      <c r="W389" s="211"/>
      <c r="X389" s="237"/>
      <c r="Y389" s="234" t="s">
        <v>7</v>
      </c>
      <c r="Z389" s="234" t="s">
        <v>285</v>
      </c>
      <c r="AB389" s="625">
        <v>2302</v>
      </c>
      <c r="AC389" s="625" t="s">
        <v>1118</v>
      </c>
      <c r="AD389" s="629">
        <f t="shared" si="130"/>
        <v>0</v>
      </c>
    </row>
    <row r="390" spans="1:30" s="148" customFormat="1" ht="15.75" outlineLevel="1">
      <c r="A390" s="232" t="s">
        <v>806</v>
      </c>
      <c r="B390" s="616">
        <v>2504</v>
      </c>
      <c r="C390" s="233" t="s">
        <v>103</v>
      </c>
      <c r="D390" s="317" t="s">
        <v>719</v>
      </c>
      <c r="E390" s="317" t="s">
        <v>351</v>
      </c>
      <c r="F390" s="233" t="s">
        <v>747</v>
      </c>
      <c r="G390" s="235">
        <v>0</v>
      </c>
      <c r="H390" s="236">
        <v>0</v>
      </c>
      <c r="I390" s="236">
        <v>3</v>
      </c>
      <c r="J390" s="236">
        <v>7.2759999999999998</v>
      </c>
      <c r="K390" s="236">
        <v>0</v>
      </c>
      <c r="L390" s="236">
        <v>0</v>
      </c>
      <c r="M390" s="228">
        <v>0</v>
      </c>
      <c r="N390" s="228">
        <v>0</v>
      </c>
      <c r="O390" s="228">
        <v>0</v>
      </c>
      <c r="P390" s="228">
        <v>0</v>
      </c>
      <c r="Q390" s="272">
        <f t="shared" si="131"/>
        <v>10.276</v>
      </c>
      <c r="R390" s="272">
        <f t="shared" si="132"/>
        <v>0</v>
      </c>
      <c r="S390" s="30"/>
      <c r="T390" s="226">
        <f t="shared" si="133"/>
        <v>10.276</v>
      </c>
      <c r="U390" s="154">
        <v>10.4</v>
      </c>
      <c r="V390" s="594">
        <v>2</v>
      </c>
      <c r="W390" s="5"/>
      <c r="X390" s="237"/>
      <c r="Y390" s="234" t="s">
        <v>719</v>
      </c>
      <c r="Z390" s="234" t="s">
        <v>351</v>
      </c>
      <c r="AB390" s="626">
        <v>2504</v>
      </c>
      <c r="AC390" s="625" t="s">
        <v>1117</v>
      </c>
      <c r="AD390" s="629">
        <f t="shared" si="130"/>
        <v>10.276</v>
      </c>
    </row>
    <row r="391" spans="1:30" s="227" customFormat="1" ht="15.75" outlineLevel="1">
      <c r="A391" s="332" t="s">
        <v>806</v>
      </c>
      <c r="B391" s="617">
        <v>2505</v>
      </c>
      <c r="C391" s="328" t="s">
        <v>594</v>
      </c>
      <c r="D391" s="321" t="s">
        <v>271</v>
      </c>
      <c r="E391" s="321" t="s">
        <v>27</v>
      </c>
      <c r="F391" s="328" t="s">
        <v>593</v>
      </c>
      <c r="G391" s="333"/>
      <c r="H391" s="334"/>
      <c r="I391" s="334"/>
      <c r="J391" s="334"/>
      <c r="K391" s="334"/>
      <c r="L391" s="334"/>
      <c r="M391" s="335"/>
      <c r="N391" s="335"/>
      <c r="O391" s="335"/>
      <c r="P391" s="335"/>
      <c r="Q391" s="272">
        <f t="shared" si="131"/>
        <v>0</v>
      </c>
      <c r="R391" s="272">
        <f t="shared" si="132"/>
        <v>0</v>
      </c>
      <c r="S391" s="511"/>
      <c r="T391" s="512">
        <f t="shared" si="133"/>
        <v>0</v>
      </c>
      <c r="U391" s="154">
        <v>6</v>
      </c>
      <c r="V391" s="594">
        <v>2</v>
      </c>
      <c r="W391" s="211"/>
      <c r="X391" s="237"/>
      <c r="Y391" s="234" t="s">
        <v>271</v>
      </c>
      <c r="Z391" s="234" t="s">
        <v>27</v>
      </c>
      <c r="AB391" s="625">
        <v>2505</v>
      </c>
      <c r="AC391" s="625" t="s">
        <v>1117</v>
      </c>
      <c r="AD391" s="629">
        <f t="shared" si="130"/>
        <v>0</v>
      </c>
    </row>
    <row r="392" spans="1:30" s="227" customFormat="1" ht="15.75" outlineLevel="1">
      <c r="A392" s="232" t="s">
        <v>807</v>
      </c>
      <c r="B392" s="602">
        <v>3105</v>
      </c>
      <c r="C392" s="233" t="s">
        <v>109</v>
      </c>
      <c r="D392" s="234" t="s">
        <v>110</v>
      </c>
      <c r="E392" s="234" t="s">
        <v>352</v>
      </c>
      <c r="F392" s="526" t="s">
        <v>862</v>
      </c>
      <c r="G392" s="235">
        <v>15</v>
      </c>
      <c r="H392" s="236">
        <v>13</v>
      </c>
      <c r="I392" s="236">
        <v>8</v>
      </c>
      <c r="J392" s="236">
        <v>2</v>
      </c>
      <c r="K392" s="236">
        <v>0</v>
      </c>
      <c r="L392" s="236">
        <v>0</v>
      </c>
      <c r="M392" s="228">
        <v>0</v>
      </c>
      <c r="N392" s="228">
        <v>0</v>
      </c>
      <c r="O392" s="228">
        <v>0</v>
      </c>
      <c r="P392" s="228">
        <v>0</v>
      </c>
      <c r="Q392" s="272">
        <f t="shared" si="131"/>
        <v>38</v>
      </c>
      <c r="R392" s="272">
        <f t="shared" si="132"/>
        <v>0</v>
      </c>
      <c r="S392" s="30"/>
      <c r="T392" s="226">
        <f t="shared" si="133"/>
        <v>38</v>
      </c>
      <c r="U392" s="154">
        <v>38</v>
      </c>
      <c r="V392" s="594">
        <v>2</v>
      </c>
      <c r="W392" s="211"/>
      <c r="X392" s="237"/>
      <c r="Y392" s="234" t="s">
        <v>110</v>
      </c>
      <c r="Z392" s="234" t="s">
        <v>352</v>
      </c>
      <c r="AB392" s="625">
        <v>3105</v>
      </c>
      <c r="AC392" s="625" t="s">
        <v>1117</v>
      </c>
      <c r="AD392" s="629">
        <f t="shared" si="130"/>
        <v>38</v>
      </c>
    </row>
    <row r="393" spans="1:30" s="227" customFormat="1" ht="15.75" outlineLevel="1">
      <c r="A393" s="232" t="s">
        <v>801</v>
      </c>
      <c r="B393" s="602">
        <v>4001</v>
      </c>
      <c r="C393" s="318" t="s">
        <v>720</v>
      </c>
      <c r="D393" s="234" t="s">
        <v>7</v>
      </c>
      <c r="E393" s="317" t="s">
        <v>639</v>
      </c>
      <c r="F393" s="233" t="s">
        <v>861</v>
      </c>
      <c r="G393" s="235">
        <v>0</v>
      </c>
      <c r="H393" s="236">
        <v>3</v>
      </c>
      <c r="I393" s="236">
        <v>16.587999999999997</v>
      </c>
      <c r="J393" s="236">
        <v>0.92</v>
      </c>
      <c r="K393" s="236">
        <v>0</v>
      </c>
      <c r="L393" s="236">
        <v>0</v>
      </c>
      <c r="M393" s="228">
        <v>0</v>
      </c>
      <c r="N393" s="228">
        <v>0</v>
      </c>
      <c r="O393" s="228">
        <v>0</v>
      </c>
      <c r="P393" s="228">
        <v>0</v>
      </c>
      <c r="Q393" s="272">
        <f t="shared" si="131"/>
        <v>20.507999999999999</v>
      </c>
      <c r="R393" s="272">
        <f t="shared" si="132"/>
        <v>0</v>
      </c>
      <c r="S393" s="30">
        <v>41.930999999999997</v>
      </c>
      <c r="T393" s="226">
        <f t="shared" si="133"/>
        <v>62.438999999999993</v>
      </c>
      <c r="U393" s="154">
        <v>62.438000000000002</v>
      </c>
      <c r="V393" s="594">
        <v>1</v>
      </c>
      <c r="W393" s="211"/>
      <c r="X393" s="237"/>
      <c r="Y393" s="234" t="s">
        <v>7</v>
      </c>
      <c r="Z393" s="234" t="s">
        <v>639</v>
      </c>
      <c r="AB393" s="625">
        <v>4001</v>
      </c>
      <c r="AC393" s="625" t="s">
        <v>1117</v>
      </c>
      <c r="AD393" s="629">
        <f t="shared" si="130"/>
        <v>62.438999999999993</v>
      </c>
    </row>
    <row r="394" spans="1:30" s="227" customFormat="1" ht="15.75" outlineLevel="1">
      <c r="A394" s="232" t="s">
        <v>808</v>
      </c>
      <c r="B394" s="602">
        <v>4803</v>
      </c>
      <c r="C394" s="233" t="s">
        <v>353</v>
      </c>
      <c r="D394" s="234" t="s">
        <v>7</v>
      </c>
      <c r="E394" s="234" t="s">
        <v>189</v>
      </c>
      <c r="F394" s="174" t="s">
        <v>353</v>
      </c>
      <c r="G394" s="235">
        <v>0</v>
      </c>
      <c r="H394" s="236">
        <v>0.84499999999999997</v>
      </c>
      <c r="I394" s="236">
        <v>5.0699999999999994</v>
      </c>
      <c r="J394" s="236">
        <v>4.2249999999999996</v>
      </c>
      <c r="K394" s="236">
        <v>0</v>
      </c>
      <c r="L394" s="236">
        <v>0</v>
      </c>
      <c r="M394" s="228">
        <v>0</v>
      </c>
      <c r="N394" s="228">
        <v>0</v>
      </c>
      <c r="O394" s="228">
        <v>0</v>
      </c>
      <c r="P394" s="228">
        <v>0</v>
      </c>
      <c r="Q394" s="272">
        <f t="shared" si="131"/>
        <v>10.139999999999999</v>
      </c>
      <c r="R394" s="272">
        <f t="shared" si="132"/>
        <v>0</v>
      </c>
      <c r="S394" s="30"/>
      <c r="T394" s="226">
        <f t="shared" si="133"/>
        <v>10.139999999999999</v>
      </c>
      <c r="U394" s="154">
        <v>10.14</v>
      </c>
      <c r="V394" s="594">
        <v>3</v>
      </c>
      <c r="W394" s="211"/>
      <c r="X394" s="237"/>
      <c r="Y394" s="234" t="s">
        <v>7</v>
      </c>
      <c r="Z394" s="234" t="s">
        <v>189</v>
      </c>
      <c r="AB394" s="625">
        <v>4803</v>
      </c>
      <c r="AC394" s="625" t="s">
        <v>1117</v>
      </c>
      <c r="AD394" s="629">
        <f t="shared" si="130"/>
        <v>10.139999999999999</v>
      </c>
    </row>
    <row r="395" spans="1:30" s="227" customFormat="1" ht="16.5" outlineLevel="1" thickBot="1">
      <c r="A395" s="232" t="s">
        <v>801</v>
      </c>
      <c r="B395" s="160" t="s">
        <v>749</v>
      </c>
      <c r="C395" s="233" t="s">
        <v>721</v>
      </c>
      <c r="D395" s="234" t="s">
        <v>7</v>
      </c>
      <c r="E395" s="234" t="s">
        <v>265</v>
      </c>
      <c r="F395" s="233" t="s">
        <v>763</v>
      </c>
      <c r="G395" s="235">
        <v>10.514999999999999</v>
      </c>
      <c r="H395" s="236">
        <v>0</v>
      </c>
      <c r="I395" s="236">
        <v>0</v>
      </c>
      <c r="J395" s="236">
        <v>0</v>
      </c>
      <c r="K395" s="236">
        <v>0</v>
      </c>
      <c r="L395" s="236">
        <v>0</v>
      </c>
      <c r="M395" s="228">
        <v>0</v>
      </c>
      <c r="N395" s="228">
        <v>0</v>
      </c>
      <c r="O395" s="228">
        <v>0</v>
      </c>
      <c r="P395" s="228">
        <v>0</v>
      </c>
      <c r="Q395" s="272">
        <f t="shared" si="131"/>
        <v>10.514999999999999</v>
      </c>
      <c r="R395" s="272">
        <f t="shared" si="132"/>
        <v>0</v>
      </c>
      <c r="S395" s="30"/>
      <c r="T395" s="226">
        <f t="shared" si="133"/>
        <v>10.514999999999999</v>
      </c>
      <c r="U395" s="154">
        <v>10.515000000000001</v>
      </c>
      <c r="V395" s="594">
        <v>1</v>
      </c>
      <c r="W395" s="211"/>
      <c r="X395" s="237"/>
      <c r="Y395" s="234" t="s">
        <v>7</v>
      </c>
      <c r="Z395" s="234" t="s">
        <v>265</v>
      </c>
      <c r="AB395" s="625" t="s">
        <v>749</v>
      </c>
      <c r="AC395" s="625" t="s">
        <v>1117</v>
      </c>
      <c r="AD395" s="629">
        <f t="shared" si="130"/>
        <v>10.514999999999999</v>
      </c>
    </row>
    <row r="396" spans="1:30" s="227" customFormat="1" ht="16.5" hidden="1" outlineLevel="1" thickBot="1">
      <c r="A396" s="848" t="s">
        <v>362</v>
      </c>
      <c r="B396" s="849"/>
      <c r="C396" s="849"/>
      <c r="D396" s="849"/>
      <c r="E396" s="849"/>
      <c r="F396" s="591" t="s">
        <v>379</v>
      </c>
      <c r="G396" s="231">
        <f t="shared" ref="G396:P396" si="134">SUM(G387:G395)</f>
        <v>62.527000000000001</v>
      </c>
      <c r="H396" s="231">
        <f t="shared" si="134"/>
        <v>56.813000000000002</v>
      </c>
      <c r="I396" s="231">
        <f t="shared" si="134"/>
        <v>123.12599999999998</v>
      </c>
      <c r="J396" s="231">
        <f t="shared" si="134"/>
        <v>34.164000000000001</v>
      </c>
      <c r="K396" s="231">
        <f t="shared" si="134"/>
        <v>0</v>
      </c>
      <c r="L396" s="231">
        <f t="shared" si="134"/>
        <v>0</v>
      </c>
      <c r="M396" s="231">
        <f t="shared" si="134"/>
        <v>0</v>
      </c>
      <c r="N396" s="231">
        <f t="shared" si="134"/>
        <v>0</v>
      </c>
      <c r="O396" s="231">
        <f t="shared" si="134"/>
        <v>0</v>
      </c>
      <c r="P396" s="231">
        <f t="shared" si="134"/>
        <v>0</v>
      </c>
      <c r="Q396" s="272">
        <f t="shared" si="131"/>
        <v>276.63</v>
      </c>
      <c r="R396" s="272">
        <f t="shared" si="132"/>
        <v>0</v>
      </c>
      <c r="S396" s="30">
        <f>SUM(S387:S395)</f>
        <v>41.930999999999997</v>
      </c>
      <c r="T396" s="226">
        <f t="shared" si="133"/>
        <v>318.56099999999998</v>
      </c>
      <c r="U396" s="231">
        <f>SUM(U387:U395)</f>
        <v>324.68399999999997</v>
      </c>
      <c r="V396" s="871"/>
      <c r="W396" s="211"/>
      <c r="X396" s="237"/>
      <c r="AB396" s="625"/>
      <c r="AC396" s="625"/>
    </row>
    <row r="397" spans="1:30" s="227" customFormat="1" ht="16.5" hidden="1" outlineLevel="1" thickBot="1">
      <c r="A397" s="875"/>
      <c r="B397" s="876"/>
      <c r="C397" s="876"/>
      <c r="D397" s="876"/>
      <c r="E397" s="876"/>
      <c r="F397" s="592" t="s">
        <v>380</v>
      </c>
      <c r="G397" s="57">
        <f>+G396/$T$396</f>
        <v>0.19627951946409009</v>
      </c>
      <c r="H397" s="57">
        <f t="shared" ref="H397:S397" si="135">+H396/$T$396</f>
        <v>0.17834260942174343</v>
      </c>
      <c r="I397" s="57">
        <f t="shared" si="135"/>
        <v>0.38650682286908938</v>
      </c>
      <c r="J397" s="57">
        <f t="shared" si="135"/>
        <v>0.10724476630849351</v>
      </c>
      <c r="K397" s="57">
        <f t="shared" si="135"/>
        <v>0</v>
      </c>
      <c r="L397" s="57">
        <f t="shared" si="135"/>
        <v>0</v>
      </c>
      <c r="M397" s="57">
        <f t="shared" si="135"/>
        <v>0</v>
      </c>
      <c r="N397" s="57">
        <f t="shared" si="135"/>
        <v>0</v>
      </c>
      <c r="O397" s="57">
        <f t="shared" si="135"/>
        <v>0</v>
      </c>
      <c r="P397" s="57">
        <f t="shared" si="135"/>
        <v>0</v>
      </c>
      <c r="Q397" s="270">
        <f t="shared" si="135"/>
        <v>0.86837371806341646</v>
      </c>
      <c r="R397" s="270">
        <f t="shared" si="135"/>
        <v>0</v>
      </c>
      <c r="S397" s="57">
        <f t="shared" si="135"/>
        <v>0.13162628193658357</v>
      </c>
      <c r="T397" s="197">
        <f xml:space="preserve"> T396/U396</f>
        <v>0.98114166389474078</v>
      </c>
      <c r="U397" s="147"/>
      <c r="V397" s="872"/>
      <c r="W397" s="211"/>
      <c r="X397" s="288"/>
      <c r="AB397" s="625"/>
      <c r="AC397" s="625"/>
    </row>
    <row r="398" spans="1:30" s="227" customFormat="1" ht="16.5" hidden="1" outlineLevel="1" collapsed="1" thickBot="1">
      <c r="A398" s="13"/>
      <c r="B398" s="597"/>
      <c r="C398" s="5"/>
      <c r="D398" s="5"/>
      <c r="E398" s="5"/>
      <c r="F398" s="5"/>
      <c r="G398" s="36"/>
      <c r="H398" s="12"/>
      <c r="I398" s="12"/>
      <c r="J398" s="12"/>
      <c r="K398" s="12"/>
      <c r="L398" s="12"/>
      <c r="M398" s="35"/>
      <c r="N398" s="35"/>
      <c r="O398" s="35"/>
      <c r="P398" s="35"/>
      <c r="Q398" s="590"/>
      <c r="R398" s="590"/>
      <c r="S398" s="8"/>
      <c r="T398" s="196"/>
      <c r="U398" s="47"/>
      <c r="V398" s="151"/>
      <c r="W398" s="211"/>
      <c r="X398" s="6"/>
      <c r="Y398" s="5"/>
      <c r="Z398" s="5"/>
      <c r="AB398" s="625"/>
      <c r="AC398" s="625"/>
    </row>
    <row r="399" spans="1:30" s="227" customFormat="1" ht="16.5" hidden="1" outlineLevel="1" thickBot="1">
      <c r="A399" s="854" t="s">
        <v>354</v>
      </c>
      <c r="B399" s="854"/>
      <c r="C399" s="5"/>
      <c r="D399" s="5"/>
      <c r="E399" s="5"/>
      <c r="F399" s="5"/>
      <c r="G399" s="36"/>
      <c r="H399" s="12"/>
      <c r="I399" s="12"/>
      <c r="J399" s="12"/>
      <c r="K399" s="12"/>
      <c r="L399" s="12"/>
      <c r="M399" s="35"/>
      <c r="N399" s="35"/>
      <c r="O399" s="35"/>
      <c r="P399" s="35"/>
      <c r="Q399" s="590"/>
      <c r="R399" s="590"/>
      <c r="S399" s="8"/>
      <c r="T399" s="196"/>
      <c r="U399" s="47"/>
      <c r="V399" s="151"/>
      <c r="W399" s="211"/>
      <c r="X399" s="6"/>
      <c r="Y399" s="5"/>
      <c r="Z399" s="5"/>
      <c r="AB399" s="625"/>
      <c r="AC399" s="625"/>
    </row>
    <row r="400" spans="1:30" s="227" customFormat="1" ht="16.5" hidden="1" outlineLevel="1" thickBot="1">
      <c r="A400" s="217" t="s">
        <v>809</v>
      </c>
      <c r="B400" s="618">
        <v>7007</v>
      </c>
      <c r="C400" s="163" t="s">
        <v>355</v>
      </c>
      <c r="D400" s="219" t="s">
        <v>132</v>
      </c>
      <c r="E400" s="219" t="s">
        <v>595</v>
      </c>
      <c r="F400" s="522" t="s">
        <v>923</v>
      </c>
      <c r="G400" s="220">
        <v>0</v>
      </c>
      <c r="H400" s="221">
        <v>3.016</v>
      </c>
      <c r="I400" s="527">
        <f>8.768-0.012</f>
        <v>8.7560000000000002</v>
      </c>
      <c r="J400" s="221">
        <v>0</v>
      </c>
      <c r="K400" s="221">
        <v>0</v>
      </c>
      <c r="L400" s="221">
        <v>0</v>
      </c>
      <c r="M400" s="222">
        <v>0</v>
      </c>
      <c r="N400" s="222">
        <v>0</v>
      </c>
      <c r="O400" s="222">
        <v>0</v>
      </c>
      <c r="P400" s="222">
        <v>0</v>
      </c>
      <c r="Q400" s="278">
        <f>SUM(G400:K400)</f>
        <v>11.772</v>
      </c>
      <c r="R400" s="278">
        <f>SUM(L400:P400)</f>
        <v>0</v>
      </c>
      <c r="S400" s="279"/>
      <c r="T400" s="200">
        <f>SUM(Q400:S400)</f>
        <v>11.772</v>
      </c>
      <c r="U400" s="194">
        <v>11.772</v>
      </c>
      <c r="V400" s="225">
        <v>1</v>
      </c>
      <c r="W400" s="211"/>
      <c r="X400" s="290" t="s">
        <v>1035</v>
      </c>
      <c r="Y400" s="219" t="s">
        <v>132</v>
      </c>
      <c r="Z400" s="219" t="s">
        <v>595</v>
      </c>
      <c r="AB400" s="625">
        <v>7007</v>
      </c>
      <c r="AC400" s="625" t="s">
        <v>1118</v>
      </c>
      <c r="AD400" s="629">
        <f>+IF(AC400="No",T400,0)</f>
        <v>0</v>
      </c>
    </row>
    <row r="401" spans="1:30" s="227" customFormat="1" ht="16.5" hidden="1" outlineLevel="1" thickBot="1">
      <c r="A401" s="232" t="s">
        <v>809</v>
      </c>
      <c r="B401" s="602">
        <v>7008</v>
      </c>
      <c r="C401" s="342" t="s">
        <v>356</v>
      </c>
      <c r="D401" s="234" t="s">
        <v>7</v>
      </c>
      <c r="E401" s="234" t="s">
        <v>122</v>
      </c>
      <c r="F401" s="213" t="s">
        <v>357</v>
      </c>
      <c r="G401" s="235">
        <v>0</v>
      </c>
      <c r="H401" s="236">
        <v>6.9649999999999999</v>
      </c>
      <c r="I401" s="236">
        <v>46.018000000000001</v>
      </c>
      <c r="J401" s="236">
        <v>15.866</v>
      </c>
      <c r="K401" s="236">
        <v>0</v>
      </c>
      <c r="L401" s="236">
        <v>0</v>
      </c>
      <c r="M401" s="228">
        <v>0</v>
      </c>
      <c r="N401" s="228">
        <v>0</v>
      </c>
      <c r="O401" s="228">
        <v>0</v>
      </c>
      <c r="P401" s="228">
        <v>0</v>
      </c>
      <c r="Q401" s="272">
        <f>SUM(G401:K401)</f>
        <v>68.849000000000004</v>
      </c>
      <c r="R401" s="272">
        <f>SUM(L401:P401)</f>
        <v>0</v>
      </c>
      <c r="S401" s="30"/>
      <c r="T401" s="229">
        <f>SUM(Q401:S401)</f>
        <v>68.849000000000004</v>
      </c>
      <c r="U401" s="154">
        <v>68.849000000000004</v>
      </c>
      <c r="V401" s="594">
        <v>1</v>
      </c>
      <c r="W401" s="211"/>
      <c r="X401" s="290" t="s">
        <v>1035</v>
      </c>
      <c r="Y401" s="234" t="s">
        <v>7</v>
      </c>
      <c r="Z401" s="234" t="s">
        <v>122</v>
      </c>
      <c r="AB401" s="625">
        <v>7008</v>
      </c>
      <c r="AC401" s="625" t="s">
        <v>1118</v>
      </c>
      <c r="AD401" s="629">
        <f>+IF(AC401="No",T401,0)</f>
        <v>0</v>
      </c>
    </row>
    <row r="402" spans="1:30" s="227" customFormat="1" ht="16.5" hidden="1" outlineLevel="1" thickBot="1">
      <c r="A402" s="232" t="s">
        <v>809</v>
      </c>
      <c r="B402" s="482" t="s">
        <v>577</v>
      </c>
      <c r="C402" s="233" t="s">
        <v>722</v>
      </c>
      <c r="D402" s="234" t="s">
        <v>7</v>
      </c>
      <c r="E402" s="234" t="s">
        <v>243</v>
      </c>
      <c r="F402" s="233" t="s">
        <v>596</v>
      </c>
      <c r="G402" s="235">
        <v>0</v>
      </c>
      <c r="H402" s="236">
        <v>6.4160000000000004</v>
      </c>
      <c r="I402" s="236">
        <v>4.9740000000000002</v>
      </c>
      <c r="J402" s="236">
        <v>12.481999999999998</v>
      </c>
      <c r="K402" s="236">
        <v>1.9710000000000001</v>
      </c>
      <c r="L402" s="236">
        <v>0</v>
      </c>
      <c r="M402" s="228">
        <v>0</v>
      </c>
      <c r="N402" s="228">
        <v>0</v>
      </c>
      <c r="O402" s="228">
        <v>0</v>
      </c>
      <c r="P402" s="228">
        <v>6.9640000000000004</v>
      </c>
      <c r="Q402" s="272">
        <f>SUM(G402:K402)</f>
        <v>25.843</v>
      </c>
      <c r="R402" s="272">
        <f>SUM(L402:P402)</f>
        <v>6.9640000000000004</v>
      </c>
      <c r="S402" s="30"/>
      <c r="T402" s="229">
        <f>SUM(Q402:S402)</f>
        <v>32.807000000000002</v>
      </c>
      <c r="U402" s="154">
        <v>31.835000000000001</v>
      </c>
      <c r="V402" s="594">
        <v>1</v>
      </c>
      <c r="W402" s="211"/>
      <c r="X402" s="290" t="s">
        <v>1035</v>
      </c>
      <c r="Y402" s="234" t="s">
        <v>7</v>
      </c>
      <c r="Z402" s="234" t="s">
        <v>243</v>
      </c>
      <c r="AB402" s="625" t="s">
        <v>577</v>
      </c>
      <c r="AC402" s="625" t="s">
        <v>1118</v>
      </c>
      <c r="AD402" s="629">
        <f>+IF(AC402="No",T402,0)</f>
        <v>0</v>
      </c>
    </row>
    <row r="403" spans="1:30" s="227" customFormat="1" ht="16.5" hidden="1" outlineLevel="1" thickBot="1">
      <c r="A403" s="848" t="s">
        <v>381</v>
      </c>
      <c r="B403" s="849"/>
      <c r="C403" s="849"/>
      <c r="D403" s="849"/>
      <c r="E403" s="849"/>
      <c r="F403" s="591" t="s">
        <v>379</v>
      </c>
      <c r="G403" s="231">
        <f t="shared" ref="G403:P403" si="136">SUM(G400:G402)</f>
        <v>0</v>
      </c>
      <c r="H403" s="231">
        <f t="shared" si="136"/>
        <v>16.396999999999998</v>
      </c>
      <c r="I403" s="231">
        <f t="shared" si="136"/>
        <v>59.748000000000005</v>
      </c>
      <c r="J403" s="231">
        <f t="shared" si="136"/>
        <v>28.347999999999999</v>
      </c>
      <c r="K403" s="231">
        <f t="shared" si="136"/>
        <v>1.9710000000000001</v>
      </c>
      <c r="L403" s="231">
        <f t="shared" si="136"/>
        <v>0</v>
      </c>
      <c r="M403" s="231">
        <f t="shared" si="136"/>
        <v>0</v>
      </c>
      <c r="N403" s="231">
        <f t="shared" si="136"/>
        <v>0</v>
      </c>
      <c r="O403" s="231">
        <f>SUM(O400:O402)</f>
        <v>0</v>
      </c>
      <c r="P403" s="231">
        <f t="shared" si="136"/>
        <v>6.9640000000000004</v>
      </c>
      <c r="Q403" s="272">
        <f>SUM(G403:K403)</f>
        <v>106.46400000000001</v>
      </c>
      <c r="R403" s="272">
        <f>SUM(L403:P403)</f>
        <v>6.9640000000000004</v>
      </c>
      <c r="S403" s="30">
        <f>SUM(S400:S402)</f>
        <v>0</v>
      </c>
      <c r="T403" s="226">
        <f>SUM(Q403:S403)</f>
        <v>113.42800000000001</v>
      </c>
      <c r="U403" s="154">
        <f>SUM(U400:U402)</f>
        <v>112.45600000000002</v>
      </c>
      <c r="V403" s="852"/>
      <c r="W403" s="211"/>
      <c r="X403" s="237"/>
      <c r="AB403" s="625"/>
      <c r="AC403" s="625"/>
    </row>
    <row r="404" spans="1:30" s="227" customFormat="1" ht="16.5" hidden="1" outlineLevel="1" thickBot="1">
      <c r="A404" s="850"/>
      <c r="B404" s="851"/>
      <c r="C404" s="851"/>
      <c r="D404" s="851"/>
      <c r="E404" s="851"/>
      <c r="F404" s="592" t="s">
        <v>380</v>
      </c>
      <c r="G404" s="57">
        <f>+G403/$T$403</f>
        <v>0</v>
      </c>
      <c r="H404" s="57">
        <f t="shared" ref="H404:S404" si="137">+H403/$T$403</f>
        <v>0.14455866276404411</v>
      </c>
      <c r="I404" s="57">
        <f t="shared" si="137"/>
        <v>0.52674824558310118</v>
      </c>
      <c r="J404" s="57">
        <f t="shared" si="137"/>
        <v>0.24992065451211337</v>
      </c>
      <c r="K404" s="57">
        <f t="shared" si="137"/>
        <v>1.7376661847162956E-2</v>
      </c>
      <c r="L404" s="57">
        <f t="shared" si="137"/>
        <v>0</v>
      </c>
      <c r="M404" s="57">
        <f t="shared" si="137"/>
        <v>0</v>
      </c>
      <c r="N404" s="57">
        <f t="shared" si="137"/>
        <v>0</v>
      </c>
      <c r="O404" s="57">
        <f t="shared" si="137"/>
        <v>0</v>
      </c>
      <c r="P404" s="57">
        <f t="shared" si="137"/>
        <v>6.13957752935783E-2</v>
      </c>
      <c r="Q404" s="270">
        <f t="shared" si="137"/>
        <v>0.93860422470642169</v>
      </c>
      <c r="R404" s="270">
        <f t="shared" si="137"/>
        <v>6.13957752935783E-2</v>
      </c>
      <c r="S404" s="57">
        <f t="shared" si="137"/>
        <v>0</v>
      </c>
      <c r="T404" s="197">
        <f xml:space="preserve"> T403/U403</f>
        <v>1.0086433805221597</v>
      </c>
      <c r="U404" s="155"/>
      <c r="V404" s="853"/>
      <c r="W404" s="211"/>
      <c r="X404" s="288"/>
      <c r="AB404" s="625"/>
      <c r="AC404" s="625"/>
    </row>
    <row r="405" spans="1:30" s="227" customFormat="1" ht="16.5" hidden="1" thickBot="1">
      <c r="A405" s="13"/>
      <c r="B405" s="601"/>
      <c r="C405" s="5"/>
      <c r="D405" s="5"/>
      <c r="E405" s="5"/>
      <c r="F405" s="5"/>
      <c r="G405" s="36"/>
      <c r="H405" s="12"/>
      <c r="I405" s="12"/>
      <c r="J405" s="12"/>
      <c r="K405" s="12"/>
      <c r="L405" s="12"/>
      <c r="M405" s="35"/>
      <c r="N405" s="35"/>
      <c r="O405" s="35"/>
      <c r="P405" s="35"/>
      <c r="Q405" s="590"/>
      <c r="R405" s="590"/>
      <c r="S405" s="8"/>
      <c r="T405" s="196"/>
      <c r="U405" s="47"/>
      <c r="V405" s="151"/>
      <c r="W405" s="211"/>
      <c r="X405" s="6"/>
      <c r="Y405" s="5"/>
      <c r="Z405" s="5"/>
      <c r="AB405" s="625"/>
      <c r="AC405" s="625"/>
    </row>
    <row r="406" spans="1:30" s="227" customFormat="1" ht="16.5" hidden="1" thickBot="1">
      <c r="A406" s="59" t="s">
        <v>852</v>
      </c>
      <c r="B406" s="619"/>
      <c r="C406" s="60"/>
      <c r="D406" s="5"/>
      <c r="E406" s="5"/>
      <c r="F406" s="5"/>
      <c r="G406" s="36"/>
      <c r="H406" s="12"/>
      <c r="I406" s="12"/>
      <c r="J406" s="12"/>
      <c r="K406" s="12"/>
      <c r="L406" s="12"/>
      <c r="M406" s="35"/>
      <c r="N406" s="35"/>
      <c r="O406" s="35"/>
      <c r="P406" s="35"/>
      <c r="Q406" s="590"/>
      <c r="R406" s="590"/>
      <c r="S406" s="8"/>
      <c r="T406" s="196"/>
      <c r="U406" s="47"/>
      <c r="V406" s="151"/>
      <c r="W406" s="211"/>
      <c r="X406" s="6"/>
      <c r="Y406" s="5"/>
      <c r="Z406" s="5"/>
      <c r="AB406" s="625"/>
      <c r="AC406" s="625"/>
    </row>
    <row r="407" spans="1:30" s="227" customFormat="1" ht="15.75">
      <c r="A407" s="217" t="s">
        <v>810</v>
      </c>
      <c r="B407" s="604" t="s">
        <v>26</v>
      </c>
      <c r="C407" s="218" t="s">
        <v>654</v>
      </c>
      <c r="D407" s="219" t="s">
        <v>7</v>
      </c>
      <c r="E407" s="219" t="s">
        <v>636</v>
      </c>
      <c r="F407" s="218" t="s">
        <v>654</v>
      </c>
      <c r="G407" s="220">
        <v>9.9780000000000015</v>
      </c>
      <c r="H407" s="221">
        <v>4.399</v>
      </c>
      <c r="I407" s="221">
        <v>9.6419999999999995</v>
      </c>
      <c r="J407" s="221">
        <v>3.9969999999999999</v>
      </c>
      <c r="K407" s="221">
        <v>0</v>
      </c>
      <c r="L407" s="221">
        <v>0</v>
      </c>
      <c r="M407" s="222">
        <v>0</v>
      </c>
      <c r="N407" s="222">
        <v>0</v>
      </c>
      <c r="O407" s="222">
        <v>0</v>
      </c>
      <c r="P407" s="222">
        <v>0</v>
      </c>
      <c r="Q407" s="278">
        <f>SUM(G407:K407)</f>
        <v>28.016000000000002</v>
      </c>
      <c r="R407" s="278">
        <f>SUM(L407:P407)</f>
        <v>0</v>
      </c>
      <c r="S407" s="279"/>
      <c r="T407" s="169">
        <f>SUM(Q407:S407)</f>
        <v>28.016000000000002</v>
      </c>
      <c r="U407" s="194">
        <v>28.015999999999998</v>
      </c>
      <c r="V407" s="164">
        <v>1</v>
      </c>
      <c r="W407" s="211"/>
      <c r="X407" s="223"/>
      <c r="Y407" s="219" t="s">
        <v>7</v>
      </c>
      <c r="Z407" s="219" t="s">
        <v>636</v>
      </c>
      <c r="AB407" s="625" t="s">
        <v>26</v>
      </c>
      <c r="AC407" s="625" t="s">
        <v>1117</v>
      </c>
      <c r="AD407" s="629">
        <f>+IF(AC407="No",T407,0)</f>
        <v>28.016000000000002</v>
      </c>
    </row>
    <row r="408" spans="1:30" s="227" customFormat="1" ht="15.75">
      <c r="A408" s="232" t="s">
        <v>810</v>
      </c>
      <c r="B408" s="160" t="s">
        <v>25</v>
      </c>
      <c r="C408" s="233" t="s">
        <v>655</v>
      </c>
      <c r="D408" s="234" t="s">
        <v>7</v>
      </c>
      <c r="E408" s="234" t="s">
        <v>635</v>
      </c>
      <c r="F408" s="233" t="s">
        <v>655</v>
      </c>
      <c r="G408" s="235">
        <v>0</v>
      </c>
      <c r="H408" s="236">
        <v>11.600999999999999</v>
      </c>
      <c r="I408" s="236">
        <v>4.0459999999999994</v>
      </c>
      <c r="J408" s="236">
        <v>2.016</v>
      </c>
      <c r="K408" s="236">
        <v>0</v>
      </c>
      <c r="L408" s="236">
        <v>0</v>
      </c>
      <c r="M408" s="228">
        <v>0</v>
      </c>
      <c r="N408" s="228">
        <v>0</v>
      </c>
      <c r="O408" s="228">
        <v>0</v>
      </c>
      <c r="P408" s="228">
        <v>0</v>
      </c>
      <c r="Q408" s="272">
        <f>SUM(G408:K408)</f>
        <v>17.662999999999997</v>
      </c>
      <c r="R408" s="272">
        <f>SUM(L408:P408)</f>
        <v>0</v>
      </c>
      <c r="S408" s="30"/>
      <c r="T408" s="226">
        <f>SUM(Q408:S408)</f>
        <v>17.662999999999997</v>
      </c>
      <c r="U408" s="154">
        <v>17.663000000000004</v>
      </c>
      <c r="V408" s="210">
        <v>1</v>
      </c>
      <c r="W408" s="211"/>
      <c r="X408" s="237"/>
      <c r="Y408" s="234" t="s">
        <v>7</v>
      </c>
      <c r="Z408" s="234" t="s">
        <v>635</v>
      </c>
      <c r="AB408" s="625" t="s">
        <v>25</v>
      </c>
      <c r="AC408" s="625" t="s">
        <v>1117</v>
      </c>
      <c r="AD408" s="629">
        <f>+IF(AC408="No",T408,0)</f>
        <v>17.662999999999997</v>
      </c>
    </row>
    <row r="409" spans="1:30" s="227" customFormat="1" ht="15.75" hidden="1">
      <c r="A409" s="848" t="s">
        <v>906</v>
      </c>
      <c r="B409" s="849"/>
      <c r="C409" s="849"/>
      <c r="D409" s="849"/>
      <c r="E409" s="849"/>
      <c r="F409" s="591" t="s">
        <v>379</v>
      </c>
      <c r="G409" s="231">
        <f t="shared" ref="G409:P409" si="138">SUM(G407:G408)</f>
        <v>9.9780000000000015</v>
      </c>
      <c r="H409" s="231">
        <f t="shared" si="138"/>
        <v>16</v>
      </c>
      <c r="I409" s="231">
        <f t="shared" si="138"/>
        <v>13.687999999999999</v>
      </c>
      <c r="J409" s="231">
        <f t="shared" si="138"/>
        <v>6.0129999999999999</v>
      </c>
      <c r="K409" s="231">
        <f t="shared" si="138"/>
        <v>0</v>
      </c>
      <c r="L409" s="231">
        <f t="shared" si="138"/>
        <v>0</v>
      </c>
      <c r="M409" s="231">
        <f t="shared" si="138"/>
        <v>0</v>
      </c>
      <c r="N409" s="231">
        <f t="shared" si="138"/>
        <v>0</v>
      </c>
      <c r="O409" s="231">
        <f t="shared" si="138"/>
        <v>0</v>
      </c>
      <c r="P409" s="231">
        <f t="shared" si="138"/>
        <v>0</v>
      </c>
      <c r="Q409" s="272">
        <f>SUM(G409:K409)</f>
        <v>45.678999999999995</v>
      </c>
      <c r="R409" s="272">
        <f>SUM(L409:P409)</f>
        <v>0</v>
      </c>
      <c r="S409" s="30">
        <f>SUM(S407:S408)</f>
        <v>0</v>
      </c>
      <c r="T409" s="226">
        <f>SUM(Q409:S409)</f>
        <v>45.678999999999995</v>
      </c>
      <c r="U409" s="154">
        <f>SUM(U407:U408)</f>
        <v>45.679000000000002</v>
      </c>
      <c r="V409" s="866"/>
      <c r="W409" s="211"/>
      <c r="X409" s="237"/>
      <c r="AB409" s="625"/>
      <c r="AC409" s="625"/>
    </row>
    <row r="410" spans="1:30" s="227" customFormat="1" ht="16.5" hidden="1" thickBot="1">
      <c r="A410" s="886"/>
      <c r="B410" s="887"/>
      <c r="C410" s="887"/>
      <c r="D410" s="887"/>
      <c r="E410" s="887"/>
      <c r="F410" s="592" t="s">
        <v>380</v>
      </c>
      <c r="G410" s="57">
        <f>+G409/$T$409</f>
        <v>0.21843735633442068</v>
      </c>
      <c r="H410" s="57">
        <f t="shared" ref="H410:S410" si="139">+H409/$T$409</f>
        <v>0.35027036493793651</v>
      </c>
      <c r="I410" s="57">
        <f t="shared" si="139"/>
        <v>0.29965629720440468</v>
      </c>
      <c r="J410" s="57">
        <f t="shared" si="139"/>
        <v>0.13163598152323827</v>
      </c>
      <c r="K410" s="57">
        <f t="shared" si="139"/>
        <v>0</v>
      </c>
      <c r="L410" s="57">
        <f t="shared" si="139"/>
        <v>0</v>
      </c>
      <c r="M410" s="57">
        <f t="shared" si="139"/>
        <v>0</v>
      </c>
      <c r="N410" s="57">
        <f t="shared" si="139"/>
        <v>0</v>
      </c>
      <c r="O410" s="57">
        <f t="shared" si="139"/>
        <v>0</v>
      </c>
      <c r="P410" s="57">
        <f t="shared" si="139"/>
        <v>0</v>
      </c>
      <c r="Q410" s="270">
        <f t="shared" si="139"/>
        <v>1</v>
      </c>
      <c r="R410" s="270">
        <f t="shared" si="139"/>
        <v>0</v>
      </c>
      <c r="S410" s="57">
        <f t="shared" si="139"/>
        <v>0</v>
      </c>
      <c r="T410" s="197">
        <f xml:space="preserve"> T409/U409</f>
        <v>0.99999999999999989</v>
      </c>
      <c r="U410" s="203"/>
      <c r="V410" s="867"/>
      <c r="W410" s="211"/>
      <c r="X410" s="288"/>
      <c r="AB410" s="625"/>
      <c r="AC410" s="625"/>
    </row>
    <row r="411" spans="1:30" s="227" customFormat="1" ht="15.75">
      <c r="A411" s="13"/>
      <c r="B411" s="601"/>
      <c r="C411" s="5"/>
      <c r="D411" s="5"/>
      <c r="E411" s="5"/>
      <c r="F411" s="5"/>
      <c r="G411" s="36"/>
      <c r="H411" s="12"/>
      <c r="I411" s="12"/>
      <c r="J411" s="12"/>
      <c r="K411" s="12"/>
      <c r="L411" s="12"/>
      <c r="M411" s="35"/>
      <c r="N411" s="35"/>
      <c r="O411" s="35"/>
      <c r="P411" s="35"/>
      <c r="Q411" s="590"/>
      <c r="R411" s="590"/>
      <c r="S411" s="8"/>
      <c r="T411" s="196"/>
      <c r="U411" s="47"/>
      <c r="V411" s="151"/>
      <c r="W411" s="211"/>
      <c r="X411" s="6"/>
      <c r="Y411" s="5"/>
      <c r="Z411" s="5"/>
      <c r="AB411" s="625"/>
      <c r="AC411" s="625"/>
    </row>
    <row r="412" spans="1:30" s="227" customFormat="1" ht="15.75">
      <c r="A412" s="13"/>
      <c r="B412" s="601"/>
      <c r="C412" s="5"/>
      <c r="D412" s="5"/>
      <c r="E412" s="5"/>
      <c r="F412" s="5"/>
      <c r="G412" s="36"/>
      <c r="H412" s="12"/>
      <c r="I412" s="12"/>
      <c r="J412" s="12"/>
      <c r="K412" s="12"/>
      <c r="L412" s="12"/>
      <c r="M412" s="35"/>
      <c r="N412" s="35"/>
      <c r="O412" s="35"/>
      <c r="P412" s="35"/>
      <c r="Q412" s="590"/>
      <c r="R412" s="590"/>
      <c r="S412" s="8"/>
      <c r="T412" s="196"/>
      <c r="U412" s="47"/>
      <c r="V412" s="151"/>
      <c r="W412" s="211"/>
      <c r="X412" s="6"/>
      <c r="Y412" s="5"/>
      <c r="Z412" s="5"/>
      <c r="AB412" s="625"/>
      <c r="AC412" s="625"/>
    </row>
    <row r="413" spans="1:30" s="227" customFormat="1" ht="16.5" thickBot="1">
      <c r="A413" s="13"/>
      <c r="B413" s="601"/>
      <c r="C413" s="5"/>
      <c r="D413" s="5"/>
      <c r="E413" s="5"/>
      <c r="F413" s="5"/>
      <c r="G413" s="36"/>
      <c r="H413" s="12"/>
      <c r="I413" s="12"/>
      <c r="J413" s="12"/>
      <c r="K413" s="12"/>
      <c r="L413" s="12"/>
      <c r="M413" s="35"/>
      <c r="N413" s="35"/>
      <c r="O413" s="35"/>
      <c r="P413" s="35"/>
      <c r="Q413" s="590"/>
      <c r="R413" s="590"/>
      <c r="S413" s="8"/>
      <c r="T413" s="196"/>
      <c r="U413" s="47"/>
      <c r="V413" s="151"/>
      <c r="W413" s="211"/>
      <c r="X413" s="6"/>
      <c r="Y413" s="5"/>
      <c r="Z413" s="5"/>
      <c r="AB413" s="625"/>
      <c r="AC413" s="625"/>
    </row>
    <row r="414" spans="1:30" s="227" customFormat="1" ht="15.75">
      <c r="A414" s="888" t="s">
        <v>382</v>
      </c>
      <c r="B414" s="889"/>
      <c r="C414" s="889"/>
      <c r="D414" s="889"/>
      <c r="E414" s="889"/>
      <c r="F414" s="593" t="s">
        <v>841</v>
      </c>
      <c r="G414" s="150">
        <f t="shared" ref="G414:U414" si="140">+G25+G38+G45+G63+G78+G91+G107+G136+G148+G157+G169+G191+G199+G224+G233+G263+G287+G302+G312+G324+G339+G360+G367+G383+G396+G403+G409</f>
        <v>1896.8927300000003</v>
      </c>
      <c r="H414" s="150">
        <f t="shared" si="140"/>
        <v>2961.7332700000002</v>
      </c>
      <c r="I414" s="150">
        <f t="shared" si="140"/>
        <v>2379.72021</v>
      </c>
      <c r="J414" s="150">
        <f t="shared" si="140"/>
        <v>1181.1966699999998</v>
      </c>
      <c r="K414" s="150">
        <f t="shared" si="140"/>
        <v>36.744990000000001</v>
      </c>
      <c r="L414" s="150">
        <f t="shared" si="140"/>
        <v>13.418120000000002</v>
      </c>
      <c r="M414" s="150">
        <f t="shared" si="140"/>
        <v>160.91495</v>
      </c>
      <c r="N414" s="150">
        <f t="shared" si="140"/>
        <v>978.56340000000034</v>
      </c>
      <c r="O414" s="150">
        <f t="shared" si="140"/>
        <v>1136.9010699999999</v>
      </c>
      <c r="P414" s="150">
        <f t="shared" si="140"/>
        <v>153.90435000000002</v>
      </c>
      <c r="Q414" s="276">
        <f t="shared" si="140"/>
        <v>8456.2878700000001</v>
      </c>
      <c r="R414" s="276">
        <f t="shared" si="140"/>
        <v>2443.7018900000003</v>
      </c>
      <c r="S414" s="150">
        <f t="shared" si="140"/>
        <v>90.542000000000002</v>
      </c>
      <c r="T414" s="150">
        <f t="shared" si="140"/>
        <v>10990.53176</v>
      </c>
      <c r="U414" s="890">
        <f t="shared" si="140"/>
        <v>11035.799900000002</v>
      </c>
      <c r="V414" s="151"/>
      <c r="W414" s="211"/>
      <c r="X414" s="222"/>
      <c r="AB414" s="625"/>
      <c r="AC414" s="625"/>
      <c r="AD414" s="890">
        <f>SUM(AD9:AD408)</f>
        <v>4750.6729299999988</v>
      </c>
    </row>
    <row r="415" spans="1:30" s="227" customFormat="1" ht="16.5" thickBot="1">
      <c r="A415" s="850"/>
      <c r="B415" s="851"/>
      <c r="C415" s="851"/>
      <c r="D415" s="851"/>
      <c r="E415" s="851"/>
      <c r="F415" s="592" t="s">
        <v>848</v>
      </c>
      <c r="G415" s="57">
        <f>+G414/$Q$414</f>
        <v>0.22431742617579553</v>
      </c>
      <c r="H415" s="57">
        <f>+H414/$Q$414</f>
        <v>0.35024035552375304</v>
      </c>
      <c r="I415" s="57">
        <f>+I414/$Q$414</f>
        <v>0.28141428562790871</v>
      </c>
      <c r="J415" s="57">
        <f>+J414/$Q$414</f>
        <v>0.13968264658899318</v>
      </c>
      <c r="K415" s="57">
        <f>+K414/$Q$414</f>
        <v>4.345286083549566E-3</v>
      </c>
      <c r="L415" s="57">
        <f>+L414/$R$414</f>
        <v>5.4908988919266256E-3</v>
      </c>
      <c r="M415" s="57">
        <f>+M414/$R$414</f>
        <v>6.5848846235495598E-2</v>
      </c>
      <c r="N415" s="57">
        <f>+N414/$R$414</f>
        <v>0.40044303439974843</v>
      </c>
      <c r="O415" s="57">
        <f>+O414/$R$414</f>
        <v>0.46523721843992999</v>
      </c>
      <c r="P415" s="57">
        <f>+P414/$R$414</f>
        <v>6.2980002032899357E-2</v>
      </c>
      <c r="Q415" s="270">
        <f>+Q414/$T$414</f>
        <v>0.76941571660587238</v>
      </c>
      <c r="R415" s="270">
        <f>+R414/$T$414</f>
        <v>0.22234610147744119</v>
      </c>
      <c r="S415" s="57">
        <f>+S414/$T$414</f>
        <v>8.238181916686441E-3</v>
      </c>
      <c r="T415" s="246">
        <f xml:space="preserve"> T414/U414</f>
        <v>0.99589806444388307</v>
      </c>
      <c r="U415" s="891"/>
      <c r="V415" s="151"/>
      <c r="W415" s="211"/>
      <c r="X415" s="288"/>
      <c r="AB415" s="625"/>
      <c r="AC415" s="625"/>
      <c r="AD415" s="891"/>
    </row>
    <row r="416" spans="1:30" s="227" customFormat="1" ht="15.75">
      <c r="A416" s="152"/>
      <c r="B416" s="620"/>
      <c r="Q416" s="590"/>
      <c r="R416" s="590"/>
      <c r="S416" s="41"/>
      <c r="T416" s="201"/>
      <c r="U416" s="201"/>
      <c r="V416" s="151"/>
      <c r="W416" s="211"/>
      <c r="AB416" s="625"/>
      <c r="AC416" s="625"/>
    </row>
    <row r="417" spans="1:29" s="227" customFormat="1" ht="16.5" thickBot="1">
      <c r="A417" s="152"/>
      <c r="B417" s="620" t="s">
        <v>907</v>
      </c>
      <c r="Q417" s="590"/>
      <c r="R417" s="590"/>
      <c r="S417" s="41"/>
      <c r="T417" s="201"/>
      <c r="U417" s="201"/>
      <c r="V417" s="151"/>
      <c r="W417" s="211"/>
      <c r="AB417" s="625"/>
      <c r="AC417" s="625"/>
    </row>
    <row r="418" spans="1:29" s="227" customFormat="1" ht="15.75">
      <c r="A418" s="152"/>
      <c r="B418" s="621" t="s">
        <v>767</v>
      </c>
      <c r="C418" s="877" t="s">
        <v>937</v>
      </c>
      <c r="D418" s="878"/>
      <c r="E418" s="878"/>
      <c r="F418" s="878"/>
      <c r="G418" s="879"/>
      <c r="Q418" s="590"/>
      <c r="R418" s="590"/>
      <c r="S418" s="41"/>
      <c r="T418" s="201"/>
      <c r="U418" s="201"/>
      <c r="V418" s="151"/>
      <c r="W418" s="211"/>
      <c r="AB418" s="625"/>
      <c r="AC418" s="625"/>
    </row>
    <row r="419" spans="1:29" s="227" customFormat="1" ht="15.75">
      <c r="A419" s="152"/>
      <c r="B419" s="622" t="s">
        <v>768</v>
      </c>
      <c r="C419" s="880" t="s">
        <v>951</v>
      </c>
      <c r="D419" s="881"/>
      <c r="E419" s="881"/>
      <c r="F419" s="881"/>
      <c r="G419" s="882"/>
      <c r="Q419" s="590"/>
      <c r="R419" s="590"/>
      <c r="S419" s="41"/>
      <c r="T419" s="201"/>
      <c r="U419" s="201"/>
      <c r="V419" s="151"/>
      <c r="W419" s="211"/>
      <c r="AB419" s="625"/>
      <c r="AC419" s="625"/>
    </row>
    <row r="420" spans="1:29" s="227" customFormat="1" ht="15.75">
      <c r="A420" s="152"/>
      <c r="B420" s="622" t="s">
        <v>938</v>
      </c>
      <c r="C420" s="880" t="s">
        <v>952</v>
      </c>
      <c r="D420" s="881"/>
      <c r="E420" s="881"/>
      <c r="F420" s="881"/>
      <c r="G420" s="882"/>
      <c r="Q420" s="590"/>
      <c r="R420" s="590"/>
      <c r="S420" s="41"/>
      <c r="T420" s="201"/>
      <c r="U420" s="201"/>
      <c r="V420" s="151"/>
      <c r="W420" s="211"/>
      <c r="AB420" s="625"/>
      <c r="AC420" s="625"/>
    </row>
    <row r="421" spans="1:29" s="227" customFormat="1" ht="16.5" thickBot="1">
      <c r="A421" s="152"/>
      <c r="B421" s="623" t="s">
        <v>948</v>
      </c>
      <c r="C421" s="883" t="s">
        <v>905</v>
      </c>
      <c r="D421" s="884"/>
      <c r="E421" s="884"/>
      <c r="F421" s="884"/>
      <c r="G421" s="885"/>
      <c r="Q421" s="590"/>
      <c r="R421" s="590"/>
      <c r="S421" s="41"/>
      <c r="T421" s="201"/>
      <c r="U421" s="201"/>
      <c r="V421" s="151"/>
      <c r="W421" s="211"/>
      <c r="AB421" s="625"/>
      <c r="AC421" s="625"/>
    </row>
    <row r="422" spans="1:29" s="227" customFormat="1" ht="15.75">
      <c r="A422" s="152"/>
      <c r="B422" s="620"/>
      <c r="Q422" s="590"/>
      <c r="R422" s="590"/>
      <c r="S422" s="41"/>
      <c r="T422" s="201"/>
      <c r="U422" s="201"/>
      <c r="V422" s="151"/>
      <c r="W422" s="211"/>
      <c r="AB422" s="625"/>
      <c r="AC422" s="625"/>
    </row>
    <row r="423" spans="1:29" s="227" customFormat="1" ht="15.75">
      <c r="A423" s="152"/>
      <c r="B423" s="620"/>
      <c r="Q423" s="590"/>
      <c r="R423" s="590"/>
      <c r="S423" s="41"/>
      <c r="T423" s="201"/>
      <c r="U423" s="201"/>
      <c r="V423" s="151"/>
      <c r="W423" s="211"/>
      <c r="AB423" s="625"/>
      <c r="AC423" s="625"/>
    </row>
    <row r="424" spans="1:29" s="227" customFormat="1" ht="15.75">
      <c r="A424" s="152"/>
      <c r="B424" s="620"/>
      <c r="Q424" s="590"/>
      <c r="R424" s="590"/>
      <c r="S424" s="41"/>
      <c r="T424" s="201"/>
      <c r="U424" s="201"/>
      <c r="V424" s="151"/>
      <c r="W424" s="211"/>
      <c r="AB424" s="625"/>
      <c r="AC424" s="625"/>
    </row>
    <row r="425" spans="1:29" ht="15.75">
      <c r="Q425" s="590"/>
      <c r="R425" s="590"/>
      <c r="AC425" s="625"/>
    </row>
    <row r="426" spans="1:29" ht="15.75">
      <c r="Q426" s="590"/>
      <c r="R426" s="590"/>
      <c r="AC426" s="625"/>
    </row>
    <row r="427" spans="1:29" ht="15.75">
      <c r="Q427" s="590"/>
      <c r="R427" s="590"/>
      <c r="AC427" s="625"/>
    </row>
    <row r="428" spans="1:29" ht="15.75">
      <c r="Q428" s="590"/>
      <c r="R428" s="590"/>
      <c r="AC428" s="625"/>
    </row>
    <row r="429" spans="1:29" ht="15.75">
      <c r="Q429" s="590"/>
      <c r="R429" s="590"/>
      <c r="AC429" s="625"/>
    </row>
    <row r="430" spans="1:29" ht="15.75">
      <c r="Q430" s="590"/>
      <c r="R430" s="590"/>
      <c r="AC430" s="625"/>
    </row>
    <row r="431" spans="1:29" ht="15.75">
      <c r="Q431" s="590"/>
      <c r="R431" s="590"/>
      <c r="AC431" s="625"/>
    </row>
    <row r="432" spans="1:29" ht="15.75">
      <c r="Q432" s="590"/>
      <c r="R432" s="590"/>
    </row>
    <row r="433" spans="17:18" ht="15.75">
      <c r="Q433" s="590"/>
      <c r="R433" s="590"/>
    </row>
    <row r="434" spans="17:18" ht="15.75">
      <c r="Q434" s="590"/>
      <c r="R434" s="590"/>
    </row>
    <row r="435" spans="17:18" ht="15.75">
      <c r="Q435" s="590"/>
      <c r="R435" s="590"/>
    </row>
    <row r="436" spans="17:18" ht="15.75">
      <c r="Q436" s="590"/>
      <c r="R436" s="590"/>
    </row>
    <row r="437" spans="17:18" ht="15.75">
      <c r="Q437" s="590"/>
      <c r="R437" s="590"/>
    </row>
    <row r="438" spans="17:18" ht="15.75">
      <c r="Q438" s="590"/>
      <c r="R438" s="590"/>
    </row>
    <row r="439" spans="17:18" ht="15.75">
      <c r="Q439" s="590"/>
      <c r="R439" s="590"/>
    </row>
    <row r="440" spans="17:18" ht="15.75">
      <c r="Q440" s="590"/>
      <c r="R440" s="590"/>
    </row>
    <row r="441" spans="17:18" ht="15.75">
      <c r="Q441" s="590"/>
      <c r="R441" s="590"/>
    </row>
    <row r="442" spans="17:18" ht="15.75">
      <c r="Q442" s="590"/>
      <c r="R442" s="590"/>
    </row>
    <row r="443" spans="17:18" ht="15.75">
      <c r="Q443" s="590"/>
      <c r="R443" s="590"/>
    </row>
    <row r="444" spans="17:18" ht="15.75">
      <c r="Q444" s="590"/>
      <c r="R444" s="590"/>
    </row>
    <row r="445" spans="17:18" ht="15.75">
      <c r="Q445" s="590"/>
      <c r="R445" s="590"/>
    </row>
    <row r="446" spans="17:18" ht="15.75">
      <c r="Q446" s="590"/>
      <c r="R446" s="590"/>
    </row>
    <row r="447" spans="17:18" ht="15.75">
      <c r="Q447" s="590"/>
      <c r="R447" s="590"/>
    </row>
    <row r="448" spans="17:18" ht="15.75">
      <c r="Q448" s="590"/>
      <c r="R448" s="590"/>
    </row>
    <row r="449" spans="17:18" ht="15.75">
      <c r="Q449" s="590"/>
      <c r="R449" s="590"/>
    </row>
    <row r="450" spans="17:18" ht="15.75">
      <c r="Q450" s="590"/>
      <c r="R450" s="590"/>
    </row>
    <row r="451" spans="17:18" ht="15.75">
      <c r="Q451" s="590"/>
      <c r="R451" s="590"/>
    </row>
    <row r="452" spans="17:18" ht="15.75">
      <c r="Q452" s="590"/>
      <c r="R452" s="590"/>
    </row>
    <row r="453" spans="17:18" ht="15.75">
      <c r="Q453" s="590"/>
      <c r="R453" s="590"/>
    </row>
    <row r="454" spans="17:18" ht="15.75">
      <c r="Q454" s="590"/>
      <c r="R454" s="590"/>
    </row>
    <row r="455" spans="17:18" ht="15.75">
      <c r="Q455" s="590"/>
      <c r="R455" s="590"/>
    </row>
    <row r="456" spans="17:18" ht="15.75">
      <c r="Q456" s="590"/>
      <c r="R456" s="590"/>
    </row>
    <row r="457" spans="17:18" ht="15.75">
      <c r="Q457" s="590"/>
      <c r="R457" s="590"/>
    </row>
    <row r="458" spans="17:18" ht="15.75">
      <c r="Q458" s="590"/>
      <c r="R458" s="590"/>
    </row>
    <row r="459" spans="17:18" ht="15.75">
      <c r="Q459" s="590"/>
      <c r="R459" s="590"/>
    </row>
    <row r="460" spans="17:18" ht="15.75">
      <c r="Q460" s="590"/>
      <c r="R460" s="590"/>
    </row>
    <row r="461" spans="17:18" ht="15.75">
      <c r="Q461" s="590"/>
      <c r="R461" s="590"/>
    </row>
    <row r="462" spans="17:18" ht="15.75">
      <c r="Q462" s="590"/>
      <c r="R462" s="590"/>
    </row>
    <row r="463" spans="17:18" ht="15.75">
      <c r="Q463" s="590"/>
      <c r="R463" s="590"/>
    </row>
    <row r="464" spans="17:18" ht="15.75">
      <c r="Q464" s="590"/>
      <c r="R464" s="590"/>
    </row>
    <row r="465" spans="17:18" ht="15.75">
      <c r="Q465" s="590"/>
      <c r="R465" s="590"/>
    </row>
    <row r="466" spans="17:18" ht="15.75">
      <c r="Q466" s="590"/>
      <c r="R466" s="590"/>
    </row>
    <row r="467" spans="17:18" ht="15.75">
      <c r="Q467" s="590"/>
      <c r="R467" s="590"/>
    </row>
  </sheetData>
  <autoFilter ref="A5:AD410">
    <filterColumn colId="6" showButton="0"/>
    <filterColumn colId="7" showButton="0"/>
    <filterColumn colId="8" showButton="0"/>
    <filterColumn colId="9" showButton="0"/>
    <filterColumn colId="11" showButton="0"/>
    <filterColumn colId="12" showButton="0"/>
    <filterColumn colId="13" showButton="0"/>
    <filterColumn colId="14" showButton="0"/>
    <filterColumn colId="28">
      <filters>
        <filter val="No"/>
      </filters>
    </filterColumn>
  </autoFilter>
  <mergeCells count="105">
    <mergeCell ref="C418:G418"/>
    <mergeCell ref="C419:G419"/>
    <mergeCell ref="C420:G420"/>
    <mergeCell ref="C421:G421"/>
    <mergeCell ref="AD414:AD415"/>
    <mergeCell ref="A403:E404"/>
    <mergeCell ref="V403:V404"/>
    <mergeCell ref="A409:E410"/>
    <mergeCell ref="V409:V410"/>
    <mergeCell ref="A414:E415"/>
    <mergeCell ref="U414:U415"/>
    <mergeCell ref="A383:E384"/>
    <mergeCell ref="V383:V384"/>
    <mergeCell ref="A386:C386"/>
    <mergeCell ref="A396:E397"/>
    <mergeCell ref="V396:V397"/>
    <mergeCell ref="A399:B399"/>
    <mergeCell ref="A360:E361"/>
    <mergeCell ref="V360:V361"/>
    <mergeCell ref="A363:B363"/>
    <mergeCell ref="A367:E368"/>
    <mergeCell ref="V367:V368"/>
    <mergeCell ref="A370:B370"/>
    <mergeCell ref="A324:E325"/>
    <mergeCell ref="V324:V325"/>
    <mergeCell ref="A327:B327"/>
    <mergeCell ref="A339:E340"/>
    <mergeCell ref="V339:V340"/>
    <mergeCell ref="A342:C342"/>
    <mergeCell ref="A302:E303"/>
    <mergeCell ref="V302:V303"/>
    <mergeCell ref="A305:B305"/>
    <mergeCell ref="A312:E313"/>
    <mergeCell ref="V312:V313"/>
    <mergeCell ref="A315:B315"/>
    <mergeCell ref="A263:E264"/>
    <mergeCell ref="V263:V264"/>
    <mergeCell ref="A266:B266"/>
    <mergeCell ref="A287:E288"/>
    <mergeCell ref="V287:V288"/>
    <mergeCell ref="A290:C290"/>
    <mergeCell ref="A224:E225"/>
    <mergeCell ref="V224:V225"/>
    <mergeCell ref="A227:C227"/>
    <mergeCell ref="A233:E234"/>
    <mergeCell ref="V233:V234"/>
    <mergeCell ref="A236:B236"/>
    <mergeCell ref="A191:E192"/>
    <mergeCell ref="V191:V192"/>
    <mergeCell ref="A194:B194"/>
    <mergeCell ref="A199:E200"/>
    <mergeCell ref="V199:V200"/>
    <mergeCell ref="A202:B202"/>
    <mergeCell ref="A157:E158"/>
    <mergeCell ref="V157:V158"/>
    <mergeCell ref="A160:B160"/>
    <mergeCell ref="A169:E170"/>
    <mergeCell ref="V169:V170"/>
    <mergeCell ref="A172:C172"/>
    <mergeCell ref="A136:E137"/>
    <mergeCell ref="V136:V137"/>
    <mergeCell ref="A139:B139"/>
    <mergeCell ref="A148:E149"/>
    <mergeCell ref="V148:V149"/>
    <mergeCell ref="A151:B151"/>
    <mergeCell ref="A91:E92"/>
    <mergeCell ref="V91:V92"/>
    <mergeCell ref="A94:B94"/>
    <mergeCell ref="A107:E108"/>
    <mergeCell ref="V107:V108"/>
    <mergeCell ref="A110:B110"/>
    <mergeCell ref="A63:E64"/>
    <mergeCell ref="V63:V64"/>
    <mergeCell ref="A66:B66"/>
    <mergeCell ref="A78:E79"/>
    <mergeCell ref="V78:V79"/>
    <mergeCell ref="A81:B81"/>
    <mergeCell ref="A38:E39"/>
    <mergeCell ref="V38:V39"/>
    <mergeCell ref="A41:B41"/>
    <mergeCell ref="A45:E46"/>
    <mergeCell ref="V45:V46"/>
    <mergeCell ref="A48:B48"/>
    <mergeCell ref="Y5:Y6"/>
    <mergeCell ref="Z5:Z6"/>
    <mergeCell ref="A8:B8"/>
    <mergeCell ref="A25:E26"/>
    <mergeCell ref="V25:V26"/>
    <mergeCell ref="A28:B28"/>
    <mergeCell ref="R5:R6"/>
    <mergeCell ref="S5:S6"/>
    <mergeCell ref="T5:T6"/>
    <mergeCell ref="U5:U6"/>
    <mergeCell ref="V5:V6"/>
    <mergeCell ref="X5:X6"/>
    <mergeCell ref="A3:V3"/>
    <mergeCell ref="A5:A6"/>
    <mergeCell ref="B5:B6"/>
    <mergeCell ref="C5:C6"/>
    <mergeCell ref="D5:D6"/>
    <mergeCell ref="E5:E6"/>
    <mergeCell ref="F5:F6"/>
    <mergeCell ref="G5:K5"/>
    <mergeCell ref="L5:P5"/>
    <mergeCell ref="Q5:Q6"/>
  </mergeCells>
  <conditionalFormatting sqref="U9 U13:U24">
    <cfRule type="cellIs" dxfId="152" priority="141" operator="notEqual">
      <formula>T9</formula>
    </cfRule>
    <cfRule type="cellIs" dxfId="151" priority="142" operator="equal">
      <formula>T9</formula>
    </cfRule>
  </conditionalFormatting>
  <conditionalFormatting sqref="U29:U37">
    <cfRule type="cellIs" dxfId="150" priority="139" operator="notEqual">
      <formula>T29</formula>
    </cfRule>
    <cfRule type="cellIs" dxfId="149" priority="140" operator="equal">
      <formula>T29</formula>
    </cfRule>
  </conditionalFormatting>
  <conditionalFormatting sqref="U25">
    <cfRule type="cellIs" dxfId="148" priority="137" operator="notEqual">
      <formula>$T$19</formula>
    </cfRule>
    <cfRule type="cellIs" dxfId="147" priority="138" operator="equal">
      <formula>$T$19</formula>
    </cfRule>
  </conditionalFormatting>
  <conditionalFormatting sqref="U38">
    <cfRule type="cellIs" dxfId="146" priority="135" operator="notEqual">
      <formula>$T$19</formula>
    </cfRule>
    <cfRule type="cellIs" dxfId="145" priority="136" operator="equal">
      <formula>$T$19</formula>
    </cfRule>
  </conditionalFormatting>
  <conditionalFormatting sqref="U42:U44">
    <cfRule type="cellIs" dxfId="144" priority="133" operator="notEqual">
      <formula>T42</formula>
    </cfRule>
    <cfRule type="cellIs" dxfId="143" priority="134" operator="equal">
      <formula>T42</formula>
    </cfRule>
  </conditionalFormatting>
  <conditionalFormatting sqref="U49:U60">
    <cfRule type="cellIs" dxfId="142" priority="131" operator="notEqual">
      <formula>T49</formula>
    </cfRule>
    <cfRule type="cellIs" dxfId="141" priority="132" operator="equal">
      <formula>T49</formula>
    </cfRule>
  </conditionalFormatting>
  <conditionalFormatting sqref="U61:U62">
    <cfRule type="cellIs" dxfId="140" priority="129" operator="notEqual">
      <formula>T61</formula>
    </cfRule>
    <cfRule type="cellIs" dxfId="139" priority="130" operator="equal">
      <formula>T61</formula>
    </cfRule>
  </conditionalFormatting>
  <conditionalFormatting sqref="U67:U68 U74:U77 U70:U72">
    <cfRule type="cellIs" dxfId="138" priority="127" operator="notEqual">
      <formula>T67</formula>
    </cfRule>
    <cfRule type="cellIs" dxfId="137" priority="128" operator="equal">
      <formula>T67</formula>
    </cfRule>
  </conditionalFormatting>
  <conditionalFormatting sqref="U82:U90">
    <cfRule type="cellIs" dxfId="136" priority="125" operator="notEqual">
      <formula>T82</formula>
    </cfRule>
    <cfRule type="cellIs" dxfId="135" priority="126" operator="equal">
      <formula>T82</formula>
    </cfRule>
  </conditionalFormatting>
  <conditionalFormatting sqref="U95:U103">
    <cfRule type="cellIs" dxfId="134" priority="123" operator="notEqual">
      <formula>T95</formula>
    </cfRule>
    <cfRule type="cellIs" dxfId="133" priority="124" operator="equal">
      <formula>T95</formula>
    </cfRule>
  </conditionalFormatting>
  <conditionalFormatting sqref="U104:U106">
    <cfRule type="cellIs" dxfId="132" priority="121" operator="notEqual">
      <formula>T104</formula>
    </cfRule>
    <cfRule type="cellIs" dxfId="131" priority="122" operator="equal">
      <formula>T104</formula>
    </cfRule>
  </conditionalFormatting>
  <conditionalFormatting sqref="U111:U119">
    <cfRule type="cellIs" dxfId="130" priority="119" operator="notEqual">
      <formula>T111</formula>
    </cfRule>
    <cfRule type="cellIs" dxfId="129" priority="120" operator="equal">
      <formula>T111</formula>
    </cfRule>
  </conditionalFormatting>
  <conditionalFormatting sqref="U120:U122">
    <cfRule type="cellIs" dxfId="128" priority="117" operator="notEqual">
      <formula>T120</formula>
    </cfRule>
    <cfRule type="cellIs" dxfId="127" priority="118" operator="equal">
      <formula>T120</formula>
    </cfRule>
  </conditionalFormatting>
  <conditionalFormatting sqref="U123:U135">
    <cfRule type="cellIs" dxfId="126" priority="115" operator="notEqual">
      <formula>T123</formula>
    </cfRule>
    <cfRule type="cellIs" dxfId="125" priority="116" operator="equal">
      <formula>T123</formula>
    </cfRule>
  </conditionalFormatting>
  <conditionalFormatting sqref="U140:U147">
    <cfRule type="cellIs" dxfId="124" priority="113" operator="notEqual">
      <formula>T140</formula>
    </cfRule>
    <cfRule type="cellIs" dxfId="123" priority="114" operator="equal">
      <formula>T140</formula>
    </cfRule>
  </conditionalFormatting>
  <conditionalFormatting sqref="U152:U156">
    <cfRule type="cellIs" dxfId="122" priority="111" operator="notEqual">
      <formula>T152</formula>
    </cfRule>
    <cfRule type="cellIs" dxfId="121" priority="112" operator="equal">
      <formula>T152</formula>
    </cfRule>
  </conditionalFormatting>
  <conditionalFormatting sqref="U161:U168">
    <cfRule type="cellIs" dxfId="120" priority="109" operator="notEqual">
      <formula>T161</formula>
    </cfRule>
    <cfRule type="cellIs" dxfId="119" priority="110" operator="equal">
      <formula>T161</formula>
    </cfRule>
  </conditionalFormatting>
  <conditionalFormatting sqref="U173:U180">
    <cfRule type="cellIs" dxfId="118" priority="107" operator="notEqual">
      <formula>T173</formula>
    </cfRule>
    <cfRule type="cellIs" dxfId="117" priority="108" operator="equal">
      <formula>T173</formula>
    </cfRule>
  </conditionalFormatting>
  <conditionalFormatting sqref="U181:U190">
    <cfRule type="cellIs" dxfId="116" priority="105" operator="notEqual">
      <formula>T181</formula>
    </cfRule>
    <cfRule type="cellIs" dxfId="115" priority="106" operator="equal">
      <formula>T181</formula>
    </cfRule>
  </conditionalFormatting>
  <conditionalFormatting sqref="U195:U198">
    <cfRule type="cellIs" dxfId="114" priority="103" operator="notEqual">
      <formula>T195</formula>
    </cfRule>
    <cfRule type="cellIs" dxfId="113" priority="104" operator="equal">
      <formula>T195</formula>
    </cfRule>
  </conditionalFormatting>
  <conditionalFormatting sqref="U203:U206">
    <cfRule type="cellIs" dxfId="112" priority="101" operator="notEqual">
      <formula>T203</formula>
    </cfRule>
    <cfRule type="cellIs" dxfId="111" priority="102" operator="equal">
      <formula>T203</formula>
    </cfRule>
  </conditionalFormatting>
  <conditionalFormatting sqref="U207:U223">
    <cfRule type="cellIs" dxfId="110" priority="99" operator="notEqual">
      <formula>T207</formula>
    </cfRule>
    <cfRule type="cellIs" dxfId="109" priority="100" operator="equal">
      <formula>T207</formula>
    </cfRule>
  </conditionalFormatting>
  <conditionalFormatting sqref="U73">
    <cfRule type="cellIs" dxfId="108" priority="97" operator="notEqual">
      <formula>T73</formula>
    </cfRule>
    <cfRule type="cellIs" dxfId="107" priority="98" operator="equal">
      <formula>T73</formula>
    </cfRule>
  </conditionalFormatting>
  <conditionalFormatting sqref="U231:U232">
    <cfRule type="cellIs" dxfId="106" priority="93" operator="notEqual">
      <formula>T231</formula>
    </cfRule>
    <cfRule type="cellIs" dxfId="105" priority="94" operator="equal">
      <formula>T231</formula>
    </cfRule>
  </conditionalFormatting>
  <conditionalFormatting sqref="U228:U230">
    <cfRule type="cellIs" dxfId="104" priority="95" operator="notEqual">
      <formula>T228</formula>
    </cfRule>
    <cfRule type="cellIs" dxfId="103" priority="96" operator="equal">
      <formula>T228</formula>
    </cfRule>
  </conditionalFormatting>
  <conditionalFormatting sqref="U237 U241:U242">
    <cfRule type="cellIs" dxfId="102" priority="91" operator="notEqual">
      <formula>T237</formula>
    </cfRule>
    <cfRule type="cellIs" dxfId="101" priority="92" operator="equal">
      <formula>T237</formula>
    </cfRule>
  </conditionalFormatting>
  <conditionalFormatting sqref="U243:U244">
    <cfRule type="cellIs" dxfId="100" priority="89" operator="notEqual">
      <formula>T243</formula>
    </cfRule>
    <cfRule type="cellIs" dxfId="99" priority="90" operator="equal">
      <formula>T243</formula>
    </cfRule>
  </conditionalFormatting>
  <conditionalFormatting sqref="U267:U269">
    <cfRule type="cellIs" dxfId="98" priority="87" operator="notEqual">
      <formula>T267</formula>
    </cfRule>
    <cfRule type="cellIs" dxfId="97" priority="88" operator="equal">
      <formula>T267</formula>
    </cfRule>
  </conditionalFormatting>
  <conditionalFormatting sqref="U270:U271">
    <cfRule type="cellIs" dxfId="96" priority="85" operator="notEqual">
      <formula>T270</formula>
    </cfRule>
    <cfRule type="cellIs" dxfId="95" priority="86" operator="equal">
      <formula>T270</formula>
    </cfRule>
  </conditionalFormatting>
  <conditionalFormatting sqref="U291:U293">
    <cfRule type="cellIs" dxfId="94" priority="83" operator="notEqual">
      <formula>T291</formula>
    </cfRule>
    <cfRule type="cellIs" dxfId="93" priority="84" operator="equal">
      <formula>T291</formula>
    </cfRule>
  </conditionalFormatting>
  <conditionalFormatting sqref="U294:U295">
    <cfRule type="cellIs" dxfId="92" priority="81" operator="notEqual">
      <formula>T294</formula>
    </cfRule>
    <cfRule type="cellIs" dxfId="91" priority="82" operator="equal">
      <formula>T294</formula>
    </cfRule>
  </conditionalFormatting>
  <conditionalFormatting sqref="U306:U308">
    <cfRule type="cellIs" dxfId="90" priority="79" operator="notEqual">
      <formula>T306</formula>
    </cfRule>
    <cfRule type="cellIs" dxfId="89" priority="80" operator="equal">
      <formula>T306</formula>
    </cfRule>
  </conditionalFormatting>
  <conditionalFormatting sqref="U309:U310">
    <cfRule type="cellIs" dxfId="88" priority="77" operator="notEqual">
      <formula>T309</formula>
    </cfRule>
    <cfRule type="cellIs" dxfId="87" priority="78" operator="equal">
      <formula>T309</formula>
    </cfRule>
  </conditionalFormatting>
  <conditionalFormatting sqref="U316:U318">
    <cfRule type="cellIs" dxfId="86" priority="75" operator="notEqual">
      <formula>T316</formula>
    </cfRule>
    <cfRule type="cellIs" dxfId="85" priority="76" operator="equal">
      <formula>T316</formula>
    </cfRule>
  </conditionalFormatting>
  <conditionalFormatting sqref="U319:U320">
    <cfRule type="cellIs" dxfId="84" priority="73" operator="notEqual">
      <formula>T319</formula>
    </cfRule>
    <cfRule type="cellIs" dxfId="83" priority="74" operator="equal">
      <formula>T319</formula>
    </cfRule>
  </conditionalFormatting>
  <conditionalFormatting sqref="U328:U330">
    <cfRule type="cellIs" dxfId="82" priority="71" operator="notEqual">
      <formula>T328</formula>
    </cfRule>
    <cfRule type="cellIs" dxfId="81" priority="72" operator="equal">
      <formula>T328</formula>
    </cfRule>
  </conditionalFormatting>
  <conditionalFormatting sqref="U332">
    <cfRule type="cellIs" dxfId="80" priority="69" operator="notEqual">
      <formula>T332</formula>
    </cfRule>
    <cfRule type="cellIs" dxfId="79" priority="70" operator="equal">
      <formula>T332</formula>
    </cfRule>
  </conditionalFormatting>
  <conditionalFormatting sqref="U343:U345">
    <cfRule type="cellIs" dxfId="78" priority="67" operator="notEqual">
      <formula>T343</formula>
    </cfRule>
    <cfRule type="cellIs" dxfId="77" priority="68" operator="equal">
      <formula>T343</formula>
    </cfRule>
  </conditionalFormatting>
  <conditionalFormatting sqref="U346:U347">
    <cfRule type="cellIs" dxfId="76" priority="65" operator="notEqual">
      <formula>T346</formula>
    </cfRule>
    <cfRule type="cellIs" dxfId="75" priority="66" operator="equal">
      <formula>T346</formula>
    </cfRule>
  </conditionalFormatting>
  <conditionalFormatting sqref="U371:U373">
    <cfRule type="cellIs" dxfId="74" priority="63" operator="notEqual">
      <formula>T371</formula>
    </cfRule>
    <cfRule type="cellIs" dxfId="73" priority="64" operator="equal">
      <formula>T371</formula>
    </cfRule>
  </conditionalFormatting>
  <conditionalFormatting sqref="U375">
    <cfRule type="cellIs" dxfId="72" priority="61" operator="notEqual">
      <formula>T375</formula>
    </cfRule>
    <cfRule type="cellIs" dxfId="71" priority="62" operator="equal">
      <formula>T375</formula>
    </cfRule>
  </conditionalFormatting>
  <conditionalFormatting sqref="U387:U389">
    <cfRule type="cellIs" dxfId="70" priority="59" operator="notEqual">
      <formula>T387</formula>
    </cfRule>
    <cfRule type="cellIs" dxfId="69" priority="60" operator="equal">
      <formula>T387</formula>
    </cfRule>
  </conditionalFormatting>
  <conditionalFormatting sqref="U390:U391">
    <cfRule type="cellIs" dxfId="68" priority="57" operator="notEqual">
      <formula>T390</formula>
    </cfRule>
    <cfRule type="cellIs" dxfId="67" priority="58" operator="equal">
      <formula>T390</formula>
    </cfRule>
  </conditionalFormatting>
  <conditionalFormatting sqref="U245 U248 U250:U262">
    <cfRule type="cellIs" dxfId="66" priority="55" operator="notEqual">
      <formula>T245</formula>
    </cfRule>
    <cfRule type="cellIs" dxfId="65" priority="56" operator="equal">
      <formula>T245</formula>
    </cfRule>
  </conditionalFormatting>
  <conditionalFormatting sqref="U272:U286">
    <cfRule type="cellIs" dxfId="64" priority="53" operator="notEqual">
      <formula>T272</formula>
    </cfRule>
    <cfRule type="cellIs" dxfId="63" priority="54" operator="equal">
      <formula>T272</formula>
    </cfRule>
  </conditionalFormatting>
  <conditionalFormatting sqref="U296:U301">
    <cfRule type="cellIs" dxfId="62" priority="51" operator="notEqual">
      <formula>T296</formula>
    </cfRule>
    <cfRule type="cellIs" dxfId="61" priority="52" operator="equal">
      <formula>T296</formula>
    </cfRule>
  </conditionalFormatting>
  <conditionalFormatting sqref="U311">
    <cfRule type="cellIs" dxfId="60" priority="49" operator="notEqual">
      <formula>T311</formula>
    </cfRule>
    <cfRule type="cellIs" dxfId="59" priority="50" operator="equal">
      <formula>T311</formula>
    </cfRule>
  </conditionalFormatting>
  <conditionalFormatting sqref="U322:U323">
    <cfRule type="cellIs" dxfId="58" priority="47" operator="notEqual">
      <formula>T322</formula>
    </cfRule>
    <cfRule type="cellIs" dxfId="57" priority="48" operator="equal">
      <formula>T322</formula>
    </cfRule>
  </conditionalFormatting>
  <conditionalFormatting sqref="U333:U338">
    <cfRule type="cellIs" dxfId="56" priority="45" operator="notEqual">
      <formula>T333</formula>
    </cfRule>
    <cfRule type="cellIs" dxfId="55" priority="46" operator="equal">
      <formula>T333</formula>
    </cfRule>
  </conditionalFormatting>
  <conditionalFormatting sqref="U348:U359">
    <cfRule type="cellIs" dxfId="54" priority="43" operator="notEqual">
      <formula>T348</formula>
    </cfRule>
    <cfRule type="cellIs" dxfId="53" priority="44" operator="equal">
      <formula>T348</formula>
    </cfRule>
  </conditionalFormatting>
  <conditionalFormatting sqref="U365:U366">
    <cfRule type="cellIs" dxfId="52" priority="41" operator="notEqual">
      <formula>T365</formula>
    </cfRule>
    <cfRule type="cellIs" dxfId="51" priority="42" operator="equal">
      <formula>T365</formula>
    </cfRule>
  </conditionalFormatting>
  <conditionalFormatting sqref="U376:U382">
    <cfRule type="cellIs" dxfId="50" priority="39" operator="notEqual">
      <formula>T376</formula>
    </cfRule>
    <cfRule type="cellIs" dxfId="49" priority="40" operator="equal">
      <formula>T376</formula>
    </cfRule>
  </conditionalFormatting>
  <conditionalFormatting sqref="U392:U395">
    <cfRule type="cellIs" dxfId="48" priority="37" operator="notEqual">
      <formula>T392</formula>
    </cfRule>
    <cfRule type="cellIs" dxfId="47" priority="38" operator="equal">
      <formula>T392</formula>
    </cfRule>
  </conditionalFormatting>
  <conditionalFormatting sqref="U401:U402">
    <cfRule type="cellIs" dxfId="46" priority="35" operator="notEqual">
      <formula>T401</formula>
    </cfRule>
    <cfRule type="cellIs" dxfId="45" priority="36" operator="equal">
      <formula>T401</formula>
    </cfRule>
  </conditionalFormatting>
  <conditionalFormatting sqref="U408">
    <cfRule type="cellIs" dxfId="44" priority="33" operator="notEqual">
      <formula>T408</formula>
    </cfRule>
    <cfRule type="cellIs" dxfId="43" priority="34" operator="equal">
      <formula>T408</formula>
    </cfRule>
  </conditionalFormatting>
  <conditionalFormatting sqref="U400">
    <cfRule type="cellIs" dxfId="42" priority="31" operator="notEqual">
      <formula>T400</formula>
    </cfRule>
    <cfRule type="cellIs" dxfId="41" priority="32" operator="equal">
      <formula>T400</formula>
    </cfRule>
  </conditionalFormatting>
  <conditionalFormatting sqref="U364">
    <cfRule type="cellIs" dxfId="40" priority="29" operator="notEqual">
      <formula>T364</formula>
    </cfRule>
    <cfRule type="cellIs" dxfId="39" priority="30" operator="equal">
      <formula>T364</formula>
    </cfRule>
  </conditionalFormatting>
  <conditionalFormatting sqref="U69">
    <cfRule type="cellIs" dxfId="38" priority="27" operator="notEqual">
      <formula>T69</formula>
    </cfRule>
    <cfRule type="cellIs" dxfId="37" priority="28" operator="equal">
      <formula>T69</formula>
    </cfRule>
  </conditionalFormatting>
  <conditionalFormatting sqref="U246">
    <cfRule type="cellIs" dxfId="36" priority="25" operator="notEqual">
      <formula>T246</formula>
    </cfRule>
    <cfRule type="cellIs" dxfId="35" priority="26" operator="equal">
      <formula>T246</formula>
    </cfRule>
  </conditionalFormatting>
  <conditionalFormatting sqref="U247">
    <cfRule type="cellIs" dxfId="34" priority="23" operator="notEqual">
      <formula>T247</formula>
    </cfRule>
    <cfRule type="cellIs" dxfId="33" priority="24" operator="equal">
      <formula>T247</formula>
    </cfRule>
  </conditionalFormatting>
  <conditionalFormatting sqref="U249">
    <cfRule type="cellIs" dxfId="32" priority="21" operator="notEqual">
      <formula>T249</formula>
    </cfRule>
    <cfRule type="cellIs" dxfId="31" priority="22" operator="equal">
      <formula>T249</formula>
    </cfRule>
  </conditionalFormatting>
  <conditionalFormatting sqref="U238">
    <cfRule type="cellIs" dxfId="30" priority="19" operator="notEqual">
      <formula>T238</formula>
    </cfRule>
    <cfRule type="cellIs" dxfId="29" priority="20" operator="equal">
      <formula>T238</formula>
    </cfRule>
  </conditionalFormatting>
  <conditionalFormatting sqref="U239">
    <cfRule type="cellIs" dxfId="28" priority="17" operator="notEqual">
      <formula>T239</formula>
    </cfRule>
    <cfRule type="cellIs" dxfId="27" priority="18" operator="equal">
      <formula>T239</formula>
    </cfRule>
  </conditionalFormatting>
  <conditionalFormatting sqref="U240">
    <cfRule type="cellIs" dxfId="26" priority="15" operator="notEqual">
      <formula>T240</formula>
    </cfRule>
    <cfRule type="cellIs" dxfId="25" priority="16" operator="equal">
      <formula>T240</formula>
    </cfRule>
  </conditionalFormatting>
  <conditionalFormatting sqref="U321">
    <cfRule type="cellIs" dxfId="24" priority="13" operator="notEqual">
      <formula>T321</formula>
    </cfRule>
    <cfRule type="cellIs" dxfId="23" priority="14" operator="equal">
      <formula>T321</formula>
    </cfRule>
  </conditionalFormatting>
  <conditionalFormatting sqref="U331">
    <cfRule type="cellIs" dxfId="22" priority="11" operator="notEqual">
      <formula>T331</formula>
    </cfRule>
    <cfRule type="cellIs" dxfId="21" priority="12" operator="equal">
      <formula>T331</formula>
    </cfRule>
  </conditionalFormatting>
  <conditionalFormatting sqref="U374">
    <cfRule type="cellIs" dxfId="20" priority="9" operator="notEqual">
      <formula>T374</formula>
    </cfRule>
    <cfRule type="cellIs" dxfId="19" priority="10" operator="equal">
      <formula>T374</formula>
    </cfRule>
  </conditionalFormatting>
  <conditionalFormatting sqref="U407">
    <cfRule type="cellIs" dxfId="18" priority="7" operator="notEqual">
      <formula>T407</formula>
    </cfRule>
    <cfRule type="cellIs" dxfId="17" priority="8" operator="equal">
      <formula>T407</formula>
    </cfRule>
  </conditionalFormatting>
  <conditionalFormatting sqref="U10">
    <cfRule type="cellIs" dxfId="16" priority="5" operator="notEqual">
      <formula>T10</formula>
    </cfRule>
    <cfRule type="cellIs" dxfId="15" priority="6" operator="equal">
      <formula>T10</formula>
    </cfRule>
  </conditionalFormatting>
  <conditionalFormatting sqref="U11">
    <cfRule type="cellIs" dxfId="14" priority="3" operator="notEqual">
      <formula>T11</formula>
    </cfRule>
    <cfRule type="cellIs" dxfId="13" priority="4" operator="equal">
      <formula>T11</formula>
    </cfRule>
  </conditionalFormatting>
  <conditionalFormatting sqref="U12">
    <cfRule type="cellIs" dxfId="12" priority="1" operator="notEqual">
      <formula>T12</formula>
    </cfRule>
    <cfRule type="cellIs" dxfId="11" priority="2" operator="equal">
      <formula>T12</formula>
    </cfRule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58"/>
  <sheetViews>
    <sheetView zoomScale="80" zoomScaleNormal="80" workbookViewId="0">
      <pane ySplit="1" topLeftCell="A1522" activePane="bottomLeft" state="frozen"/>
      <selection pane="bottomLeft" activeCell="I1558" sqref="I1558"/>
    </sheetView>
  </sheetViews>
  <sheetFormatPr baseColWidth="10" defaultColWidth="11.42578125" defaultRowHeight="12.75"/>
  <cols>
    <col min="1" max="1" width="14.42578125" style="639" bestFit="1" customWidth="1"/>
    <col min="2" max="2" width="17.7109375" style="639" bestFit="1" customWidth="1"/>
    <col min="3" max="3" width="47.85546875" style="639" bestFit="1" customWidth="1"/>
    <col min="4" max="4" width="16.28515625" style="637" bestFit="1" customWidth="1"/>
    <col min="5" max="5" width="20.28515625" style="637" bestFit="1" customWidth="1"/>
    <col min="6" max="6" width="15" style="637" customWidth="1"/>
    <col min="7" max="7" width="18.5703125" style="637" bestFit="1" customWidth="1"/>
    <col min="8" max="8" width="15.140625" style="637" bestFit="1" customWidth="1"/>
    <col min="9" max="9" width="17.42578125" style="637" customWidth="1"/>
    <col min="10" max="10" width="9.85546875" style="637" customWidth="1"/>
    <col min="11" max="11" width="9.140625" style="637" customWidth="1"/>
    <col min="12" max="12" width="9.140625" style="633" customWidth="1"/>
    <col min="13" max="256" width="9.140625" style="637" customWidth="1"/>
    <col min="257" max="257" width="14.42578125" style="637" bestFit="1" customWidth="1"/>
    <col min="258" max="258" width="17.7109375" style="637" bestFit="1" customWidth="1"/>
    <col min="259" max="259" width="47.85546875" style="637" bestFit="1" customWidth="1"/>
    <col min="260" max="260" width="16.28515625" style="637" bestFit="1" customWidth="1"/>
    <col min="261" max="261" width="20.28515625" style="637" bestFit="1" customWidth="1"/>
    <col min="262" max="262" width="15" style="637" customWidth="1"/>
    <col min="263" max="263" width="18.5703125" style="637" bestFit="1" customWidth="1"/>
    <col min="264" max="264" width="15.140625" style="637" bestFit="1" customWidth="1"/>
    <col min="265" max="265" width="17.42578125" style="637" customWidth="1"/>
    <col min="266" max="266" width="9.85546875" style="637" customWidth="1"/>
    <col min="267" max="512" width="9.140625" style="637" customWidth="1"/>
    <col min="513" max="513" width="14.42578125" style="637" bestFit="1" customWidth="1"/>
    <col min="514" max="514" width="17.7109375" style="637" bestFit="1" customWidth="1"/>
    <col min="515" max="515" width="47.85546875" style="637" bestFit="1" customWidth="1"/>
    <col min="516" max="516" width="16.28515625" style="637" bestFit="1" customWidth="1"/>
    <col min="517" max="517" width="20.28515625" style="637" bestFit="1" customWidth="1"/>
    <col min="518" max="518" width="15" style="637" customWidth="1"/>
    <col min="519" max="519" width="18.5703125" style="637" bestFit="1" customWidth="1"/>
    <col min="520" max="520" width="15.140625" style="637" bestFit="1" customWidth="1"/>
    <col min="521" max="521" width="17.42578125" style="637" customWidth="1"/>
    <col min="522" max="522" width="9.85546875" style="637" customWidth="1"/>
    <col min="523" max="768" width="9.140625" style="637" customWidth="1"/>
    <col min="769" max="769" width="14.42578125" style="637" bestFit="1" customWidth="1"/>
    <col min="770" max="770" width="17.7109375" style="637" bestFit="1" customWidth="1"/>
    <col min="771" max="771" width="47.85546875" style="637" bestFit="1" customWidth="1"/>
    <col min="772" max="772" width="16.28515625" style="637" bestFit="1" customWidth="1"/>
    <col min="773" max="773" width="20.28515625" style="637" bestFit="1" customWidth="1"/>
    <col min="774" max="774" width="15" style="637" customWidth="1"/>
    <col min="775" max="775" width="18.5703125" style="637" bestFit="1" customWidth="1"/>
    <col min="776" max="776" width="15.140625" style="637" bestFit="1" customWidth="1"/>
    <col min="777" max="777" width="17.42578125" style="637" customWidth="1"/>
    <col min="778" max="778" width="9.85546875" style="637" customWidth="1"/>
    <col min="779" max="1024" width="9.140625" style="637" customWidth="1"/>
    <col min="1025" max="1025" width="14.42578125" style="637" bestFit="1" customWidth="1"/>
    <col min="1026" max="1026" width="17.7109375" style="637" bestFit="1" customWidth="1"/>
    <col min="1027" max="1027" width="47.85546875" style="637" bestFit="1" customWidth="1"/>
    <col min="1028" max="1028" width="16.28515625" style="637" bestFit="1" customWidth="1"/>
    <col min="1029" max="1029" width="20.28515625" style="637" bestFit="1" customWidth="1"/>
    <col min="1030" max="1030" width="15" style="637" customWidth="1"/>
    <col min="1031" max="1031" width="18.5703125" style="637" bestFit="1" customWidth="1"/>
    <col min="1032" max="1032" width="15.140625" style="637" bestFit="1" customWidth="1"/>
    <col min="1033" max="1033" width="17.42578125" style="637" customWidth="1"/>
    <col min="1034" max="1034" width="9.85546875" style="637" customWidth="1"/>
    <col min="1035" max="1280" width="9.140625" style="637" customWidth="1"/>
    <col min="1281" max="1281" width="14.42578125" style="637" bestFit="1" customWidth="1"/>
    <col min="1282" max="1282" width="17.7109375" style="637" bestFit="1" customWidth="1"/>
    <col min="1283" max="1283" width="47.85546875" style="637" bestFit="1" customWidth="1"/>
    <col min="1284" max="1284" width="16.28515625" style="637" bestFit="1" customWidth="1"/>
    <col min="1285" max="1285" width="20.28515625" style="637" bestFit="1" customWidth="1"/>
    <col min="1286" max="1286" width="15" style="637" customWidth="1"/>
    <col min="1287" max="1287" width="18.5703125" style="637" bestFit="1" customWidth="1"/>
    <col min="1288" max="1288" width="15.140625" style="637" bestFit="1" customWidth="1"/>
    <col min="1289" max="1289" width="17.42578125" style="637" customWidth="1"/>
    <col min="1290" max="1290" width="9.85546875" style="637" customWidth="1"/>
    <col min="1291" max="1536" width="9.140625" style="637" customWidth="1"/>
    <col min="1537" max="1537" width="14.42578125" style="637" bestFit="1" customWidth="1"/>
    <col min="1538" max="1538" width="17.7109375" style="637" bestFit="1" customWidth="1"/>
    <col min="1539" max="1539" width="47.85546875" style="637" bestFit="1" customWidth="1"/>
    <col min="1540" max="1540" width="16.28515625" style="637" bestFit="1" customWidth="1"/>
    <col min="1541" max="1541" width="20.28515625" style="637" bestFit="1" customWidth="1"/>
    <col min="1542" max="1542" width="15" style="637" customWidth="1"/>
    <col min="1543" max="1543" width="18.5703125" style="637" bestFit="1" customWidth="1"/>
    <col min="1544" max="1544" width="15.140625" style="637" bestFit="1" customWidth="1"/>
    <col min="1545" max="1545" width="17.42578125" style="637" customWidth="1"/>
    <col min="1546" max="1546" width="9.85546875" style="637" customWidth="1"/>
    <col min="1547" max="1792" width="9.140625" style="637" customWidth="1"/>
    <col min="1793" max="1793" width="14.42578125" style="637" bestFit="1" customWidth="1"/>
    <col min="1794" max="1794" width="17.7109375" style="637" bestFit="1" customWidth="1"/>
    <col min="1795" max="1795" width="47.85546875" style="637" bestFit="1" customWidth="1"/>
    <col min="1796" max="1796" width="16.28515625" style="637" bestFit="1" customWidth="1"/>
    <col min="1797" max="1797" width="20.28515625" style="637" bestFit="1" customWidth="1"/>
    <col min="1798" max="1798" width="15" style="637" customWidth="1"/>
    <col min="1799" max="1799" width="18.5703125" style="637" bestFit="1" customWidth="1"/>
    <col min="1800" max="1800" width="15.140625" style="637" bestFit="1" customWidth="1"/>
    <col min="1801" max="1801" width="17.42578125" style="637" customWidth="1"/>
    <col min="1802" max="1802" width="9.85546875" style="637" customWidth="1"/>
    <col min="1803" max="2048" width="9.140625" style="637" customWidth="1"/>
    <col min="2049" max="2049" width="14.42578125" style="637" bestFit="1" customWidth="1"/>
    <col min="2050" max="2050" width="17.7109375" style="637" bestFit="1" customWidth="1"/>
    <col min="2051" max="2051" width="47.85546875" style="637" bestFit="1" customWidth="1"/>
    <col min="2052" max="2052" width="16.28515625" style="637" bestFit="1" customWidth="1"/>
    <col min="2053" max="2053" width="20.28515625" style="637" bestFit="1" customWidth="1"/>
    <col min="2054" max="2054" width="15" style="637" customWidth="1"/>
    <col min="2055" max="2055" width="18.5703125" style="637" bestFit="1" customWidth="1"/>
    <col min="2056" max="2056" width="15.140625" style="637" bestFit="1" customWidth="1"/>
    <col min="2057" max="2057" width="17.42578125" style="637" customWidth="1"/>
    <col min="2058" max="2058" width="9.85546875" style="637" customWidth="1"/>
    <col min="2059" max="2304" width="9.140625" style="637" customWidth="1"/>
    <col min="2305" max="2305" width="14.42578125" style="637" bestFit="1" customWidth="1"/>
    <col min="2306" max="2306" width="17.7109375" style="637" bestFit="1" customWidth="1"/>
    <col min="2307" max="2307" width="47.85546875" style="637" bestFit="1" customWidth="1"/>
    <col min="2308" max="2308" width="16.28515625" style="637" bestFit="1" customWidth="1"/>
    <col min="2309" max="2309" width="20.28515625" style="637" bestFit="1" customWidth="1"/>
    <col min="2310" max="2310" width="15" style="637" customWidth="1"/>
    <col min="2311" max="2311" width="18.5703125" style="637" bestFit="1" customWidth="1"/>
    <col min="2312" max="2312" width="15.140625" style="637" bestFit="1" customWidth="1"/>
    <col min="2313" max="2313" width="17.42578125" style="637" customWidth="1"/>
    <col min="2314" max="2314" width="9.85546875" style="637" customWidth="1"/>
    <col min="2315" max="2560" width="9.140625" style="637" customWidth="1"/>
    <col min="2561" max="2561" width="14.42578125" style="637" bestFit="1" customWidth="1"/>
    <col min="2562" max="2562" width="17.7109375" style="637" bestFit="1" customWidth="1"/>
    <col min="2563" max="2563" width="47.85546875" style="637" bestFit="1" customWidth="1"/>
    <col min="2564" max="2564" width="16.28515625" style="637" bestFit="1" customWidth="1"/>
    <col min="2565" max="2565" width="20.28515625" style="637" bestFit="1" customWidth="1"/>
    <col min="2566" max="2566" width="15" style="637" customWidth="1"/>
    <col min="2567" max="2567" width="18.5703125" style="637" bestFit="1" customWidth="1"/>
    <col min="2568" max="2568" width="15.140625" style="637" bestFit="1" customWidth="1"/>
    <col min="2569" max="2569" width="17.42578125" style="637" customWidth="1"/>
    <col min="2570" max="2570" width="9.85546875" style="637" customWidth="1"/>
    <col min="2571" max="2816" width="9.140625" style="637" customWidth="1"/>
    <col min="2817" max="2817" width="14.42578125" style="637" bestFit="1" customWidth="1"/>
    <col min="2818" max="2818" width="17.7109375" style="637" bestFit="1" customWidth="1"/>
    <col min="2819" max="2819" width="47.85546875" style="637" bestFit="1" customWidth="1"/>
    <col min="2820" max="2820" width="16.28515625" style="637" bestFit="1" customWidth="1"/>
    <col min="2821" max="2821" width="20.28515625" style="637" bestFit="1" customWidth="1"/>
    <col min="2822" max="2822" width="15" style="637" customWidth="1"/>
    <col min="2823" max="2823" width="18.5703125" style="637" bestFit="1" customWidth="1"/>
    <col min="2824" max="2824" width="15.140625" style="637" bestFit="1" customWidth="1"/>
    <col min="2825" max="2825" width="17.42578125" style="637" customWidth="1"/>
    <col min="2826" max="2826" width="9.85546875" style="637" customWidth="1"/>
    <col min="2827" max="3072" width="9.140625" style="637" customWidth="1"/>
    <col min="3073" max="3073" width="14.42578125" style="637" bestFit="1" customWidth="1"/>
    <col min="3074" max="3074" width="17.7109375" style="637" bestFit="1" customWidth="1"/>
    <col min="3075" max="3075" width="47.85546875" style="637" bestFit="1" customWidth="1"/>
    <col min="3076" max="3076" width="16.28515625" style="637" bestFit="1" customWidth="1"/>
    <col min="3077" max="3077" width="20.28515625" style="637" bestFit="1" customWidth="1"/>
    <col min="3078" max="3078" width="15" style="637" customWidth="1"/>
    <col min="3079" max="3079" width="18.5703125" style="637" bestFit="1" customWidth="1"/>
    <col min="3080" max="3080" width="15.140625" style="637" bestFit="1" customWidth="1"/>
    <col min="3081" max="3081" width="17.42578125" style="637" customWidth="1"/>
    <col min="3082" max="3082" width="9.85546875" style="637" customWidth="1"/>
    <col min="3083" max="3328" width="9.140625" style="637" customWidth="1"/>
    <col min="3329" max="3329" width="14.42578125" style="637" bestFit="1" customWidth="1"/>
    <col min="3330" max="3330" width="17.7109375" style="637" bestFit="1" customWidth="1"/>
    <col min="3331" max="3331" width="47.85546875" style="637" bestFit="1" customWidth="1"/>
    <col min="3332" max="3332" width="16.28515625" style="637" bestFit="1" customWidth="1"/>
    <col min="3333" max="3333" width="20.28515625" style="637" bestFit="1" customWidth="1"/>
    <col min="3334" max="3334" width="15" style="637" customWidth="1"/>
    <col min="3335" max="3335" width="18.5703125" style="637" bestFit="1" customWidth="1"/>
    <col min="3336" max="3336" width="15.140625" style="637" bestFit="1" customWidth="1"/>
    <col min="3337" max="3337" width="17.42578125" style="637" customWidth="1"/>
    <col min="3338" max="3338" width="9.85546875" style="637" customWidth="1"/>
    <col min="3339" max="3584" width="9.140625" style="637" customWidth="1"/>
    <col min="3585" max="3585" width="14.42578125" style="637" bestFit="1" customWidth="1"/>
    <col min="3586" max="3586" width="17.7109375" style="637" bestFit="1" customWidth="1"/>
    <col min="3587" max="3587" width="47.85546875" style="637" bestFit="1" customWidth="1"/>
    <col min="3588" max="3588" width="16.28515625" style="637" bestFit="1" customWidth="1"/>
    <col min="3589" max="3589" width="20.28515625" style="637" bestFit="1" customWidth="1"/>
    <col min="3590" max="3590" width="15" style="637" customWidth="1"/>
    <col min="3591" max="3591" width="18.5703125" style="637" bestFit="1" customWidth="1"/>
    <col min="3592" max="3592" width="15.140625" style="637" bestFit="1" customWidth="1"/>
    <col min="3593" max="3593" width="17.42578125" style="637" customWidth="1"/>
    <col min="3594" max="3594" width="9.85546875" style="637" customWidth="1"/>
    <col min="3595" max="3840" width="9.140625" style="637" customWidth="1"/>
    <col min="3841" max="3841" width="14.42578125" style="637" bestFit="1" customWidth="1"/>
    <col min="3842" max="3842" width="17.7109375" style="637" bestFit="1" customWidth="1"/>
    <col min="3843" max="3843" width="47.85546875" style="637" bestFit="1" customWidth="1"/>
    <col min="3844" max="3844" width="16.28515625" style="637" bestFit="1" customWidth="1"/>
    <col min="3845" max="3845" width="20.28515625" style="637" bestFit="1" customWidth="1"/>
    <col min="3846" max="3846" width="15" style="637" customWidth="1"/>
    <col min="3847" max="3847" width="18.5703125" style="637" bestFit="1" customWidth="1"/>
    <col min="3848" max="3848" width="15.140625" style="637" bestFit="1" customWidth="1"/>
    <col min="3849" max="3849" width="17.42578125" style="637" customWidth="1"/>
    <col min="3850" max="3850" width="9.85546875" style="637" customWidth="1"/>
    <col min="3851" max="4096" width="9.140625" style="637" customWidth="1"/>
    <col min="4097" max="4097" width="14.42578125" style="637" bestFit="1" customWidth="1"/>
    <col min="4098" max="4098" width="17.7109375" style="637" bestFit="1" customWidth="1"/>
    <col min="4099" max="4099" width="47.85546875" style="637" bestFit="1" customWidth="1"/>
    <col min="4100" max="4100" width="16.28515625" style="637" bestFit="1" customWidth="1"/>
    <col min="4101" max="4101" width="20.28515625" style="637" bestFit="1" customWidth="1"/>
    <col min="4102" max="4102" width="15" style="637" customWidth="1"/>
    <col min="4103" max="4103" width="18.5703125" style="637" bestFit="1" customWidth="1"/>
    <col min="4104" max="4104" width="15.140625" style="637" bestFit="1" customWidth="1"/>
    <col min="4105" max="4105" width="17.42578125" style="637" customWidth="1"/>
    <col min="4106" max="4106" width="9.85546875" style="637" customWidth="1"/>
    <col min="4107" max="4352" width="9.140625" style="637" customWidth="1"/>
    <col min="4353" max="4353" width="14.42578125" style="637" bestFit="1" customWidth="1"/>
    <col min="4354" max="4354" width="17.7109375" style="637" bestFit="1" customWidth="1"/>
    <col min="4355" max="4355" width="47.85546875" style="637" bestFit="1" customWidth="1"/>
    <col min="4356" max="4356" width="16.28515625" style="637" bestFit="1" customWidth="1"/>
    <col min="4357" max="4357" width="20.28515625" style="637" bestFit="1" customWidth="1"/>
    <col min="4358" max="4358" width="15" style="637" customWidth="1"/>
    <col min="4359" max="4359" width="18.5703125" style="637" bestFit="1" customWidth="1"/>
    <col min="4360" max="4360" width="15.140625" style="637" bestFit="1" customWidth="1"/>
    <col min="4361" max="4361" width="17.42578125" style="637" customWidth="1"/>
    <col min="4362" max="4362" width="9.85546875" style="637" customWidth="1"/>
    <col min="4363" max="4608" width="9.140625" style="637" customWidth="1"/>
    <col min="4609" max="4609" width="14.42578125" style="637" bestFit="1" customWidth="1"/>
    <col min="4610" max="4610" width="17.7109375" style="637" bestFit="1" customWidth="1"/>
    <col min="4611" max="4611" width="47.85546875" style="637" bestFit="1" customWidth="1"/>
    <col min="4612" max="4612" width="16.28515625" style="637" bestFit="1" customWidth="1"/>
    <col min="4613" max="4613" width="20.28515625" style="637" bestFit="1" customWidth="1"/>
    <col min="4614" max="4614" width="15" style="637" customWidth="1"/>
    <col min="4615" max="4615" width="18.5703125" style="637" bestFit="1" customWidth="1"/>
    <col min="4616" max="4616" width="15.140625" style="637" bestFit="1" customWidth="1"/>
    <col min="4617" max="4617" width="17.42578125" style="637" customWidth="1"/>
    <col min="4618" max="4618" width="9.85546875" style="637" customWidth="1"/>
    <col min="4619" max="4864" width="9.140625" style="637" customWidth="1"/>
    <col min="4865" max="4865" width="14.42578125" style="637" bestFit="1" customWidth="1"/>
    <col min="4866" max="4866" width="17.7109375" style="637" bestFit="1" customWidth="1"/>
    <col min="4867" max="4867" width="47.85546875" style="637" bestFit="1" customWidth="1"/>
    <col min="4868" max="4868" width="16.28515625" style="637" bestFit="1" customWidth="1"/>
    <col min="4869" max="4869" width="20.28515625" style="637" bestFit="1" customWidth="1"/>
    <col min="4870" max="4870" width="15" style="637" customWidth="1"/>
    <col min="4871" max="4871" width="18.5703125" style="637" bestFit="1" customWidth="1"/>
    <col min="4872" max="4872" width="15.140625" style="637" bestFit="1" customWidth="1"/>
    <col min="4873" max="4873" width="17.42578125" style="637" customWidth="1"/>
    <col min="4874" max="4874" width="9.85546875" style="637" customWidth="1"/>
    <col min="4875" max="5120" width="9.140625" style="637" customWidth="1"/>
    <col min="5121" max="5121" width="14.42578125" style="637" bestFit="1" customWidth="1"/>
    <col min="5122" max="5122" width="17.7109375" style="637" bestFit="1" customWidth="1"/>
    <col min="5123" max="5123" width="47.85546875" style="637" bestFit="1" customWidth="1"/>
    <col min="5124" max="5124" width="16.28515625" style="637" bestFit="1" customWidth="1"/>
    <col min="5125" max="5125" width="20.28515625" style="637" bestFit="1" customWidth="1"/>
    <col min="5126" max="5126" width="15" style="637" customWidth="1"/>
    <col min="5127" max="5127" width="18.5703125" style="637" bestFit="1" customWidth="1"/>
    <col min="5128" max="5128" width="15.140625" style="637" bestFit="1" customWidth="1"/>
    <col min="5129" max="5129" width="17.42578125" style="637" customWidth="1"/>
    <col min="5130" max="5130" width="9.85546875" style="637" customWidth="1"/>
    <col min="5131" max="5376" width="9.140625" style="637" customWidth="1"/>
    <col min="5377" max="5377" width="14.42578125" style="637" bestFit="1" customWidth="1"/>
    <col min="5378" max="5378" width="17.7109375" style="637" bestFit="1" customWidth="1"/>
    <col min="5379" max="5379" width="47.85546875" style="637" bestFit="1" customWidth="1"/>
    <col min="5380" max="5380" width="16.28515625" style="637" bestFit="1" customWidth="1"/>
    <col min="5381" max="5381" width="20.28515625" style="637" bestFit="1" customWidth="1"/>
    <col min="5382" max="5382" width="15" style="637" customWidth="1"/>
    <col min="5383" max="5383" width="18.5703125" style="637" bestFit="1" customWidth="1"/>
    <col min="5384" max="5384" width="15.140625" style="637" bestFit="1" customWidth="1"/>
    <col min="5385" max="5385" width="17.42578125" style="637" customWidth="1"/>
    <col min="5386" max="5386" width="9.85546875" style="637" customWidth="1"/>
    <col min="5387" max="5632" width="9.140625" style="637" customWidth="1"/>
    <col min="5633" max="5633" width="14.42578125" style="637" bestFit="1" customWidth="1"/>
    <col min="5634" max="5634" width="17.7109375" style="637" bestFit="1" customWidth="1"/>
    <col min="5635" max="5635" width="47.85546875" style="637" bestFit="1" customWidth="1"/>
    <col min="5636" max="5636" width="16.28515625" style="637" bestFit="1" customWidth="1"/>
    <col min="5637" max="5637" width="20.28515625" style="637" bestFit="1" customWidth="1"/>
    <col min="5638" max="5638" width="15" style="637" customWidth="1"/>
    <col min="5639" max="5639" width="18.5703125" style="637" bestFit="1" customWidth="1"/>
    <col min="5640" max="5640" width="15.140625" style="637" bestFit="1" customWidth="1"/>
    <col min="5641" max="5641" width="17.42578125" style="637" customWidth="1"/>
    <col min="5642" max="5642" width="9.85546875" style="637" customWidth="1"/>
    <col min="5643" max="5888" width="9.140625" style="637" customWidth="1"/>
    <col min="5889" max="5889" width="14.42578125" style="637" bestFit="1" customWidth="1"/>
    <col min="5890" max="5890" width="17.7109375" style="637" bestFit="1" customWidth="1"/>
    <col min="5891" max="5891" width="47.85546875" style="637" bestFit="1" customWidth="1"/>
    <col min="5892" max="5892" width="16.28515625" style="637" bestFit="1" customWidth="1"/>
    <col min="5893" max="5893" width="20.28515625" style="637" bestFit="1" customWidth="1"/>
    <col min="5894" max="5894" width="15" style="637" customWidth="1"/>
    <col min="5895" max="5895" width="18.5703125" style="637" bestFit="1" customWidth="1"/>
    <col min="5896" max="5896" width="15.140625" style="637" bestFit="1" customWidth="1"/>
    <col min="5897" max="5897" width="17.42578125" style="637" customWidth="1"/>
    <col min="5898" max="5898" width="9.85546875" style="637" customWidth="1"/>
    <col min="5899" max="6144" width="9.140625" style="637" customWidth="1"/>
    <col min="6145" max="6145" width="14.42578125" style="637" bestFit="1" customWidth="1"/>
    <col min="6146" max="6146" width="17.7109375" style="637" bestFit="1" customWidth="1"/>
    <col min="6147" max="6147" width="47.85546875" style="637" bestFit="1" customWidth="1"/>
    <col min="6148" max="6148" width="16.28515625" style="637" bestFit="1" customWidth="1"/>
    <col min="6149" max="6149" width="20.28515625" style="637" bestFit="1" customWidth="1"/>
    <col min="6150" max="6150" width="15" style="637" customWidth="1"/>
    <col min="6151" max="6151" width="18.5703125" style="637" bestFit="1" customWidth="1"/>
    <col min="6152" max="6152" width="15.140625" style="637" bestFit="1" customWidth="1"/>
    <col min="6153" max="6153" width="17.42578125" style="637" customWidth="1"/>
    <col min="6154" max="6154" width="9.85546875" style="637" customWidth="1"/>
    <col min="6155" max="6400" width="9.140625" style="637" customWidth="1"/>
    <col min="6401" max="6401" width="14.42578125" style="637" bestFit="1" customWidth="1"/>
    <col min="6402" max="6402" width="17.7109375" style="637" bestFit="1" customWidth="1"/>
    <col min="6403" max="6403" width="47.85546875" style="637" bestFit="1" customWidth="1"/>
    <col min="6404" max="6404" width="16.28515625" style="637" bestFit="1" customWidth="1"/>
    <col min="6405" max="6405" width="20.28515625" style="637" bestFit="1" customWidth="1"/>
    <col min="6406" max="6406" width="15" style="637" customWidth="1"/>
    <col min="6407" max="6407" width="18.5703125" style="637" bestFit="1" customWidth="1"/>
    <col min="6408" max="6408" width="15.140625" style="637" bestFit="1" customWidth="1"/>
    <col min="6409" max="6409" width="17.42578125" style="637" customWidth="1"/>
    <col min="6410" max="6410" width="9.85546875" style="637" customWidth="1"/>
    <col min="6411" max="6656" width="9.140625" style="637" customWidth="1"/>
    <col min="6657" max="6657" width="14.42578125" style="637" bestFit="1" customWidth="1"/>
    <col min="6658" max="6658" width="17.7109375" style="637" bestFit="1" customWidth="1"/>
    <col min="6659" max="6659" width="47.85546875" style="637" bestFit="1" customWidth="1"/>
    <col min="6660" max="6660" width="16.28515625" style="637" bestFit="1" customWidth="1"/>
    <col min="6661" max="6661" width="20.28515625" style="637" bestFit="1" customWidth="1"/>
    <col min="6662" max="6662" width="15" style="637" customWidth="1"/>
    <col min="6663" max="6663" width="18.5703125" style="637" bestFit="1" customWidth="1"/>
    <col min="6664" max="6664" width="15.140625" style="637" bestFit="1" customWidth="1"/>
    <col min="6665" max="6665" width="17.42578125" style="637" customWidth="1"/>
    <col min="6666" max="6666" width="9.85546875" style="637" customWidth="1"/>
    <col min="6667" max="6912" width="9.140625" style="637" customWidth="1"/>
    <col min="6913" max="6913" width="14.42578125" style="637" bestFit="1" customWidth="1"/>
    <col min="6914" max="6914" width="17.7109375" style="637" bestFit="1" customWidth="1"/>
    <col min="6915" max="6915" width="47.85546875" style="637" bestFit="1" customWidth="1"/>
    <col min="6916" max="6916" width="16.28515625" style="637" bestFit="1" customWidth="1"/>
    <col min="6917" max="6917" width="20.28515625" style="637" bestFit="1" customWidth="1"/>
    <col min="6918" max="6918" width="15" style="637" customWidth="1"/>
    <col min="6919" max="6919" width="18.5703125" style="637" bestFit="1" customWidth="1"/>
    <col min="6920" max="6920" width="15.140625" style="637" bestFit="1" customWidth="1"/>
    <col min="6921" max="6921" width="17.42578125" style="637" customWidth="1"/>
    <col min="6922" max="6922" width="9.85546875" style="637" customWidth="1"/>
    <col min="6923" max="7168" width="9.140625" style="637" customWidth="1"/>
    <col min="7169" max="7169" width="14.42578125" style="637" bestFit="1" customWidth="1"/>
    <col min="7170" max="7170" width="17.7109375" style="637" bestFit="1" customWidth="1"/>
    <col min="7171" max="7171" width="47.85546875" style="637" bestFit="1" customWidth="1"/>
    <col min="7172" max="7172" width="16.28515625" style="637" bestFit="1" customWidth="1"/>
    <col min="7173" max="7173" width="20.28515625" style="637" bestFit="1" customWidth="1"/>
    <col min="7174" max="7174" width="15" style="637" customWidth="1"/>
    <col min="7175" max="7175" width="18.5703125" style="637" bestFit="1" customWidth="1"/>
    <col min="7176" max="7176" width="15.140625" style="637" bestFit="1" customWidth="1"/>
    <col min="7177" max="7177" width="17.42578125" style="637" customWidth="1"/>
    <col min="7178" max="7178" width="9.85546875" style="637" customWidth="1"/>
    <col min="7179" max="7424" width="9.140625" style="637" customWidth="1"/>
    <col min="7425" max="7425" width="14.42578125" style="637" bestFit="1" customWidth="1"/>
    <col min="7426" max="7426" width="17.7109375" style="637" bestFit="1" customWidth="1"/>
    <col min="7427" max="7427" width="47.85546875" style="637" bestFit="1" customWidth="1"/>
    <col min="7428" max="7428" width="16.28515625" style="637" bestFit="1" customWidth="1"/>
    <col min="7429" max="7429" width="20.28515625" style="637" bestFit="1" customWidth="1"/>
    <col min="7430" max="7430" width="15" style="637" customWidth="1"/>
    <col min="7431" max="7431" width="18.5703125" style="637" bestFit="1" customWidth="1"/>
    <col min="7432" max="7432" width="15.140625" style="637" bestFit="1" customWidth="1"/>
    <col min="7433" max="7433" width="17.42578125" style="637" customWidth="1"/>
    <col min="7434" max="7434" width="9.85546875" style="637" customWidth="1"/>
    <col min="7435" max="7680" width="9.140625" style="637" customWidth="1"/>
    <col min="7681" max="7681" width="14.42578125" style="637" bestFit="1" customWidth="1"/>
    <col min="7682" max="7682" width="17.7109375" style="637" bestFit="1" customWidth="1"/>
    <col min="7683" max="7683" width="47.85546875" style="637" bestFit="1" customWidth="1"/>
    <col min="7684" max="7684" width="16.28515625" style="637" bestFit="1" customWidth="1"/>
    <col min="7685" max="7685" width="20.28515625" style="637" bestFit="1" customWidth="1"/>
    <col min="7686" max="7686" width="15" style="637" customWidth="1"/>
    <col min="7687" max="7687" width="18.5703125" style="637" bestFit="1" customWidth="1"/>
    <col min="7688" max="7688" width="15.140625" style="637" bestFit="1" customWidth="1"/>
    <col min="7689" max="7689" width="17.42578125" style="637" customWidth="1"/>
    <col min="7690" max="7690" width="9.85546875" style="637" customWidth="1"/>
    <col min="7691" max="7936" width="9.140625" style="637" customWidth="1"/>
    <col min="7937" max="7937" width="14.42578125" style="637" bestFit="1" customWidth="1"/>
    <col min="7938" max="7938" width="17.7109375" style="637" bestFit="1" customWidth="1"/>
    <col min="7939" max="7939" width="47.85546875" style="637" bestFit="1" customWidth="1"/>
    <col min="7940" max="7940" width="16.28515625" style="637" bestFit="1" customWidth="1"/>
    <col min="7941" max="7941" width="20.28515625" style="637" bestFit="1" customWidth="1"/>
    <col min="7942" max="7942" width="15" style="637" customWidth="1"/>
    <col min="7943" max="7943" width="18.5703125" style="637" bestFit="1" customWidth="1"/>
    <col min="7944" max="7944" width="15.140625" style="637" bestFit="1" customWidth="1"/>
    <col min="7945" max="7945" width="17.42578125" style="637" customWidth="1"/>
    <col min="7946" max="7946" width="9.85546875" style="637" customWidth="1"/>
    <col min="7947" max="8192" width="9.140625" style="637" customWidth="1"/>
    <col min="8193" max="8193" width="14.42578125" style="637" bestFit="1" customWidth="1"/>
    <col min="8194" max="8194" width="17.7109375" style="637" bestFit="1" customWidth="1"/>
    <col min="8195" max="8195" width="47.85546875" style="637" bestFit="1" customWidth="1"/>
    <col min="8196" max="8196" width="16.28515625" style="637" bestFit="1" customWidth="1"/>
    <col min="8197" max="8197" width="20.28515625" style="637" bestFit="1" customWidth="1"/>
    <col min="8198" max="8198" width="15" style="637" customWidth="1"/>
    <col min="8199" max="8199" width="18.5703125" style="637" bestFit="1" customWidth="1"/>
    <col min="8200" max="8200" width="15.140625" style="637" bestFit="1" customWidth="1"/>
    <col min="8201" max="8201" width="17.42578125" style="637" customWidth="1"/>
    <col min="8202" max="8202" width="9.85546875" style="637" customWidth="1"/>
    <col min="8203" max="8448" width="9.140625" style="637" customWidth="1"/>
    <col min="8449" max="8449" width="14.42578125" style="637" bestFit="1" customWidth="1"/>
    <col min="8450" max="8450" width="17.7109375" style="637" bestFit="1" customWidth="1"/>
    <col min="8451" max="8451" width="47.85546875" style="637" bestFit="1" customWidth="1"/>
    <col min="8452" max="8452" width="16.28515625" style="637" bestFit="1" customWidth="1"/>
    <col min="8453" max="8453" width="20.28515625" style="637" bestFit="1" customWidth="1"/>
    <col min="8454" max="8454" width="15" style="637" customWidth="1"/>
    <col min="8455" max="8455" width="18.5703125" style="637" bestFit="1" customWidth="1"/>
    <col min="8456" max="8456" width="15.140625" style="637" bestFit="1" customWidth="1"/>
    <col min="8457" max="8457" width="17.42578125" style="637" customWidth="1"/>
    <col min="8458" max="8458" width="9.85546875" style="637" customWidth="1"/>
    <col min="8459" max="8704" width="9.140625" style="637" customWidth="1"/>
    <col min="8705" max="8705" width="14.42578125" style="637" bestFit="1" customWidth="1"/>
    <col min="8706" max="8706" width="17.7109375" style="637" bestFit="1" customWidth="1"/>
    <col min="8707" max="8707" width="47.85546875" style="637" bestFit="1" customWidth="1"/>
    <col min="8708" max="8708" width="16.28515625" style="637" bestFit="1" customWidth="1"/>
    <col min="8709" max="8709" width="20.28515625" style="637" bestFit="1" customWidth="1"/>
    <col min="8710" max="8710" width="15" style="637" customWidth="1"/>
    <col min="8711" max="8711" width="18.5703125" style="637" bestFit="1" customWidth="1"/>
    <col min="8712" max="8712" width="15.140625" style="637" bestFit="1" customWidth="1"/>
    <col min="8713" max="8713" width="17.42578125" style="637" customWidth="1"/>
    <col min="8714" max="8714" width="9.85546875" style="637" customWidth="1"/>
    <col min="8715" max="8960" width="9.140625" style="637" customWidth="1"/>
    <col min="8961" max="8961" width="14.42578125" style="637" bestFit="1" customWidth="1"/>
    <col min="8962" max="8962" width="17.7109375" style="637" bestFit="1" customWidth="1"/>
    <col min="8963" max="8963" width="47.85546875" style="637" bestFit="1" customWidth="1"/>
    <col min="8964" max="8964" width="16.28515625" style="637" bestFit="1" customWidth="1"/>
    <col min="8965" max="8965" width="20.28515625" style="637" bestFit="1" customWidth="1"/>
    <col min="8966" max="8966" width="15" style="637" customWidth="1"/>
    <col min="8967" max="8967" width="18.5703125" style="637" bestFit="1" customWidth="1"/>
    <col min="8968" max="8968" width="15.140625" style="637" bestFit="1" customWidth="1"/>
    <col min="8969" max="8969" width="17.42578125" style="637" customWidth="1"/>
    <col min="8970" max="8970" width="9.85546875" style="637" customWidth="1"/>
    <col min="8971" max="9216" width="9.140625" style="637" customWidth="1"/>
    <col min="9217" max="9217" width="14.42578125" style="637" bestFit="1" customWidth="1"/>
    <col min="9218" max="9218" width="17.7109375" style="637" bestFit="1" customWidth="1"/>
    <col min="9219" max="9219" width="47.85546875" style="637" bestFit="1" customWidth="1"/>
    <col min="9220" max="9220" width="16.28515625" style="637" bestFit="1" customWidth="1"/>
    <col min="9221" max="9221" width="20.28515625" style="637" bestFit="1" customWidth="1"/>
    <col min="9222" max="9222" width="15" style="637" customWidth="1"/>
    <col min="9223" max="9223" width="18.5703125" style="637" bestFit="1" customWidth="1"/>
    <col min="9224" max="9224" width="15.140625" style="637" bestFit="1" customWidth="1"/>
    <col min="9225" max="9225" width="17.42578125" style="637" customWidth="1"/>
    <col min="9226" max="9226" width="9.85546875" style="637" customWidth="1"/>
    <col min="9227" max="9472" width="9.140625" style="637" customWidth="1"/>
    <col min="9473" max="9473" width="14.42578125" style="637" bestFit="1" customWidth="1"/>
    <col min="9474" max="9474" width="17.7109375" style="637" bestFit="1" customWidth="1"/>
    <col min="9475" max="9475" width="47.85546875" style="637" bestFit="1" customWidth="1"/>
    <col min="9476" max="9476" width="16.28515625" style="637" bestFit="1" customWidth="1"/>
    <col min="9477" max="9477" width="20.28515625" style="637" bestFit="1" customWidth="1"/>
    <col min="9478" max="9478" width="15" style="637" customWidth="1"/>
    <col min="9479" max="9479" width="18.5703125" style="637" bestFit="1" customWidth="1"/>
    <col min="9480" max="9480" width="15.140625" style="637" bestFit="1" customWidth="1"/>
    <col min="9481" max="9481" width="17.42578125" style="637" customWidth="1"/>
    <col min="9482" max="9482" width="9.85546875" style="637" customWidth="1"/>
    <col min="9483" max="9728" width="9.140625" style="637" customWidth="1"/>
    <col min="9729" max="9729" width="14.42578125" style="637" bestFit="1" customWidth="1"/>
    <col min="9730" max="9730" width="17.7109375" style="637" bestFit="1" customWidth="1"/>
    <col min="9731" max="9731" width="47.85546875" style="637" bestFit="1" customWidth="1"/>
    <col min="9732" max="9732" width="16.28515625" style="637" bestFit="1" customWidth="1"/>
    <col min="9733" max="9733" width="20.28515625" style="637" bestFit="1" customWidth="1"/>
    <col min="9734" max="9734" width="15" style="637" customWidth="1"/>
    <col min="9735" max="9735" width="18.5703125" style="637" bestFit="1" customWidth="1"/>
    <col min="9736" max="9736" width="15.140625" style="637" bestFit="1" customWidth="1"/>
    <col min="9737" max="9737" width="17.42578125" style="637" customWidth="1"/>
    <col min="9738" max="9738" width="9.85546875" style="637" customWidth="1"/>
    <col min="9739" max="9984" width="9.140625" style="637" customWidth="1"/>
    <col min="9985" max="9985" width="14.42578125" style="637" bestFit="1" customWidth="1"/>
    <col min="9986" max="9986" width="17.7109375" style="637" bestFit="1" customWidth="1"/>
    <col min="9987" max="9987" width="47.85546875" style="637" bestFit="1" customWidth="1"/>
    <col min="9988" max="9988" width="16.28515625" style="637" bestFit="1" customWidth="1"/>
    <col min="9989" max="9989" width="20.28515625" style="637" bestFit="1" customWidth="1"/>
    <col min="9990" max="9990" width="15" style="637" customWidth="1"/>
    <col min="9991" max="9991" width="18.5703125" style="637" bestFit="1" customWidth="1"/>
    <col min="9992" max="9992" width="15.140625" style="637" bestFit="1" customWidth="1"/>
    <col min="9993" max="9993" width="17.42578125" style="637" customWidth="1"/>
    <col min="9994" max="9994" width="9.85546875" style="637" customWidth="1"/>
    <col min="9995" max="10240" width="9.140625" style="637" customWidth="1"/>
    <col min="10241" max="10241" width="14.42578125" style="637" bestFit="1" customWidth="1"/>
    <col min="10242" max="10242" width="17.7109375" style="637" bestFit="1" customWidth="1"/>
    <col min="10243" max="10243" width="47.85546875" style="637" bestFit="1" customWidth="1"/>
    <col min="10244" max="10244" width="16.28515625" style="637" bestFit="1" customWidth="1"/>
    <col min="10245" max="10245" width="20.28515625" style="637" bestFit="1" customWidth="1"/>
    <col min="10246" max="10246" width="15" style="637" customWidth="1"/>
    <col min="10247" max="10247" width="18.5703125" style="637" bestFit="1" customWidth="1"/>
    <col min="10248" max="10248" width="15.140625" style="637" bestFit="1" customWidth="1"/>
    <col min="10249" max="10249" width="17.42578125" style="637" customWidth="1"/>
    <col min="10250" max="10250" width="9.85546875" style="637" customWidth="1"/>
    <col min="10251" max="10496" width="9.140625" style="637" customWidth="1"/>
    <col min="10497" max="10497" width="14.42578125" style="637" bestFit="1" customWidth="1"/>
    <col min="10498" max="10498" width="17.7109375" style="637" bestFit="1" customWidth="1"/>
    <col min="10499" max="10499" width="47.85546875" style="637" bestFit="1" customWidth="1"/>
    <col min="10500" max="10500" width="16.28515625" style="637" bestFit="1" customWidth="1"/>
    <col min="10501" max="10501" width="20.28515625" style="637" bestFit="1" customWidth="1"/>
    <col min="10502" max="10502" width="15" style="637" customWidth="1"/>
    <col min="10503" max="10503" width="18.5703125" style="637" bestFit="1" customWidth="1"/>
    <col min="10504" max="10504" width="15.140625" style="637" bestFit="1" customWidth="1"/>
    <col min="10505" max="10505" width="17.42578125" style="637" customWidth="1"/>
    <col min="10506" max="10506" width="9.85546875" style="637" customWidth="1"/>
    <col min="10507" max="10752" width="9.140625" style="637" customWidth="1"/>
    <col min="10753" max="10753" width="14.42578125" style="637" bestFit="1" customWidth="1"/>
    <col min="10754" max="10754" width="17.7109375" style="637" bestFit="1" customWidth="1"/>
    <col min="10755" max="10755" width="47.85546875" style="637" bestFit="1" customWidth="1"/>
    <col min="10756" max="10756" width="16.28515625" style="637" bestFit="1" customWidth="1"/>
    <col min="10757" max="10757" width="20.28515625" style="637" bestFit="1" customWidth="1"/>
    <col min="10758" max="10758" width="15" style="637" customWidth="1"/>
    <col min="10759" max="10759" width="18.5703125" style="637" bestFit="1" customWidth="1"/>
    <col min="10760" max="10760" width="15.140625" style="637" bestFit="1" customWidth="1"/>
    <col min="10761" max="10761" width="17.42578125" style="637" customWidth="1"/>
    <col min="10762" max="10762" width="9.85546875" style="637" customWidth="1"/>
    <col min="10763" max="11008" width="9.140625" style="637" customWidth="1"/>
    <col min="11009" max="11009" width="14.42578125" style="637" bestFit="1" customWidth="1"/>
    <col min="11010" max="11010" width="17.7109375" style="637" bestFit="1" customWidth="1"/>
    <col min="11011" max="11011" width="47.85546875" style="637" bestFit="1" customWidth="1"/>
    <col min="11012" max="11012" width="16.28515625" style="637" bestFit="1" customWidth="1"/>
    <col min="11013" max="11013" width="20.28515625" style="637" bestFit="1" customWidth="1"/>
    <col min="11014" max="11014" width="15" style="637" customWidth="1"/>
    <col min="11015" max="11015" width="18.5703125" style="637" bestFit="1" customWidth="1"/>
    <col min="11016" max="11016" width="15.140625" style="637" bestFit="1" customWidth="1"/>
    <col min="11017" max="11017" width="17.42578125" style="637" customWidth="1"/>
    <col min="11018" max="11018" width="9.85546875" style="637" customWidth="1"/>
    <col min="11019" max="11264" width="9.140625" style="637" customWidth="1"/>
    <col min="11265" max="11265" width="14.42578125" style="637" bestFit="1" customWidth="1"/>
    <col min="11266" max="11266" width="17.7109375" style="637" bestFit="1" customWidth="1"/>
    <col min="11267" max="11267" width="47.85546875" style="637" bestFit="1" customWidth="1"/>
    <col min="11268" max="11268" width="16.28515625" style="637" bestFit="1" customWidth="1"/>
    <col min="11269" max="11269" width="20.28515625" style="637" bestFit="1" customWidth="1"/>
    <col min="11270" max="11270" width="15" style="637" customWidth="1"/>
    <col min="11271" max="11271" width="18.5703125" style="637" bestFit="1" customWidth="1"/>
    <col min="11272" max="11272" width="15.140625" style="637" bestFit="1" customWidth="1"/>
    <col min="11273" max="11273" width="17.42578125" style="637" customWidth="1"/>
    <col min="11274" max="11274" width="9.85546875" style="637" customWidth="1"/>
    <col min="11275" max="11520" width="9.140625" style="637" customWidth="1"/>
    <col min="11521" max="11521" width="14.42578125" style="637" bestFit="1" customWidth="1"/>
    <col min="11522" max="11522" width="17.7109375" style="637" bestFit="1" customWidth="1"/>
    <col min="11523" max="11523" width="47.85546875" style="637" bestFit="1" customWidth="1"/>
    <col min="11524" max="11524" width="16.28515625" style="637" bestFit="1" customWidth="1"/>
    <col min="11525" max="11525" width="20.28515625" style="637" bestFit="1" customWidth="1"/>
    <col min="11526" max="11526" width="15" style="637" customWidth="1"/>
    <col min="11527" max="11527" width="18.5703125" style="637" bestFit="1" customWidth="1"/>
    <col min="11528" max="11528" width="15.140625" style="637" bestFit="1" customWidth="1"/>
    <col min="11529" max="11529" width="17.42578125" style="637" customWidth="1"/>
    <col min="11530" max="11530" width="9.85546875" style="637" customWidth="1"/>
    <col min="11531" max="11776" width="9.140625" style="637" customWidth="1"/>
    <col min="11777" max="11777" width="14.42578125" style="637" bestFit="1" customWidth="1"/>
    <col min="11778" max="11778" width="17.7109375" style="637" bestFit="1" customWidth="1"/>
    <col min="11779" max="11779" width="47.85546875" style="637" bestFit="1" customWidth="1"/>
    <col min="11780" max="11780" width="16.28515625" style="637" bestFit="1" customWidth="1"/>
    <col min="11781" max="11781" width="20.28515625" style="637" bestFit="1" customWidth="1"/>
    <col min="11782" max="11782" width="15" style="637" customWidth="1"/>
    <col min="11783" max="11783" width="18.5703125" style="637" bestFit="1" customWidth="1"/>
    <col min="11784" max="11784" width="15.140625" style="637" bestFit="1" customWidth="1"/>
    <col min="11785" max="11785" width="17.42578125" style="637" customWidth="1"/>
    <col min="11786" max="11786" width="9.85546875" style="637" customWidth="1"/>
    <col min="11787" max="12032" width="9.140625" style="637" customWidth="1"/>
    <col min="12033" max="12033" width="14.42578125" style="637" bestFit="1" customWidth="1"/>
    <col min="12034" max="12034" width="17.7109375" style="637" bestFit="1" customWidth="1"/>
    <col min="12035" max="12035" width="47.85546875" style="637" bestFit="1" customWidth="1"/>
    <col min="12036" max="12036" width="16.28515625" style="637" bestFit="1" customWidth="1"/>
    <col min="12037" max="12037" width="20.28515625" style="637" bestFit="1" customWidth="1"/>
    <col min="12038" max="12038" width="15" style="637" customWidth="1"/>
    <col min="12039" max="12039" width="18.5703125" style="637" bestFit="1" customWidth="1"/>
    <col min="12040" max="12040" width="15.140625" style="637" bestFit="1" customWidth="1"/>
    <col min="12041" max="12041" width="17.42578125" style="637" customWidth="1"/>
    <col min="12042" max="12042" width="9.85546875" style="637" customWidth="1"/>
    <col min="12043" max="12288" width="9.140625" style="637" customWidth="1"/>
    <col min="12289" max="12289" width="14.42578125" style="637" bestFit="1" customWidth="1"/>
    <col min="12290" max="12290" width="17.7109375" style="637" bestFit="1" customWidth="1"/>
    <col min="12291" max="12291" width="47.85546875" style="637" bestFit="1" customWidth="1"/>
    <col min="12292" max="12292" width="16.28515625" style="637" bestFit="1" customWidth="1"/>
    <col min="12293" max="12293" width="20.28515625" style="637" bestFit="1" customWidth="1"/>
    <col min="12294" max="12294" width="15" style="637" customWidth="1"/>
    <col min="12295" max="12295" width="18.5703125" style="637" bestFit="1" customWidth="1"/>
    <col min="12296" max="12296" width="15.140625" style="637" bestFit="1" customWidth="1"/>
    <col min="12297" max="12297" width="17.42578125" style="637" customWidth="1"/>
    <col min="12298" max="12298" width="9.85546875" style="637" customWidth="1"/>
    <col min="12299" max="12544" width="9.140625" style="637" customWidth="1"/>
    <col min="12545" max="12545" width="14.42578125" style="637" bestFit="1" customWidth="1"/>
    <col min="12546" max="12546" width="17.7109375" style="637" bestFit="1" customWidth="1"/>
    <col min="12547" max="12547" width="47.85546875" style="637" bestFit="1" customWidth="1"/>
    <col min="12548" max="12548" width="16.28515625" style="637" bestFit="1" customWidth="1"/>
    <col min="12549" max="12549" width="20.28515625" style="637" bestFit="1" customWidth="1"/>
    <col min="12550" max="12550" width="15" style="637" customWidth="1"/>
    <col min="12551" max="12551" width="18.5703125" style="637" bestFit="1" customWidth="1"/>
    <col min="12552" max="12552" width="15.140625" style="637" bestFit="1" customWidth="1"/>
    <col min="12553" max="12553" width="17.42578125" style="637" customWidth="1"/>
    <col min="12554" max="12554" width="9.85546875" style="637" customWidth="1"/>
    <col min="12555" max="12800" width="9.140625" style="637" customWidth="1"/>
    <col min="12801" max="12801" width="14.42578125" style="637" bestFit="1" customWidth="1"/>
    <col min="12802" max="12802" width="17.7109375" style="637" bestFit="1" customWidth="1"/>
    <col min="12803" max="12803" width="47.85546875" style="637" bestFit="1" customWidth="1"/>
    <col min="12804" max="12804" width="16.28515625" style="637" bestFit="1" customWidth="1"/>
    <col min="12805" max="12805" width="20.28515625" style="637" bestFit="1" customWidth="1"/>
    <col min="12806" max="12806" width="15" style="637" customWidth="1"/>
    <col min="12807" max="12807" width="18.5703125" style="637" bestFit="1" customWidth="1"/>
    <col min="12808" max="12808" width="15.140625" style="637" bestFit="1" customWidth="1"/>
    <col min="12809" max="12809" width="17.42578125" style="637" customWidth="1"/>
    <col min="12810" max="12810" width="9.85546875" style="637" customWidth="1"/>
    <col min="12811" max="13056" width="9.140625" style="637" customWidth="1"/>
    <col min="13057" max="13057" width="14.42578125" style="637" bestFit="1" customWidth="1"/>
    <col min="13058" max="13058" width="17.7109375" style="637" bestFit="1" customWidth="1"/>
    <col min="13059" max="13059" width="47.85546875" style="637" bestFit="1" customWidth="1"/>
    <col min="13060" max="13060" width="16.28515625" style="637" bestFit="1" customWidth="1"/>
    <col min="13061" max="13061" width="20.28515625" style="637" bestFit="1" customWidth="1"/>
    <col min="13062" max="13062" width="15" style="637" customWidth="1"/>
    <col min="13063" max="13063" width="18.5703125" style="637" bestFit="1" customWidth="1"/>
    <col min="13064" max="13064" width="15.140625" style="637" bestFit="1" customWidth="1"/>
    <col min="13065" max="13065" width="17.42578125" style="637" customWidth="1"/>
    <col min="13066" max="13066" width="9.85546875" style="637" customWidth="1"/>
    <col min="13067" max="13312" width="9.140625" style="637" customWidth="1"/>
    <col min="13313" max="13313" width="14.42578125" style="637" bestFit="1" customWidth="1"/>
    <col min="13314" max="13314" width="17.7109375" style="637" bestFit="1" customWidth="1"/>
    <col min="13315" max="13315" width="47.85546875" style="637" bestFit="1" customWidth="1"/>
    <col min="13316" max="13316" width="16.28515625" style="637" bestFit="1" customWidth="1"/>
    <col min="13317" max="13317" width="20.28515625" style="637" bestFit="1" customWidth="1"/>
    <col min="13318" max="13318" width="15" style="637" customWidth="1"/>
    <col min="13319" max="13319" width="18.5703125" style="637" bestFit="1" customWidth="1"/>
    <col min="13320" max="13320" width="15.140625" style="637" bestFit="1" customWidth="1"/>
    <col min="13321" max="13321" width="17.42578125" style="637" customWidth="1"/>
    <col min="13322" max="13322" width="9.85546875" style="637" customWidth="1"/>
    <col min="13323" max="13568" width="9.140625" style="637" customWidth="1"/>
    <col min="13569" max="13569" width="14.42578125" style="637" bestFit="1" customWidth="1"/>
    <col min="13570" max="13570" width="17.7109375" style="637" bestFit="1" customWidth="1"/>
    <col min="13571" max="13571" width="47.85546875" style="637" bestFit="1" customWidth="1"/>
    <col min="13572" max="13572" width="16.28515625" style="637" bestFit="1" customWidth="1"/>
    <col min="13573" max="13573" width="20.28515625" style="637" bestFit="1" customWidth="1"/>
    <col min="13574" max="13574" width="15" style="637" customWidth="1"/>
    <col min="13575" max="13575" width="18.5703125" style="637" bestFit="1" customWidth="1"/>
    <col min="13576" max="13576" width="15.140625" style="637" bestFit="1" customWidth="1"/>
    <col min="13577" max="13577" width="17.42578125" style="637" customWidth="1"/>
    <col min="13578" max="13578" width="9.85546875" style="637" customWidth="1"/>
    <col min="13579" max="13824" width="9.140625" style="637" customWidth="1"/>
    <col min="13825" max="13825" width="14.42578125" style="637" bestFit="1" customWidth="1"/>
    <col min="13826" max="13826" width="17.7109375" style="637" bestFit="1" customWidth="1"/>
    <col min="13827" max="13827" width="47.85546875" style="637" bestFit="1" customWidth="1"/>
    <col min="13828" max="13828" width="16.28515625" style="637" bestFit="1" customWidth="1"/>
    <col min="13829" max="13829" width="20.28515625" style="637" bestFit="1" customWidth="1"/>
    <col min="13830" max="13830" width="15" style="637" customWidth="1"/>
    <col min="13831" max="13831" width="18.5703125" style="637" bestFit="1" customWidth="1"/>
    <col min="13832" max="13832" width="15.140625" style="637" bestFit="1" customWidth="1"/>
    <col min="13833" max="13833" width="17.42578125" style="637" customWidth="1"/>
    <col min="13834" max="13834" width="9.85546875" style="637" customWidth="1"/>
    <col min="13835" max="14080" width="9.140625" style="637" customWidth="1"/>
    <col min="14081" max="14081" width="14.42578125" style="637" bestFit="1" customWidth="1"/>
    <col min="14082" max="14082" width="17.7109375" style="637" bestFit="1" customWidth="1"/>
    <col min="14083" max="14083" width="47.85546875" style="637" bestFit="1" customWidth="1"/>
    <col min="14084" max="14084" width="16.28515625" style="637" bestFit="1" customWidth="1"/>
    <col min="14085" max="14085" width="20.28515625" style="637" bestFit="1" customWidth="1"/>
    <col min="14086" max="14086" width="15" style="637" customWidth="1"/>
    <col min="14087" max="14087" width="18.5703125" style="637" bestFit="1" customWidth="1"/>
    <col min="14088" max="14088" width="15.140625" style="637" bestFit="1" customWidth="1"/>
    <col min="14089" max="14089" width="17.42578125" style="637" customWidth="1"/>
    <col min="14090" max="14090" width="9.85546875" style="637" customWidth="1"/>
    <col min="14091" max="14336" width="9.140625" style="637" customWidth="1"/>
    <col min="14337" max="14337" width="14.42578125" style="637" bestFit="1" customWidth="1"/>
    <col min="14338" max="14338" width="17.7109375" style="637" bestFit="1" customWidth="1"/>
    <col min="14339" max="14339" width="47.85546875" style="637" bestFit="1" customWidth="1"/>
    <col min="14340" max="14340" width="16.28515625" style="637" bestFit="1" customWidth="1"/>
    <col min="14341" max="14341" width="20.28515625" style="637" bestFit="1" customWidth="1"/>
    <col min="14342" max="14342" width="15" style="637" customWidth="1"/>
    <col min="14343" max="14343" width="18.5703125" style="637" bestFit="1" customWidth="1"/>
    <col min="14344" max="14344" width="15.140625" style="637" bestFit="1" customWidth="1"/>
    <col min="14345" max="14345" width="17.42578125" style="637" customWidth="1"/>
    <col min="14346" max="14346" width="9.85546875" style="637" customWidth="1"/>
    <col min="14347" max="14592" width="9.140625" style="637" customWidth="1"/>
    <col min="14593" max="14593" width="14.42578125" style="637" bestFit="1" customWidth="1"/>
    <col min="14594" max="14594" width="17.7109375" style="637" bestFit="1" customWidth="1"/>
    <col min="14595" max="14595" width="47.85546875" style="637" bestFit="1" customWidth="1"/>
    <col min="14596" max="14596" width="16.28515625" style="637" bestFit="1" customWidth="1"/>
    <col min="14597" max="14597" width="20.28515625" style="637" bestFit="1" customWidth="1"/>
    <col min="14598" max="14598" width="15" style="637" customWidth="1"/>
    <col min="14599" max="14599" width="18.5703125" style="637" bestFit="1" customWidth="1"/>
    <col min="14600" max="14600" width="15.140625" style="637" bestFit="1" customWidth="1"/>
    <col min="14601" max="14601" width="17.42578125" style="637" customWidth="1"/>
    <col min="14602" max="14602" width="9.85546875" style="637" customWidth="1"/>
    <col min="14603" max="14848" width="9.140625" style="637" customWidth="1"/>
    <col min="14849" max="14849" width="14.42578125" style="637" bestFit="1" customWidth="1"/>
    <col min="14850" max="14850" width="17.7109375" style="637" bestFit="1" customWidth="1"/>
    <col min="14851" max="14851" width="47.85546875" style="637" bestFit="1" customWidth="1"/>
    <col min="14852" max="14852" width="16.28515625" style="637" bestFit="1" customWidth="1"/>
    <col min="14853" max="14853" width="20.28515625" style="637" bestFit="1" customWidth="1"/>
    <col min="14854" max="14854" width="15" style="637" customWidth="1"/>
    <col min="14855" max="14855" width="18.5703125" style="637" bestFit="1" customWidth="1"/>
    <col min="14856" max="14856" width="15.140625" style="637" bestFit="1" customWidth="1"/>
    <col min="14857" max="14857" width="17.42578125" style="637" customWidth="1"/>
    <col min="14858" max="14858" width="9.85546875" style="637" customWidth="1"/>
    <col min="14859" max="15104" width="9.140625" style="637" customWidth="1"/>
    <col min="15105" max="15105" width="14.42578125" style="637" bestFit="1" customWidth="1"/>
    <col min="15106" max="15106" width="17.7109375" style="637" bestFit="1" customWidth="1"/>
    <col min="15107" max="15107" width="47.85546875" style="637" bestFit="1" customWidth="1"/>
    <col min="15108" max="15108" width="16.28515625" style="637" bestFit="1" customWidth="1"/>
    <col min="15109" max="15109" width="20.28515625" style="637" bestFit="1" customWidth="1"/>
    <col min="15110" max="15110" width="15" style="637" customWidth="1"/>
    <col min="15111" max="15111" width="18.5703125" style="637" bestFit="1" customWidth="1"/>
    <col min="15112" max="15112" width="15.140625" style="637" bestFit="1" customWidth="1"/>
    <col min="15113" max="15113" width="17.42578125" style="637" customWidth="1"/>
    <col min="15114" max="15114" width="9.85546875" style="637" customWidth="1"/>
    <col min="15115" max="15360" width="9.140625" style="637" customWidth="1"/>
    <col min="15361" max="15361" width="14.42578125" style="637" bestFit="1" customWidth="1"/>
    <col min="15362" max="15362" width="17.7109375" style="637" bestFit="1" customWidth="1"/>
    <col min="15363" max="15363" width="47.85546875" style="637" bestFit="1" customWidth="1"/>
    <col min="15364" max="15364" width="16.28515625" style="637" bestFit="1" customWidth="1"/>
    <col min="15365" max="15365" width="20.28515625" style="637" bestFit="1" customWidth="1"/>
    <col min="15366" max="15366" width="15" style="637" customWidth="1"/>
    <col min="15367" max="15367" width="18.5703125" style="637" bestFit="1" customWidth="1"/>
    <col min="15368" max="15368" width="15.140625" style="637" bestFit="1" customWidth="1"/>
    <col min="15369" max="15369" width="17.42578125" style="637" customWidth="1"/>
    <col min="15370" max="15370" width="9.85546875" style="637" customWidth="1"/>
    <col min="15371" max="15616" width="9.140625" style="637" customWidth="1"/>
    <col min="15617" max="15617" width="14.42578125" style="637" bestFit="1" customWidth="1"/>
    <col min="15618" max="15618" width="17.7109375" style="637" bestFit="1" customWidth="1"/>
    <col min="15619" max="15619" width="47.85546875" style="637" bestFit="1" customWidth="1"/>
    <col min="15620" max="15620" width="16.28515625" style="637" bestFit="1" customWidth="1"/>
    <col min="15621" max="15621" width="20.28515625" style="637" bestFit="1" customWidth="1"/>
    <col min="15622" max="15622" width="15" style="637" customWidth="1"/>
    <col min="15623" max="15623" width="18.5703125" style="637" bestFit="1" customWidth="1"/>
    <col min="15624" max="15624" width="15.140625" style="637" bestFit="1" customWidth="1"/>
    <col min="15625" max="15625" width="17.42578125" style="637" customWidth="1"/>
    <col min="15626" max="15626" width="9.85546875" style="637" customWidth="1"/>
    <col min="15627" max="15872" width="9.140625" style="637" customWidth="1"/>
    <col min="15873" max="15873" width="14.42578125" style="637" bestFit="1" customWidth="1"/>
    <col min="15874" max="15874" width="17.7109375" style="637" bestFit="1" customWidth="1"/>
    <col min="15875" max="15875" width="47.85546875" style="637" bestFit="1" customWidth="1"/>
    <col min="15876" max="15876" width="16.28515625" style="637" bestFit="1" customWidth="1"/>
    <col min="15877" max="15877" width="20.28515625" style="637" bestFit="1" customWidth="1"/>
    <col min="15878" max="15878" width="15" style="637" customWidth="1"/>
    <col min="15879" max="15879" width="18.5703125" style="637" bestFit="1" customWidth="1"/>
    <col min="15880" max="15880" width="15.140625" style="637" bestFit="1" customWidth="1"/>
    <col min="15881" max="15881" width="17.42578125" style="637" customWidth="1"/>
    <col min="15882" max="15882" width="9.85546875" style="637" customWidth="1"/>
    <col min="15883" max="16128" width="9.140625" style="637" customWidth="1"/>
    <col min="16129" max="16129" width="14.42578125" style="637" bestFit="1" customWidth="1"/>
    <col min="16130" max="16130" width="17.7109375" style="637" bestFit="1" customWidth="1"/>
    <col min="16131" max="16131" width="47.85546875" style="637" bestFit="1" customWidth="1"/>
    <col min="16132" max="16132" width="16.28515625" style="637" bestFit="1" customWidth="1"/>
    <col min="16133" max="16133" width="20.28515625" style="637" bestFit="1" customWidth="1"/>
    <col min="16134" max="16134" width="15" style="637" customWidth="1"/>
    <col min="16135" max="16135" width="18.5703125" style="637" bestFit="1" customWidth="1"/>
    <col min="16136" max="16136" width="15.140625" style="637" bestFit="1" customWidth="1"/>
    <col min="16137" max="16137" width="17.42578125" style="637" customWidth="1"/>
    <col min="16138" max="16138" width="9.85546875" style="637" customWidth="1"/>
    <col min="16139" max="16384" width="9.140625" style="637" customWidth="1"/>
  </cols>
  <sheetData>
    <row r="1" spans="1:13" s="632" customFormat="1">
      <c r="A1" s="630" t="s">
        <v>1121</v>
      </c>
      <c r="B1" s="630" t="s">
        <v>1122</v>
      </c>
      <c r="C1" s="630" t="s">
        <v>1123</v>
      </c>
      <c r="D1" s="631" t="s">
        <v>1124</v>
      </c>
      <c r="E1" s="631" t="s">
        <v>1125</v>
      </c>
      <c r="F1" s="631" t="s">
        <v>1126</v>
      </c>
      <c r="G1" s="631" t="s">
        <v>1127</v>
      </c>
      <c r="H1" s="631" t="s">
        <v>1128</v>
      </c>
      <c r="J1" s="631"/>
      <c r="L1" s="633" t="s">
        <v>1121</v>
      </c>
      <c r="M1" s="632" t="s">
        <v>1122</v>
      </c>
    </row>
    <row r="2" spans="1:13">
      <c r="A2" s="634" t="s">
        <v>1129</v>
      </c>
      <c r="B2" s="634" t="s">
        <v>1130</v>
      </c>
      <c r="C2" s="635" t="s">
        <v>1131</v>
      </c>
      <c r="D2" s="636">
        <v>0</v>
      </c>
      <c r="E2" s="636">
        <v>0</v>
      </c>
      <c r="F2" s="636">
        <v>81</v>
      </c>
      <c r="G2" s="636">
        <v>0</v>
      </c>
      <c r="H2" s="636" t="s">
        <v>1132</v>
      </c>
      <c r="J2" s="638">
        <f>+(F2+G2/1000)-(D2+E2/1000)</f>
        <v>81</v>
      </c>
      <c r="L2" s="633" t="s">
        <v>1129</v>
      </c>
      <c r="M2" s="637" t="s">
        <v>1130</v>
      </c>
    </row>
    <row r="3" spans="1:13">
      <c r="A3" s="634" t="s">
        <v>1129</v>
      </c>
      <c r="B3" s="634" t="s">
        <v>1130</v>
      </c>
      <c r="C3" s="635" t="s">
        <v>1131</v>
      </c>
      <c r="D3" s="636">
        <v>81</v>
      </c>
      <c r="E3" s="636">
        <v>0</v>
      </c>
      <c r="F3" s="636">
        <v>107</v>
      </c>
      <c r="G3" s="636">
        <v>0</v>
      </c>
      <c r="H3" s="636" t="s">
        <v>1133</v>
      </c>
      <c r="J3" s="638">
        <f t="shared" ref="J3:J66" si="0">+(F3+G3/1000)-(D3+E3/1000)</f>
        <v>26</v>
      </c>
      <c r="L3" s="633" t="s">
        <v>1129</v>
      </c>
      <c r="M3" s="637" t="s">
        <v>1130</v>
      </c>
    </row>
    <row r="4" spans="1:13">
      <c r="A4" s="634" t="s">
        <v>1129</v>
      </c>
      <c r="B4" s="634" t="s">
        <v>1130</v>
      </c>
      <c r="C4" s="635" t="s">
        <v>1131</v>
      </c>
      <c r="D4" s="636">
        <v>107</v>
      </c>
      <c r="E4" s="636">
        <v>0</v>
      </c>
      <c r="F4" s="636">
        <v>118</v>
      </c>
      <c r="G4" s="636">
        <v>1006</v>
      </c>
      <c r="H4" s="636" t="s">
        <v>1134</v>
      </c>
      <c r="J4" s="638">
        <f t="shared" si="0"/>
        <v>12.006</v>
      </c>
      <c r="L4" s="633" t="s">
        <v>1129</v>
      </c>
      <c r="M4" s="637" t="s">
        <v>1130</v>
      </c>
    </row>
    <row r="5" spans="1:13">
      <c r="A5" s="634" t="s">
        <v>1135</v>
      </c>
      <c r="B5" s="634" t="s">
        <v>1130</v>
      </c>
      <c r="C5" s="635" t="s">
        <v>1136</v>
      </c>
      <c r="D5" s="636">
        <v>0</v>
      </c>
      <c r="E5" s="636">
        <v>0</v>
      </c>
      <c r="F5" s="636">
        <v>40</v>
      </c>
      <c r="G5" s="636">
        <v>0</v>
      </c>
      <c r="H5" s="636" t="s">
        <v>1134</v>
      </c>
      <c r="J5" s="638">
        <f t="shared" si="0"/>
        <v>40</v>
      </c>
      <c r="L5" s="633" t="s">
        <v>1135</v>
      </c>
      <c r="M5" s="637" t="s">
        <v>1130</v>
      </c>
    </row>
    <row r="6" spans="1:13">
      <c r="A6" s="634" t="s">
        <v>1135</v>
      </c>
      <c r="B6" s="634" t="s">
        <v>1130</v>
      </c>
      <c r="C6" s="635" t="s">
        <v>1137</v>
      </c>
      <c r="D6" s="636">
        <v>40</v>
      </c>
      <c r="E6" s="636">
        <v>0</v>
      </c>
      <c r="F6" s="636">
        <v>77</v>
      </c>
      <c r="G6" s="636">
        <v>0</v>
      </c>
      <c r="H6" s="636" t="s">
        <v>1134</v>
      </c>
      <c r="J6" s="638">
        <f t="shared" si="0"/>
        <v>37</v>
      </c>
      <c r="L6" s="633" t="s">
        <v>1135</v>
      </c>
      <c r="M6" s="637" t="s">
        <v>1130</v>
      </c>
    </row>
    <row r="7" spans="1:13">
      <c r="A7" s="634" t="s">
        <v>1135</v>
      </c>
      <c r="B7" s="634" t="s">
        <v>1130</v>
      </c>
      <c r="C7" s="635" t="s">
        <v>1138</v>
      </c>
      <c r="D7" s="636">
        <v>51</v>
      </c>
      <c r="E7" s="636">
        <v>555</v>
      </c>
      <c r="F7" s="636">
        <v>51</v>
      </c>
      <c r="G7" s="636">
        <v>867</v>
      </c>
      <c r="H7" s="636" t="s">
        <v>1134</v>
      </c>
      <c r="J7" s="638">
        <f t="shared" si="0"/>
        <v>0.31199999999999761</v>
      </c>
      <c r="L7" s="633" t="s">
        <v>1135</v>
      </c>
      <c r="M7" s="637" t="s">
        <v>1130</v>
      </c>
    </row>
    <row r="8" spans="1:13">
      <c r="A8" s="634" t="s">
        <v>1135</v>
      </c>
      <c r="B8" s="634" t="s">
        <v>1130</v>
      </c>
      <c r="C8" s="635" t="s">
        <v>1137</v>
      </c>
      <c r="D8" s="636">
        <v>77</v>
      </c>
      <c r="E8" s="636">
        <v>0</v>
      </c>
      <c r="F8" s="636">
        <v>96</v>
      </c>
      <c r="G8" s="636">
        <v>0</v>
      </c>
      <c r="H8" s="636" t="s">
        <v>1133</v>
      </c>
      <c r="J8" s="638">
        <f t="shared" si="0"/>
        <v>19</v>
      </c>
      <c r="L8" s="633" t="s">
        <v>1135</v>
      </c>
      <c r="M8" s="637" t="s">
        <v>1130</v>
      </c>
    </row>
    <row r="9" spans="1:13">
      <c r="A9" s="634" t="s">
        <v>1135</v>
      </c>
      <c r="B9" s="634" t="s">
        <v>1130</v>
      </c>
      <c r="C9" s="635" t="s">
        <v>1139</v>
      </c>
      <c r="D9" s="636">
        <v>95</v>
      </c>
      <c r="E9" s="636">
        <v>660</v>
      </c>
      <c r="F9" s="636">
        <v>96</v>
      </c>
      <c r="G9" s="636">
        <v>725</v>
      </c>
      <c r="H9" s="636" t="s">
        <v>1133</v>
      </c>
      <c r="J9" s="638">
        <f t="shared" si="0"/>
        <v>1.0649999999999977</v>
      </c>
      <c r="L9" s="633" t="s">
        <v>1135</v>
      </c>
      <c r="M9" s="637" t="s">
        <v>1130</v>
      </c>
    </row>
    <row r="10" spans="1:13">
      <c r="A10" s="634" t="s">
        <v>1135</v>
      </c>
      <c r="B10" s="634" t="s">
        <v>1130</v>
      </c>
      <c r="C10" s="635" t="s">
        <v>1137</v>
      </c>
      <c r="D10" s="636">
        <v>96</v>
      </c>
      <c r="E10" s="636">
        <v>0</v>
      </c>
      <c r="F10" s="636">
        <v>127</v>
      </c>
      <c r="G10" s="636">
        <v>600</v>
      </c>
      <c r="H10" s="636" t="s">
        <v>1134</v>
      </c>
      <c r="J10" s="638">
        <f t="shared" si="0"/>
        <v>31.599999999999994</v>
      </c>
      <c r="L10" s="633" t="s">
        <v>1135</v>
      </c>
      <c r="M10" s="637" t="s">
        <v>1130</v>
      </c>
    </row>
    <row r="11" spans="1:13">
      <c r="A11" s="634" t="s">
        <v>1140</v>
      </c>
      <c r="B11" s="634" t="s">
        <v>1130</v>
      </c>
      <c r="C11" s="635" t="s">
        <v>244</v>
      </c>
      <c r="D11" s="636">
        <v>5</v>
      </c>
      <c r="E11" s="636">
        <v>0</v>
      </c>
      <c r="F11" s="636">
        <v>22</v>
      </c>
      <c r="G11" s="636">
        <v>0</v>
      </c>
      <c r="H11" s="636" t="s">
        <v>1134</v>
      </c>
      <c r="J11" s="638">
        <f t="shared" si="0"/>
        <v>17</v>
      </c>
      <c r="L11" s="633" t="s">
        <v>1140</v>
      </c>
      <c r="M11" s="637" t="s">
        <v>1130</v>
      </c>
    </row>
    <row r="12" spans="1:13">
      <c r="A12" s="634" t="s">
        <v>1140</v>
      </c>
      <c r="B12" s="634" t="s">
        <v>1130</v>
      </c>
      <c r="C12" s="635" t="s">
        <v>244</v>
      </c>
      <c r="D12" s="636">
        <v>22</v>
      </c>
      <c r="E12" s="636">
        <v>0</v>
      </c>
      <c r="F12" s="636">
        <v>24</v>
      </c>
      <c r="G12" s="636">
        <v>0</v>
      </c>
      <c r="H12" s="636" t="s">
        <v>1133</v>
      </c>
      <c r="J12" s="638">
        <f t="shared" si="0"/>
        <v>2</v>
      </c>
      <c r="L12" s="633" t="s">
        <v>1140</v>
      </c>
      <c r="M12" s="637" t="s">
        <v>1130</v>
      </c>
    </row>
    <row r="13" spans="1:13">
      <c r="A13" s="634" t="s">
        <v>1140</v>
      </c>
      <c r="B13" s="634" t="s">
        <v>1130</v>
      </c>
      <c r="C13" s="635" t="s">
        <v>244</v>
      </c>
      <c r="D13" s="636">
        <v>24</v>
      </c>
      <c r="E13" s="636">
        <v>0</v>
      </c>
      <c r="F13" s="636">
        <v>33</v>
      </c>
      <c r="G13" s="636">
        <v>0</v>
      </c>
      <c r="H13" s="636" t="s">
        <v>1134</v>
      </c>
      <c r="J13" s="638">
        <f t="shared" si="0"/>
        <v>9</v>
      </c>
      <c r="L13" s="633" t="s">
        <v>1140</v>
      </c>
      <c r="M13" s="637" t="s">
        <v>1130</v>
      </c>
    </row>
    <row r="14" spans="1:13">
      <c r="A14" s="634" t="s">
        <v>1140</v>
      </c>
      <c r="B14" s="634" t="s">
        <v>1113</v>
      </c>
      <c r="C14" s="635" t="s">
        <v>267</v>
      </c>
      <c r="D14" s="636">
        <v>33</v>
      </c>
      <c r="E14" s="636">
        <v>0</v>
      </c>
      <c r="F14" s="636">
        <v>50</v>
      </c>
      <c r="G14" s="636">
        <v>700</v>
      </c>
      <c r="H14" s="636" t="s">
        <v>1134</v>
      </c>
      <c r="J14" s="638">
        <f t="shared" si="0"/>
        <v>17.700000000000003</v>
      </c>
      <c r="L14" s="633" t="s">
        <v>1140</v>
      </c>
      <c r="M14" s="637" t="s">
        <v>1113</v>
      </c>
    </row>
    <row r="15" spans="1:13">
      <c r="A15" s="634" t="s">
        <v>1140</v>
      </c>
      <c r="B15" s="634" t="s">
        <v>1113</v>
      </c>
      <c r="C15" s="635" t="s">
        <v>267</v>
      </c>
      <c r="D15" s="636">
        <v>50</v>
      </c>
      <c r="E15" s="636">
        <v>700</v>
      </c>
      <c r="F15" s="636">
        <v>72</v>
      </c>
      <c r="G15" s="636">
        <v>200</v>
      </c>
      <c r="H15" s="636" t="s">
        <v>1133</v>
      </c>
      <c r="J15" s="638">
        <f t="shared" si="0"/>
        <v>21.5</v>
      </c>
      <c r="L15" s="633" t="s">
        <v>1140</v>
      </c>
      <c r="M15" s="637" t="s">
        <v>1113</v>
      </c>
    </row>
    <row r="16" spans="1:13">
      <c r="A16" s="634" t="s">
        <v>1140</v>
      </c>
      <c r="B16" s="634" t="s">
        <v>1113</v>
      </c>
      <c r="C16" s="635" t="s">
        <v>267</v>
      </c>
      <c r="D16" s="636">
        <v>72</v>
      </c>
      <c r="E16" s="636">
        <v>200</v>
      </c>
      <c r="F16" s="636">
        <v>128</v>
      </c>
      <c r="G16" s="636">
        <v>0</v>
      </c>
      <c r="H16" s="636" t="s">
        <v>1141</v>
      </c>
      <c r="J16" s="638">
        <f t="shared" si="0"/>
        <v>55.8</v>
      </c>
      <c r="L16" s="633" t="s">
        <v>1140</v>
      </c>
      <c r="M16" s="637" t="s">
        <v>1113</v>
      </c>
    </row>
    <row r="17" spans="1:13">
      <c r="A17" s="634" t="s">
        <v>1140</v>
      </c>
      <c r="B17" s="634" t="s">
        <v>1113</v>
      </c>
      <c r="C17" s="635" t="s">
        <v>267</v>
      </c>
      <c r="D17" s="636">
        <v>128</v>
      </c>
      <c r="E17" s="636">
        <v>0</v>
      </c>
      <c r="F17" s="636">
        <v>137</v>
      </c>
      <c r="G17" s="636">
        <v>700</v>
      </c>
      <c r="H17" s="636" t="s">
        <v>1133</v>
      </c>
      <c r="J17" s="638">
        <f t="shared" si="0"/>
        <v>9.6999999999999886</v>
      </c>
      <c r="L17" s="633" t="s">
        <v>1140</v>
      </c>
      <c r="M17" s="637" t="s">
        <v>1113</v>
      </c>
    </row>
    <row r="18" spans="1:13">
      <c r="A18" s="634" t="s">
        <v>89</v>
      </c>
      <c r="B18" s="634" t="s">
        <v>1142</v>
      </c>
      <c r="C18" s="635" t="s">
        <v>661</v>
      </c>
      <c r="D18" s="636">
        <v>0</v>
      </c>
      <c r="E18" s="636">
        <v>0</v>
      </c>
      <c r="F18" s="636">
        <v>6</v>
      </c>
      <c r="G18" s="636">
        <v>0</v>
      </c>
      <c r="H18" s="636" t="s">
        <v>1134</v>
      </c>
      <c r="J18" s="638">
        <f t="shared" si="0"/>
        <v>6</v>
      </c>
      <c r="L18" s="633" t="s">
        <v>89</v>
      </c>
      <c r="M18" s="637" t="s">
        <v>1142</v>
      </c>
    </row>
    <row r="19" spans="1:13">
      <c r="A19" s="634" t="s">
        <v>89</v>
      </c>
      <c r="B19" s="634" t="s">
        <v>1142</v>
      </c>
      <c r="C19" s="635" t="s">
        <v>661</v>
      </c>
      <c r="D19" s="636">
        <v>6</v>
      </c>
      <c r="E19" s="636">
        <v>0</v>
      </c>
      <c r="F19" s="636">
        <v>13</v>
      </c>
      <c r="G19" s="636">
        <v>0</v>
      </c>
      <c r="H19" s="636" t="s">
        <v>1133</v>
      </c>
      <c r="J19" s="638">
        <f t="shared" si="0"/>
        <v>7</v>
      </c>
      <c r="L19" s="633" t="s">
        <v>89</v>
      </c>
      <c r="M19" s="637" t="s">
        <v>1142</v>
      </c>
    </row>
    <row r="20" spans="1:13">
      <c r="A20" s="634" t="s">
        <v>89</v>
      </c>
      <c r="B20" s="634" t="s">
        <v>1142</v>
      </c>
      <c r="C20" s="635" t="s">
        <v>661</v>
      </c>
      <c r="D20" s="636">
        <v>13</v>
      </c>
      <c r="E20" s="636">
        <v>0</v>
      </c>
      <c r="F20" s="636">
        <v>26</v>
      </c>
      <c r="G20" s="636">
        <v>0</v>
      </c>
      <c r="H20" s="636" t="s">
        <v>1134</v>
      </c>
      <c r="J20" s="638">
        <f t="shared" si="0"/>
        <v>13</v>
      </c>
      <c r="L20" s="633" t="s">
        <v>89</v>
      </c>
      <c r="M20" s="637" t="s">
        <v>1142</v>
      </c>
    </row>
    <row r="21" spans="1:13">
      <c r="A21" s="634" t="s">
        <v>89</v>
      </c>
      <c r="B21" s="634" t="s">
        <v>1142</v>
      </c>
      <c r="C21" s="635" t="s">
        <v>661</v>
      </c>
      <c r="D21" s="636">
        <v>26</v>
      </c>
      <c r="E21" s="636">
        <v>0</v>
      </c>
      <c r="F21" s="636">
        <v>48</v>
      </c>
      <c r="G21" s="636">
        <v>0</v>
      </c>
      <c r="H21" s="636" t="s">
        <v>1134</v>
      </c>
      <c r="J21" s="638">
        <f t="shared" si="0"/>
        <v>22</v>
      </c>
      <c r="L21" s="633" t="s">
        <v>89</v>
      </c>
      <c r="M21" s="637" t="s">
        <v>1142</v>
      </c>
    </row>
    <row r="22" spans="1:13">
      <c r="A22" s="634" t="s">
        <v>89</v>
      </c>
      <c r="B22" s="634" t="s">
        <v>1142</v>
      </c>
      <c r="C22" s="635" t="s">
        <v>661</v>
      </c>
      <c r="D22" s="636">
        <v>48</v>
      </c>
      <c r="E22" s="636">
        <v>0</v>
      </c>
      <c r="F22" s="636">
        <v>58</v>
      </c>
      <c r="G22" s="636">
        <v>50</v>
      </c>
      <c r="H22" s="636" t="s">
        <v>1133</v>
      </c>
      <c r="J22" s="638">
        <f t="shared" si="0"/>
        <v>10.049999999999997</v>
      </c>
      <c r="L22" s="633" t="s">
        <v>89</v>
      </c>
      <c r="M22" s="637" t="s">
        <v>1142</v>
      </c>
    </row>
    <row r="23" spans="1:13">
      <c r="A23" s="634" t="s">
        <v>90</v>
      </c>
      <c r="B23" s="634" t="s">
        <v>1142</v>
      </c>
      <c r="C23" s="635" t="s">
        <v>1143</v>
      </c>
      <c r="D23" s="636">
        <v>0</v>
      </c>
      <c r="E23" s="636">
        <v>0</v>
      </c>
      <c r="F23" s="636">
        <v>22</v>
      </c>
      <c r="G23" s="636">
        <v>0</v>
      </c>
      <c r="H23" s="636" t="s">
        <v>1134</v>
      </c>
      <c r="J23" s="638">
        <f t="shared" si="0"/>
        <v>22</v>
      </c>
      <c r="L23" s="633" t="s">
        <v>90</v>
      </c>
      <c r="M23" s="637" t="s">
        <v>1142</v>
      </c>
    </row>
    <row r="24" spans="1:13">
      <c r="A24" s="634" t="s">
        <v>90</v>
      </c>
      <c r="B24" s="634" t="s">
        <v>1142</v>
      </c>
      <c r="C24" s="635" t="s">
        <v>1143</v>
      </c>
      <c r="D24" s="636">
        <v>22</v>
      </c>
      <c r="E24" s="636">
        <v>0</v>
      </c>
      <c r="F24" s="636">
        <v>25</v>
      </c>
      <c r="G24" s="636">
        <v>0</v>
      </c>
      <c r="H24" s="636" t="s">
        <v>1132</v>
      </c>
      <c r="J24" s="638">
        <f t="shared" si="0"/>
        <v>3</v>
      </c>
      <c r="L24" s="633" t="s">
        <v>90</v>
      </c>
      <c r="M24" s="637" t="s">
        <v>1142</v>
      </c>
    </row>
    <row r="25" spans="1:13">
      <c r="A25" s="634" t="s">
        <v>90</v>
      </c>
      <c r="B25" s="634" t="s">
        <v>1142</v>
      </c>
      <c r="C25" s="635" t="s">
        <v>1143</v>
      </c>
      <c r="D25" s="636">
        <v>25</v>
      </c>
      <c r="E25" s="636">
        <v>0</v>
      </c>
      <c r="F25" s="636">
        <v>26</v>
      </c>
      <c r="G25" s="636">
        <v>0</v>
      </c>
      <c r="H25" s="636" t="s">
        <v>1134</v>
      </c>
      <c r="J25" s="638">
        <f t="shared" si="0"/>
        <v>1</v>
      </c>
      <c r="L25" s="633" t="s">
        <v>90</v>
      </c>
      <c r="M25" s="637" t="s">
        <v>1142</v>
      </c>
    </row>
    <row r="26" spans="1:13">
      <c r="A26" s="634" t="s">
        <v>90</v>
      </c>
      <c r="B26" s="634" t="s">
        <v>1142</v>
      </c>
      <c r="C26" s="635" t="s">
        <v>1143</v>
      </c>
      <c r="D26" s="636">
        <v>26</v>
      </c>
      <c r="E26" s="636">
        <v>0</v>
      </c>
      <c r="F26" s="636">
        <v>35</v>
      </c>
      <c r="G26" s="636">
        <v>0</v>
      </c>
      <c r="H26" s="636" t="s">
        <v>1141</v>
      </c>
      <c r="J26" s="638">
        <f t="shared" si="0"/>
        <v>9</v>
      </c>
      <c r="L26" s="633" t="s">
        <v>90</v>
      </c>
      <c r="M26" s="637" t="s">
        <v>1142</v>
      </c>
    </row>
    <row r="27" spans="1:13">
      <c r="A27" s="634" t="s">
        <v>90</v>
      </c>
      <c r="B27" s="634" t="s">
        <v>1142</v>
      </c>
      <c r="C27" s="635" t="s">
        <v>1143</v>
      </c>
      <c r="D27" s="636">
        <v>35</v>
      </c>
      <c r="E27" s="636">
        <v>0</v>
      </c>
      <c r="F27" s="636">
        <v>37</v>
      </c>
      <c r="G27" s="636">
        <v>0</v>
      </c>
      <c r="H27" s="636" t="s">
        <v>1134</v>
      </c>
      <c r="J27" s="638">
        <f t="shared" si="0"/>
        <v>2</v>
      </c>
      <c r="L27" s="633" t="s">
        <v>90</v>
      </c>
      <c r="M27" s="637" t="s">
        <v>1142</v>
      </c>
    </row>
    <row r="28" spans="1:13">
      <c r="A28" s="634" t="s">
        <v>90</v>
      </c>
      <c r="B28" s="634" t="s">
        <v>1142</v>
      </c>
      <c r="C28" s="635" t="s">
        <v>1143</v>
      </c>
      <c r="D28" s="636">
        <v>37</v>
      </c>
      <c r="E28" s="636">
        <v>0</v>
      </c>
      <c r="F28" s="636">
        <v>54</v>
      </c>
      <c r="G28" s="636">
        <v>0</v>
      </c>
      <c r="H28" s="636" t="s">
        <v>1133</v>
      </c>
      <c r="J28" s="638">
        <f t="shared" si="0"/>
        <v>17</v>
      </c>
      <c r="L28" s="633" t="s">
        <v>90</v>
      </c>
      <c r="M28" s="637" t="s">
        <v>1142</v>
      </c>
    </row>
    <row r="29" spans="1:13">
      <c r="A29" s="634" t="s">
        <v>90</v>
      </c>
      <c r="B29" s="634" t="s">
        <v>1142</v>
      </c>
      <c r="C29" s="635" t="s">
        <v>1143</v>
      </c>
      <c r="D29" s="636">
        <v>54</v>
      </c>
      <c r="E29" s="636">
        <v>0</v>
      </c>
      <c r="F29" s="636">
        <v>67</v>
      </c>
      <c r="G29" s="636">
        <v>340</v>
      </c>
      <c r="H29" s="636" t="s">
        <v>1134</v>
      </c>
      <c r="J29" s="638">
        <f t="shared" si="0"/>
        <v>13.340000000000003</v>
      </c>
      <c r="L29" s="633" t="s">
        <v>90</v>
      </c>
      <c r="M29" s="637" t="s">
        <v>1142</v>
      </c>
    </row>
    <row r="30" spans="1:13">
      <c r="A30" s="634" t="s">
        <v>90</v>
      </c>
      <c r="B30" s="634" t="s">
        <v>1144</v>
      </c>
      <c r="C30" s="635" t="s">
        <v>1145</v>
      </c>
      <c r="D30" s="636">
        <v>67</v>
      </c>
      <c r="E30" s="636">
        <v>340</v>
      </c>
      <c r="F30" s="636">
        <v>69</v>
      </c>
      <c r="G30" s="636">
        <v>0</v>
      </c>
      <c r="H30" s="636" t="s">
        <v>1134</v>
      </c>
      <c r="J30" s="638">
        <f t="shared" si="0"/>
        <v>1.6599999999999966</v>
      </c>
      <c r="L30" s="633" t="s">
        <v>90</v>
      </c>
      <c r="M30" s="637" t="s">
        <v>1144</v>
      </c>
    </row>
    <row r="31" spans="1:13">
      <c r="A31" s="634" t="s">
        <v>90</v>
      </c>
      <c r="B31" s="634" t="s">
        <v>1144</v>
      </c>
      <c r="C31" s="635" t="s">
        <v>1145</v>
      </c>
      <c r="D31" s="636">
        <v>69</v>
      </c>
      <c r="E31" s="636">
        <v>0</v>
      </c>
      <c r="F31" s="636">
        <v>70</v>
      </c>
      <c r="G31" s="636">
        <v>0</v>
      </c>
      <c r="H31" s="636" t="s">
        <v>1133</v>
      </c>
      <c r="J31" s="638">
        <f t="shared" si="0"/>
        <v>1</v>
      </c>
      <c r="L31" s="633" t="s">
        <v>90</v>
      </c>
      <c r="M31" s="637" t="s">
        <v>1144</v>
      </c>
    </row>
    <row r="32" spans="1:13">
      <c r="A32" s="634" t="s">
        <v>90</v>
      </c>
      <c r="B32" s="634" t="s">
        <v>1144</v>
      </c>
      <c r="C32" s="635" t="s">
        <v>1145</v>
      </c>
      <c r="D32" s="636">
        <v>70</v>
      </c>
      <c r="E32" s="636">
        <v>0</v>
      </c>
      <c r="F32" s="636">
        <v>71</v>
      </c>
      <c r="G32" s="636">
        <v>0</v>
      </c>
      <c r="H32" s="636" t="s">
        <v>1134</v>
      </c>
      <c r="J32" s="638">
        <f t="shared" si="0"/>
        <v>1</v>
      </c>
      <c r="L32" s="633" t="s">
        <v>90</v>
      </c>
      <c r="M32" s="637" t="s">
        <v>1144</v>
      </c>
    </row>
    <row r="33" spans="1:13">
      <c r="A33" s="634" t="s">
        <v>90</v>
      </c>
      <c r="B33" s="634" t="s">
        <v>1144</v>
      </c>
      <c r="C33" s="635" t="s">
        <v>1145</v>
      </c>
      <c r="D33" s="636">
        <v>71</v>
      </c>
      <c r="E33" s="636">
        <v>0</v>
      </c>
      <c r="F33" s="636">
        <v>74</v>
      </c>
      <c r="G33" s="636">
        <v>0</v>
      </c>
      <c r="H33" s="636" t="s">
        <v>1133</v>
      </c>
      <c r="J33" s="638">
        <f t="shared" si="0"/>
        <v>3</v>
      </c>
      <c r="L33" s="633" t="s">
        <v>90</v>
      </c>
      <c r="M33" s="637" t="s">
        <v>1144</v>
      </c>
    </row>
    <row r="34" spans="1:13">
      <c r="A34" s="634" t="s">
        <v>90</v>
      </c>
      <c r="B34" s="634" t="s">
        <v>1144</v>
      </c>
      <c r="C34" s="635" t="s">
        <v>1145</v>
      </c>
      <c r="D34" s="636">
        <v>74</v>
      </c>
      <c r="E34" s="636">
        <v>0</v>
      </c>
      <c r="F34" s="636">
        <v>75</v>
      </c>
      <c r="G34" s="636">
        <v>0</v>
      </c>
      <c r="H34" s="636" t="s">
        <v>1134</v>
      </c>
      <c r="J34" s="638">
        <f t="shared" si="0"/>
        <v>1</v>
      </c>
      <c r="L34" s="633" t="s">
        <v>90</v>
      </c>
      <c r="M34" s="637" t="s">
        <v>1144</v>
      </c>
    </row>
    <row r="35" spans="1:13">
      <c r="A35" s="634" t="s">
        <v>90</v>
      </c>
      <c r="B35" s="634" t="s">
        <v>1144</v>
      </c>
      <c r="C35" s="635" t="s">
        <v>1145</v>
      </c>
      <c r="D35" s="636">
        <v>75</v>
      </c>
      <c r="E35" s="636">
        <v>0</v>
      </c>
      <c r="F35" s="636">
        <v>78</v>
      </c>
      <c r="G35" s="636">
        <v>0</v>
      </c>
      <c r="H35" s="636" t="s">
        <v>1133</v>
      </c>
      <c r="J35" s="638">
        <f t="shared" si="0"/>
        <v>3</v>
      </c>
      <c r="L35" s="633" t="s">
        <v>90</v>
      </c>
      <c r="M35" s="637" t="s">
        <v>1144</v>
      </c>
    </row>
    <row r="36" spans="1:13">
      <c r="A36" s="634" t="s">
        <v>90</v>
      </c>
      <c r="B36" s="634" t="s">
        <v>1144</v>
      </c>
      <c r="C36" s="635" t="s">
        <v>1145</v>
      </c>
      <c r="D36" s="636">
        <v>78</v>
      </c>
      <c r="E36" s="636">
        <v>0</v>
      </c>
      <c r="F36" s="636">
        <v>82</v>
      </c>
      <c r="G36" s="636">
        <v>0</v>
      </c>
      <c r="H36" s="636" t="s">
        <v>1132</v>
      </c>
      <c r="J36" s="638">
        <f t="shared" si="0"/>
        <v>4</v>
      </c>
      <c r="L36" s="633" t="s">
        <v>90</v>
      </c>
      <c r="M36" s="637" t="s">
        <v>1144</v>
      </c>
    </row>
    <row r="37" spans="1:13">
      <c r="A37" s="634" t="s">
        <v>90</v>
      </c>
      <c r="B37" s="634" t="s">
        <v>1144</v>
      </c>
      <c r="C37" s="635" t="s">
        <v>1145</v>
      </c>
      <c r="D37" s="636">
        <v>82</v>
      </c>
      <c r="E37" s="636">
        <v>0</v>
      </c>
      <c r="F37" s="636">
        <v>83</v>
      </c>
      <c r="G37" s="636">
        <v>0</v>
      </c>
      <c r="H37" s="636" t="s">
        <v>1133</v>
      </c>
      <c r="J37" s="638">
        <f t="shared" si="0"/>
        <v>1</v>
      </c>
      <c r="L37" s="633" t="s">
        <v>90</v>
      </c>
      <c r="M37" s="637" t="s">
        <v>1144</v>
      </c>
    </row>
    <row r="38" spans="1:13">
      <c r="A38" s="634" t="s">
        <v>90</v>
      </c>
      <c r="B38" s="634" t="s">
        <v>1144</v>
      </c>
      <c r="C38" s="635" t="s">
        <v>1145</v>
      </c>
      <c r="D38" s="636">
        <v>83</v>
      </c>
      <c r="E38" s="636">
        <v>0</v>
      </c>
      <c r="F38" s="636">
        <v>84</v>
      </c>
      <c r="G38" s="636">
        <v>0</v>
      </c>
      <c r="H38" s="636" t="s">
        <v>1134</v>
      </c>
      <c r="J38" s="638">
        <f t="shared" si="0"/>
        <v>1</v>
      </c>
      <c r="L38" s="633" t="s">
        <v>90</v>
      </c>
      <c r="M38" s="637" t="s">
        <v>1144</v>
      </c>
    </row>
    <row r="39" spans="1:13">
      <c r="A39" s="634" t="s">
        <v>90</v>
      </c>
      <c r="B39" s="634" t="s">
        <v>1144</v>
      </c>
      <c r="C39" s="635" t="s">
        <v>1145</v>
      </c>
      <c r="D39" s="636">
        <v>84</v>
      </c>
      <c r="E39" s="636">
        <v>0</v>
      </c>
      <c r="F39" s="636">
        <v>87</v>
      </c>
      <c r="G39" s="636">
        <v>0</v>
      </c>
      <c r="H39" s="636" t="s">
        <v>1133</v>
      </c>
      <c r="J39" s="638">
        <f t="shared" si="0"/>
        <v>3</v>
      </c>
      <c r="L39" s="633" t="s">
        <v>90</v>
      </c>
      <c r="M39" s="637" t="s">
        <v>1144</v>
      </c>
    </row>
    <row r="40" spans="1:13">
      <c r="A40" s="634" t="s">
        <v>90</v>
      </c>
      <c r="B40" s="634" t="s">
        <v>1144</v>
      </c>
      <c r="C40" s="635" t="s">
        <v>1145</v>
      </c>
      <c r="D40" s="636">
        <v>87</v>
      </c>
      <c r="E40" s="636">
        <v>0</v>
      </c>
      <c r="F40" s="636">
        <v>89</v>
      </c>
      <c r="G40" s="636">
        <v>0</v>
      </c>
      <c r="H40" s="636" t="s">
        <v>1134</v>
      </c>
      <c r="J40" s="638">
        <f t="shared" si="0"/>
        <v>2</v>
      </c>
      <c r="L40" s="633" t="s">
        <v>90</v>
      </c>
      <c r="M40" s="637" t="s">
        <v>1144</v>
      </c>
    </row>
    <row r="41" spans="1:13">
      <c r="A41" s="634" t="s">
        <v>90</v>
      </c>
      <c r="B41" s="634" t="s">
        <v>1144</v>
      </c>
      <c r="C41" s="635" t="s">
        <v>1145</v>
      </c>
      <c r="D41" s="636">
        <v>89</v>
      </c>
      <c r="E41" s="636">
        <v>0</v>
      </c>
      <c r="F41" s="636">
        <v>91</v>
      </c>
      <c r="G41" s="636">
        <v>0</v>
      </c>
      <c r="H41" s="636" t="s">
        <v>1133</v>
      </c>
      <c r="J41" s="638">
        <f t="shared" si="0"/>
        <v>2</v>
      </c>
      <c r="L41" s="633" t="s">
        <v>90</v>
      </c>
      <c r="M41" s="637" t="s">
        <v>1144</v>
      </c>
    </row>
    <row r="42" spans="1:13">
      <c r="A42" s="634" t="s">
        <v>90</v>
      </c>
      <c r="B42" s="634" t="s">
        <v>1144</v>
      </c>
      <c r="C42" s="635" t="s">
        <v>1145</v>
      </c>
      <c r="D42" s="636">
        <v>91</v>
      </c>
      <c r="E42" s="636">
        <v>0</v>
      </c>
      <c r="F42" s="636">
        <v>92</v>
      </c>
      <c r="G42" s="636">
        <v>0</v>
      </c>
      <c r="H42" s="636" t="s">
        <v>1134</v>
      </c>
      <c r="J42" s="638">
        <f t="shared" si="0"/>
        <v>1</v>
      </c>
      <c r="L42" s="633" t="s">
        <v>90</v>
      </c>
      <c r="M42" s="637" t="s">
        <v>1144</v>
      </c>
    </row>
    <row r="43" spans="1:13">
      <c r="A43" s="634" t="s">
        <v>90</v>
      </c>
      <c r="B43" s="634" t="s">
        <v>1144</v>
      </c>
      <c r="C43" s="635" t="s">
        <v>1145</v>
      </c>
      <c r="D43" s="636">
        <v>92</v>
      </c>
      <c r="E43" s="636">
        <v>0</v>
      </c>
      <c r="F43" s="636">
        <v>94</v>
      </c>
      <c r="G43" s="636">
        <v>0</v>
      </c>
      <c r="H43" s="636" t="s">
        <v>1132</v>
      </c>
      <c r="J43" s="638">
        <f t="shared" si="0"/>
        <v>2</v>
      </c>
      <c r="L43" s="633" t="s">
        <v>90</v>
      </c>
      <c r="M43" s="637" t="s">
        <v>1144</v>
      </c>
    </row>
    <row r="44" spans="1:13">
      <c r="A44" s="634" t="s">
        <v>90</v>
      </c>
      <c r="B44" s="634" t="s">
        <v>1144</v>
      </c>
      <c r="C44" s="635" t="s">
        <v>1145</v>
      </c>
      <c r="D44" s="636">
        <v>94</v>
      </c>
      <c r="E44" s="636">
        <v>0</v>
      </c>
      <c r="F44" s="636">
        <v>96</v>
      </c>
      <c r="G44" s="636">
        <v>0</v>
      </c>
      <c r="H44" s="636" t="s">
        <v>1133</v>
      </c>
      <c r="J44" s="638">
        <f t="shared" si="0"/>
        <v>2</v>
      </c>
      <c r="L44" s="633" t="s">
        <v>90</v>
      </c>
      <c r="M44" s="637" t="s">
        <v>1144</v>
      </c>
    </row>
    <row r="45" spans="1:13">
      <c r="A45" s="634" t="s">
        <v>90</v>
      </c>
      <c r="B45" s="634" t="s">
        <v>1144</v>
      </c>
      <c r="C45" s="635" t="s">
        <v>1145</v>
      </c>
      <c r="D45" s="636">
        <v>96</v>
      </c>
      <c r="E45" s="636">
        <v>0</v>
      </c>
      <c r="F45" s="636">
        <v>100</v>
      </c>
      <c r="G45" s="636">
        <v>0</v>
      </c>
      <c r="H45" s="636" t="s">
        <v>1132</v>
      </c>
      <c r="J45" s="638">
        <f t="shared" si="0"/>
        <v>4</v>
      </c>
      <c r="L45" s="633" t="s">
        <v>90</v>
      </c>
      <c r="M45" s="637" t="s">
        <v>1144</v>
      </c>
    </row>
    <row r="46" spans="1:13">
      <c r="A46" s="634" t="s">
        <v>90</v>
      </c>
      <c r="B46" s="634" t="s">
        <v>1144</v>
      </c>
      <c r="C46" s="635" t="s">
        <v>1145</v>
      </c>
      <c r="D46" s="636">
        <v>100</v>
      </c>
      <c r="E46" s="636">
        <v>0</v>
      </c>
      <c r="F46" s="636">
        <v>102</v>
      </c>
      <c r="G46" s="636">
        <v>0</v>
      </c>
      <c r="H46" s="636" t="s">
        <v>1133</v>
      </c>
      <c r="J46" s="638">
        <f t="shared" si="0"/>
        <v>2</v>
      </c>
      <c r="L46" s="633" t="s">
        <v>90</v>
      </c>
      <c r="M46" s="637" t="s">
        <v>1144</v>
      </c>
    </row>
    <row r="47" spans="1:13">
      <c r="A47" s="634" t="s">
        <v>90</v>
      </c>
      <c r="B47" s="634" t="s">
        <v>1144</v>
      </c>
      <c r="C47" s="635" t="s">
        <v>1145</v>
      </c>
      <c r="D47" s="636">
        <v>102</v>
      </c>
      <c r="E47" s="636">
        <v>0</v>
      </c>
      <c r="F47" s="636">
        <v>104</v>
      </c>
      <c r="G47" s="636">
        <v>0</v>
      </c>
      <c r="H47" s="636" t="s">
        <v>1134</v>
      </c>
      <c r="J47" s="638">
        <f t="shared" si="0"/>
        <v>2</v>
      </c>
      <c r="L47" s="633" t="s">
        <v>90</v>
      </c>
      <c r="M47" s="637" t="s">
        <v>1144</v>
      </c>
    </row>
    <row r="48" spans="1:13">
      <c r="A48" s="634" t="s">
        <v>90</v>
      </c>
      <c r="B48" s="634" t="s">
        <v>1144</v>
      </c>
      <c r="C48" s="635" t="s">
        <v>1145</v>
      </c>
      <c r="D48" s="636">
        <v>104</v>
      </c>
      <c r="E48" s="636">
        <v>0</v>
      </c>
      <c r="F48" s="636">
        <v>108</v>
      </c>
      <c r="G48" s="636">
        <v>0</v>
      </c>
      <c r="H48" s="636" t="s">
        <v>1133</v>
      </c>
      <c r="J48" s="638">
        <f t="shared" si="0"/>
        <v>4</v>
      </c>
      <c r="L48" s="633" t="s">
        <v>90</v>
      </c>
      <c r="M48" s="637" t="s">
        <v>1144</v>
      </c>
    </row>
    <row r="49" spans="1:13">
      <c r="A49" s="634" t="s">
        <v>90</v>
      </c>
      <c r="B49" s="634" t="s">
        <v>1144</v>
      </c>
      <c r="C49" s="635" t="s">
        <v>1145</v>
      </c>
      <c r="D49" s="636">
        <v>108</v>
      </c>
      <c r="E49" s="636">
        <v>0</v>
      </c>
      <c r="F49" s="636">
        <v>111</v>
      </c>
      <c r="G49" s="636">
        <v>0</v>
      </c>
      <c r="H49" s="636" t="s">
        <v>1132</v>
      </c>
      <c r="J49" s="638">
        <f t="shared" si="0"/>
        <v>3</v>
      </c>
      <c r="L49" s="633" t="s">
        <v>90</v>
      </c>
      <c r="M49" s="637" t="s">
        <v>1144</v>
      </c>
    </row>
    <row r="50" spans="1:13">
      <c r="A50" s="634" t="s">
        <v>90</v>
      </c>
      <c r="B50" s="634" t="s">
        <v>1144</v>
      </c>
      <c r="C50" s="635" t="s">
        <v>1145</v>
      </c>
      <c r="D50" s="636">
        <v>111</v>
      </c>
      <c r="E50" s="636">
        <v>0</v>
      </c>
      <c r="F50" s="636">
        <v>113</v>
      </c>
      <c r="G50" s="636">
        <v>0</v>
      </c>
      <c r="H50" s="636" t="s">
        <v>1133</v>
      </c>
      <c r="J50" s="638">
        <f t="shared" si="0"/>
        <v>2</v>
      </c>
      <c r="L50" s="633" t="s">
        <v>90</v>
      </c>
      <c r="M50" s="637" t="s">
        <v>1144</v>
      </c>
    </row>
    <row r="51" spans="1:13">
      <c r="A51" s="634" t="s">
        <v>90</v>
      </c>
      <c r="B51" s="634" t="s">
        <v>1144</v>
      </c>
      <c r="C51" s="635" t="s">
        <v>1145</v>
      </c>
      <c r="D51" s="636">
        <v>113</v>
      </c>
      <c r="E51" s="636">
        <v>0</v>
      </c>
      <c r="F51" s="636">
        <v>114</v>
      </c>
      <c r="G51" s="636">
        <v>0</v>
      </c>
      <c r="H51" s="636" t="s">
        <v>1134</v>
      </c>
      <c r="J51" s="638">
        <f t="shared" si="0"/>
        <v>1</v>
      </c>
      <c r="L51" s="633" t="s">
        <v>90</v>
      </c>
      <c r="M51" s="637" t="s">
        <v>1144</v>
      </c>
    </row>
    <row r="52" spans="1:13">
      <c r="A52" s="634" t="s">
        <v>90</v>
      </c>
      <c r="B52" s="634" t="s">
        <v>1144</v>
      </c>
      <c r="C52" s="635" t="s">
        <v>1145</v>
      </c>
      <c r="D52" s="636">
        <v>114</v>
      </c>
      <c r="E52" s="636">
        <v>0</v>
      </c>
      <c r="F52" s="636">
        <v>115</v>
      </c>
      <c r="G52" s="636">
        <v>0</v>
      </c>
      <c r="H52" s="636" t="s">
        <v>1133</v>
      </c>
      <c r="J52" s="638">
        <f t="shared" si="0"/>
        <v>1</v>
      </c>
      <c r="L52" s="633" t="s">
        <v>90</v>
      </c>
      <c r="M52" s="637" t="s">
        <v>1144</v>
      </c>
    </row>
    <row r="53" spans="1:13">
      <c r="A53" s="634" t="s">
        <v>90</v>
      </c>
      <c r="B53" s="634" t="s">
        <v>1144</v>
      </c>
      <c r="C53" s="635" t="s">
        <v>1145</v>
      </c>
      <c r="D53" s="636">
        <v>115</v>
      </c>
      <c r="E53" s="636">
        <v>0</v>
      </c>
      <c r="F53" s="636">
        <v>116</v>
      </c>
      <c r="G53" s="636">
        <v>0</v>
      </c>
      <c r="H53" s="636" t="s">
        <v>1134</v>
      </c>
      <c r="J53" s="638">
        <f t="shared" si="0"/>
        <v>1</v>
      </c>
      <c r="L53" s="633" t="s">
        <v>90</v>
      </c>
      <c r="M53" s="637" t="s">
        <v>1144</v>
      </c>
    </row>
    <row r="54" spans="1:13">
      <c r="A54" s="634" t="s">
        <v>90</v>
      </c>
      <c r="B54" s="634" t="s">
        <v>1144</v>
      </c>
      <c r="C54" s="635" t="s">
        <v>1145</v>
      </c>
      <c r="D54" s="636">
        <v>116</v>
      </c>
      <c r="E54" s="636">
        <v>0</v>
      </c>
      <c r="F54" s="636">
        <v>121</v>
      </c>
      <c r="G54" s="636">
        <v>0</v>
      </c>
      <c r="H54" s="636" t="s">
        <v>1133</v>
      </c>
      <c r="J54" s="638">
        <f t="shared" si="0"/>
        <v>5</v>
      </c>
      <c r="L54" s="633" t="s">
        <v>90</v>
      </c>
      <c r="M54" s="637" t="s">
        <v>1144</v>
      </c>
    </row>
    <row r="55" spans="1:13">
      <c r="A55" s="634" t="s">
        <v>90</v>
      </c>
      <c r="B55" s="634" t="s">
        <v>1144</v>
      </c>
      <c r="C55" s="635" t="s">
        <v>1145</v>
      </c>
      <c r="D55" s="636">
        <v>121</v>
      </c>
      <c r="E55" s="636">
        <v>0</v>
      </c>
      <c r="F55" s="636">
        <v>124</v>
      </c>
      <c r="G55" s="636">
        <v>0</v>
      </c>
      <c r="H55" s="636" t="s">
        <v>1132</v>
      </c>
      <c r="J55" s="638">
        <f t="shared" si="0"/>
        <v>3</v>
      </c>
      <c r="L55" s="633" t="s">
        <v>90</v>
      </c>
      <c r="M55" s="637" t="s">
        <v>1144</v>
      </c>
    </row>
    <row r="56" spans="1:13">
      <c r="A56" s="634" t="s">
        <v>90</v>
      </c>
      <c r="B56" s="634" t="s">
        <v>1144</v>
      </c>
      <c r="C56" s="635" t="s">
        <v>1145</v>
      </c>
      <c r="D56" s="636">
        <v>124</v>
      </c>
      <c r="E56" s="636">
        <v>0</v>
      </c>
      <c r="F56" s="636">
        <v>125</v>
      </c>
      <c r="G56" s="636">
        <v>0</v>
      </c>
      <c r="H56" s="636" t="s">
        <v>1133</v>
      </c>
      <c r="J56" s="638">
        <f t="shared" si="0"/>
        <v>1</v>
      </c>
      <c r="L56" s="633" t="s">
        <v>90</v>
      </c>
      <c r="M56" s="637" t="s">
        <v>1144</v>
      </c>
    </row>
    <row r="57" spans="1:13">
      <c r="A57" s="634" t="s">
        <v>90</v>
      </c>
      <c r="B57" s="634" t="s">
        <v>1144</v>
      </c>
      <c r="C57" s="635" t="s">
        <v>1145</v>
      </c>
      <c r="D57" s="636">
        <v>125</v>
      </c>
      <c r="E57" s="636">
        <v>0</v>
      </c>
      <c r="F57" s="636">
        <v>126</v>
      </c>
      <c r="G57" s="636">
        <v>0</v>
      </c>
      <c r="H57" s="636" t="s">
        <v>1132</v>
      </c>
      <c r="J57" s="638">
        <f t="shared" si="0"/>
        <v>1</v>
      </c>
      <c r="L57" s="633" t="s">
        <v>90</v>
      </c>
      <c r="M57" s="637" t="s">
        <v>1144</v>
      </c>
    </row>
    <row r="58" spans="1:13">
      <c r="A58" s="634" t="s">
        <v>90</v>
      </c>
      <c r="B58" s="634" t="s">
        <v>1144</v>
      </c>
      <c r="C58" s="635" t="s">
        <v>1145</v>
      </c>
      <c r="D58" s="636">
        <v>126</v>
      </c>
      <c r="E58" s="636">
        <v>0</v>
      </c>
      <c r="F58" s="636">
        <v>127</v>
      </c>
      <c r="G58" s="636">
        <v>0</v>
      </c>
      <c r="H58" s="636" t="s">
        <v>1133</v>
      </c>
      <c r="J58" s="638">
        <f t="shared" si="0"/>
        <v>1</v>
      </c>
      <c r="L58" s="633" t="s">
        <v>90</v>
      </c>
      <c r="M58" s="637" t="s">
        <v>1144</v>
      </c>
    </row>
    <row r="59" spans="1:13">
      <c r="A59" s="634" t="s">
        <v>90</v>
      </c>
      <c r="B59" s="634" t="s">
        <v>1144</v>
      </c>
      <c r="C59" s="635" t="s">
        <v>1145</v>
      </c>
      <c r="D59" s="636">
        <v>127</v>
      </c>
      <c r="E59" s="636">
        <v>0</v>
      </c>
      <c r="F59" s="636">
        <v>128</v>
      </c>
      <c r="G59" s="636">
        <v>0</v>
      </c>
      <c r="H59" s="636" t="s">
        <v>1134</v>
      </c>
      <c r="J59" s="638">
        <f t="shared" si="0"/>
        <v>1</v>
      </c>
      <c r="L59" s="633" t="s">
        <v>90</v>
      </c>
      <c r="M59" s="637" t="s">
        <v>1144</v>
      </c>
    </row>
    <row r="60" spans="1:13">
      <c r="A60" s="634" t="s">
        <v>90</v>
      </c>
      <c r="B60" s="634" t="s">
        <v>1144</v>
      </c>
      <c r="C60" s="635" t="s">
        <v>1145</v>
      </c>
      <c r="D60" s="636">
        <v>128</v>
      </c>
      <c r="E60" s="636">
        <v>0</v>
      </c>
      <c r="F60" s="636">
        <v>129</v>
      </c>
      <c r="G60" s="636">
        <v>0</v>
      </c>
      <c r="H60" s="636" t="s">
        <v>1133</v>
      </c>
      <c r="J60" s="638">
        <f t="shared" si="0"/>
        <v>1</v>
      </c>
      <c r="L60" s="633" t="s">
        <v>90</v>
      </c>
      <c r="M60" s="637" t="s">
        <v>1144</v>
      </c>
    </row>
    <row r="61" spans="1:13">
      <c r="A61" s="634" t="s">
        <v>90</v>
      </c>
      <c r="B61" s="634" t="s">
        <v>1144</v>
      </c>
      <c r="C61" s="635" t="s">
        <v>1145</v>
      </c>
      <c r="D61" s="636">
        <v>129</v>
      </c>
      <c r="E61" s="636">
        <v>0</v>
      </c>
      <c r="F61" s="636">
        <v>133</v>
      </c>
      <c r="G61" s="636">
        <v>0</v>
      </c>
      <c r="H61" s="636" t="s">
        <v>1132</v>
      </c>
      <c r="J61" s="638">
        <f t="shared" si="0"/>
        <v>4</v>
      </c>
      <c r="L61" s="633" t="s">
        <v>90</v>
      </c>
      <c r="M61" s="637" t="s">
        <v>1144</v>
      </c>
    </row>
    <row r="62" spans="1:13">
      <c r="A62" s="634" t="s">
        <v>90</v>
      </c>
      <c r="B62" s="634" t="s">
        <v>1144</v>
      </c>
      <c r="C62" s="635" t="s">
        <v>1145</v>
      </c>
      <c r="D62" s="636">
        <v>133</v>
      </c>
      <c r="E62" s="636">
        <v>0</v>
      </c>
      <c r="F62" s="636">
        <v>135</v>
      </c>
      <c r="G62" s="636">
        <v>0</v>
      </c>
      <c r="H62" s="636" t="s">
        <v>1133</v>
      </c>
      <c r="J62" s="638">
        <f t="shared" si="0"/>
        <v>2</v>
      </c>
      <c r="L62" s="633" t="s">
        <v>90</v>
      </c>
      <c r="M62" s="637" t="s">
        <v>1144</v>
      </c>
    </row>
    <row r="63" spans="1:13">
      <c r="A63" s="634" t="s">
        <v>90</v>
      </c>
      <c r="B63" s="634" t="s">
        <v>1144</v>
      </c>
      <c r="C63" s="635" t="s">
        <v>1145</v>
      </c>
      <c r="D63" s="636">
        <v>135</v>
      </c>
      <c r="E63" s="636">
        <v>0</v>
      </c>
      <c r="F63" s="636">
        <v>146</v>
      </c>
      <c r="G63" s="636">
        <v>70</v>
      </c>
      <c r="H63" s="636" t="s">
        <v>1132</v>
      </c>
      <c r="J63" s="638">
        <f t="shared" si="0"/>
        <v>11.069999999999993</v>
      </c>
      <c r="L63" s="633" t="s">
        <v>90</v>
      </c>
      <c r="M63" s="637" t="s">
        <v>1144</v>
      </c>
    </row>
    <row r="64" spans="1:13">
      <c r="A64" s="634" t="s">
        <v>42</v>
      </c>
      <c r="B64" s="634" t="s">
        <v>1144</v>
      </c>
      <c r="C64" s="635" t="s">
        <v>1146</v>
      </c>
      <c r="D64" s="636">
        <v>0</v>
      </c>
      <c r="E64" s="636">
        <v>0</v>
      </c>
      <c r="F64" s="636">
        <v>6</v>
      </c>
      <c r="G64" s="636">
        <v>0</v>
      </c>
      <c r="H64" s="636" t="s">
        <v>1133</v>
      </c>
      <c r="J64" s="638">
        <f t="shared" si="0"/>
        <v>6</v>
      </c>
      <c r="L64" s="633" t="s">
        <v>42</v>
      </c>
      <c r="M64" s="637" t="s">
        <v>1144</v>
      </c>
    </row>
    <row r="65" spans="1:13">
      <c r="A65" s="634" t="s">
        <v>42</v>
      </c>
      <c r="B65" s="634" t="s">
        <v>1144</v>
      </c>
      <c r="C65" s="635" t="s">
        <v>1146</v>
      </c>
      <c r="D65" s="636">
        <v>6</v>
      </c>
      <c r="E65" s="636">
        <v>0</v>
      </c>
      <c r="F65" s="636">
        <v>13</v>
      </c>
      <c r="G65" s="636">
        <v>500</v>
      </c>
      <c r="H65" s="636" t="s">
        <v>1132</v>
      </c>
      <c r="J65" s="638">
        <f t="shared" si="0"/>
        <v>7.5</v>
      </c>
      <c r="L65" s="633" t="s">
        <v>42</v>
      </c>
      <c r="M65" s="637" t="s">
        <v>1144</v>
      </c>
    </row>
    <row r="66" spans="1:13">
      <c r="A66" s="634" t="s">
        <v>42</v>
      </c>
      <c r="B66" s="634" t="s">
        <v>1144</v>
      </c>
      <c r="C66" s="635" t="s">
        <v>1146</v>
      </c>
      <c r="D66" s="636">
        <v>13</v>
      </c>
      <c r="E66" s="636">
        <v>500</v>
      </c>
      <c r="F66" s="636">
        <v>19</v>
      </c>
      <c r="G66" s="636">
        <v>20</v>
      </c>
      <c r="H66" s="636" t="s">
        <v>1133</v>
      </c>
      <c r="J66" s="638">
        <f t="shared" si="0"/>
        <v>5.52</v>
      </c>
      <c r="L66" s="633" t="s">
        <v>42</v>
      </c>
      <c r="M66" s="637" t="s">
        <v>1144</v>
      </c>
    </row>
    <row r="67" spans="1:13">
      <c r="A67" s="634" t="s">
        <v>42</v>
      </c>
      <c r="B67" s="634" t="s">
        <v>1144</v>
      </c>
      <c r="C67" s="635" t="s">
        <v>1146</v>
      </c>
      <c r="D67" s="636">
        <v>19</v>
      </c>
      <c r="E67" s="636">
        <v>20</v>
      </c>
      <c r="F67" s="636">
        <v>38</v>
      </c>
      <c r="G67" s="636">
        <v>0</v>
      </c>
      <c r="H67" s="636" t="s">
        <v>1134</v>
      </c>
      <c r="J67" s="638">
        <f t="shared" ref="J67:J130" si="1">+(F67+G67/1000)-(D67+E67/1000)</f>
        <v>18.98</v>
      </c>
      <c r="L67" s="633" t="s">
        <v>42</v>
      </c>
      <c r="M67" s="637" t="s">
        <v>1144</v>
      </c>
    </row>
    <row r="68" spans="1:13">
      <c r="A68" s="634" t="s">
        <v>42</v>
      </c>
      <c r="B68" s="634" t="s">
        <v>1147</v>
      </c>
      <c r="C68" s="635" t="s">
        <v>45</v>
      </c>
      <c r="D68" s="636">
        <v>38</v>
      </c>
      <c r="E68" s="636">
        <v>0</v>
      </c>
      <c r="F68" s="636">
        <v>73</v>
      </c>
      <c r="G68" s="636">
        <v>747</v>
      </c>
      <c r="H68" s="636" t="s">
        <v>1141</v>
      </c>
      <c r="J68" s="638">
        <f t="shared" si="1"/>
        <v>35.747</v>
      </c>
      <c r="L68" s="633" t="s">
        <v>42</v>
      </c>
      <c r="M68" s="637" t="s">
        <v>1147</v>
      </c>
    </row>
    <row r="69" spans="1:13">
      <c r="A69" s="634" t="s">
        <v>151</v>
      </c>
      <c r="B69" s="634" t="s">
        <v>1148</v>
      </c>
      <c r="C69" s="635" t="s">
        <v>1149</v>
      </c>
      <c r="D69" s="636">
        <v>6</v>
      </c>
      <c r="E69" s="636">
        <v>942</v>
      </c>
      <c r="F69" s="636">
        <v>7</v>
      </c>
      <c r="G69" s="636">
        <v>671</v>
      </c>
      <c r="H69" s="636" t="s">
        <v>1132</v>
      </c>
      <c r="J69" s="638">
        <f t="shared" si="1"/>
        <v>0.72900000000000009</v>
      </c>
      <c r="L69" s="633" t="s">
        <v>151</v>
      </c>
      <c r="M69" s="637" t="s">
        <v>1148</v>
      </c>
    </row>
    <row r="70" spans="1:13">
      <c r="A70" s="634" t="s">
        <v>151</v>
      </c>
      <c r="B70" s="634" t="s">
        <v>1148</v>
      </c>
      <c r="C70" s="635" t="s">
        <v>1150</v>
      </c>
      <c r="D70" s="636">
        <v>49</v>
      </c>
      <c r="E70" s="636">
        <v>0</v>
      </c>
      <c r="F70" s="636">
        <v>49</v>
      </c>
      <c r="G70" s="636">
        <v>1333</v>
      </c>
      <c r="H70" s="636" t="s">
        <v>1132</v>
      </c>
      <c r="J70" s="638">
        <f t="shared" si="1"/>
        <v>1.3329999999999984</v>
      </c>
      <c r="L70" s="633" t="s">
        <v>151</v>
      </c>
      <c r="M70" s="637" t="s">
        <v>1148</v>
      </c>
    </row>
    <row r="71" spans="1:13">
      <c r="A71" s="634" t="s">
        <v>283</v>
      </c>
      <c r="B71" s="634" t="s">
        <v>1151</v>
      </c>
      <c r="C71" s="635" t="s">
        <v>1152</v>
      </c>
      <c r="D71" s="636">
        <v>0</v>
      </c>
      <c r="E71" s="636">
        <v>0</v>
      </c>
      <c r="F71" s="636">
        <v>1</v>
      </c>
      <c r="G71" s="636">
        <v>0</v>
      </c>
      <c r="H71" s="636" t="s">
        <v>1134</v>
      </c>
      <c r="J71" s="638">
        <f t="shared" si="1"/>
        <v>1</v>
      </c>
      <c r="L71" s="633" t="s">
        <v>283</v>
      </c>
      <c r="M71" s="637" t="s">
        <v>1151</v>
      </c>
    </row>
    <row r="72" spans="1:13">
      <c r="A72" s="634" t="s">
        <v>283</v>
      </c>
      <c r="B72" s="634" t="s">
        <v>1151</v>
      </c>
      <c r="C72" s="635" t="s">
        <v>1152</v>
      </c>
      <c r="D72" s="636">
        <v>1</v>
      </c>
      <c r="E72" s="636">
        <v>0</v>
      </c>
      <c r="F72" s="636">
        <v>2</v>
      </c>
      <c r="G72" s="636">
        <v>0</v>
      </c>
      <c r="H72" s="636" t="s">
        <v>1132</v>
      </c>
      <c r="J72" s="638">
        <f t="shared" si="1"/>
        <v>1</v>
      </c>
      <c r="L72" s="633" t="s">
        <v>283</v>
      </c>
      <c r="M72" s="637" t="s">
        <v>1151</v>
      </c>
    </row>
    <row r="73" spans="1:13">
      <c r="A73" s="634" t="s">
        <v>283</v>
      </c>
      <c r="B73" s="634" t="s">
        <v>1151</v>
      </c>
      <c r="C73" s="635" t="s">
        <v>1152</v>
      </c>
      <c r="D73" s="636">
        <v>2</v>
      </c>
      <c r="E73" s="636">
        <v>0</v>
      </c>
      <c r="F73" s="636">
        <v>3</v>
      </c>
      <c r="G73" s="636">
        <v>600</v>
      </c>
      <c r="H73" s="636" t="s">
        <v>1134</v>
      </c>
      <c r="J73" s="638">
        <f t="shared" si="1"/>
        <v>1.6</v>
      </c>
      <c r="L73" s="633" t="s">
        <v>283</v>
      </c>
      <c r="M73" s="637" t="s">
        <v>1151</v>
      </c>
    </row>
    <row r="74" spans="1:13">
      <c r="A74" s="634" t="s">
        <v>283</v>
      </c>
      <c r="B74" s="634" t="s">
        <v>1151</v>
      </c>
      <c r="C74" s="635" t="s">
        <v>1152</v>
      </c>
      <c r="D74" s="636">
        <v>3</v>
      </c>
      <c r="E74" s="636">
        <v>600</v>
      </c>
      <c r="F74" s="636">
        <v>4</v>
      </c>
      <c r="G74" s="636">
        <v>0</v>
      </c>
      <c r="H74" s="636" t="s">
        <v>1132</v>
      </c>
      <c r="J74" s="638">
        <f t="shared" si="1"/>
        <v>0.39999999999999991</v>
      </c>
      <c r="L74" s="633" t="s">
        <v>283</v>
      </c>
      <c r="M74" s="637" t="s">
        <v>1151</v>
      </c>
    </row>
    <row r="75" spans="1:13">
      <c r="A75" s="634" t="s">
        <v>283</v>
      </c>
      <c r="B75" s="634" t="s">
        <v>1151</v>
      </c>
      <c r="C75" s="635" t="s">
        <v>1152</v>
      </c>
      <c r="D75" s="636">
        <v>4</v>
      </c>
      <c r="E75" s="636">
        <v>0</v>
      </c>
      <c r="F75" s="636">
        <v>5</v>
      </c>
      <c r="G75" s="636">
        <v>0</v>
      </c>
      <c r="H75" s="636" t="s">
        <v>1134</v>
      </c>
      <c r="J75" s="638">
        <f t="shared" si="1"/>
        <v>1</v>
      </c>
      <c r="L75" s="633" t="s">
        <v>283</v>
      </c>
      <c r="M75" s="637" t="s">
        <v>1151</v>
      </c>
    </row>
    <row r="76" spans="1:13">
      <c r="A76" s="634" t="s">
        <v>283</v>
      </c>
      <c r="B76" s="634" t="s">
        <v>1151</v>
      </c>
      <c r="C76" s="635" t="s">
        <v>1152</v>
      </c>
      <c r="D76" s="636">
        <v>5</v>
      </c>
      <c r="E76" s="636">
        <v>0</v>
      </c>
      <c r="F76" s="636">
        <v>6</v>
      </c>
      <c r="G76" s="636">
        <v>500</v>
      </c>
      <c r="H76" s="636" t="s">
        <v>1132</v>
      </c>
      <c r="J76" s="638">
        <f t="shared" si="1"/>
        <v>1.5</v>
      </c>
      <c r="L76" s="633" t="s">
        <v>283</v>
      </c>
      <c r="M76" s="637" t="s">
        <v>1151</v>
      </c>
    </row>
    <row r="77" spans="1:13">
      <c r="A77" s="634" t="s">
        <v>283</v>
      </c>
      <c r="B77" s="634" t="s">
        <v>1151</v>
      </c>
      <c r="C77" s="635" t="s">
        <v>1152</v>
      </c>
      <c r="D77" s="636">
        <v>6</v>
      </c>
      <c r="E77" s="636">
        <v>500</v>
      </c>
      <c r="F77" s="636">
        <v>8</v>
      </c>
      <c r="G77" s="636">
        <v>800</v>
      </c>
      <c r="H77" s="636" t="s">
        <v>1134</v>
      </c>
      <c r="J77" s="638">
        <f t="shared" si="1"/>
        <v>2.3000000000000007</v>
      </c>
      <c r="L77" s="633" t="s">
        <v>283</v>
      </c>
      <c r="M77" s="637" t="s">
        <v>1151</v>
      </c>
    </row>
    <row r="78" spans="1:13">
      <c r="A78" s="634" t="s">
        <v>283</v>
      </c>
      <c r="B78" s="634" t="s">
        <v>1151</v>
      </c>
      <c r="C78" s="635" t="s">
        <v>1152</v>
      </c>
      <c r="D78" s="636">
        <v>8</v>
      </c>
      <c r="E78" s="636">
        <v>800</v>
      </c>
      <c r="F78" s="636">
        <v>9</v>
      </c>
      <c r="G78" s="636">
        <v>200</v>
      </c>
      <c r="H78" s="636" t="s">
        <v>1132</v>
      </c>
      <c r="J78" s="638">
        <f t="shared" si="1"/>
        <v>0.39999999999999858</v>
      </c>
      <c r="L78" s="633" t="s">
        <v>283</v>
      </c>
      <c r="M78" s="637" t="s">
        <v>1151</v>
      </c>
    </row>
    <row r="79" spans="1:13">
      <c r="A79" s="634" t="s">
        <v>283</v>
      </c>
      <c r="B79" s="634" t="s">
        <v>1151</v>
      </c>
      <c r="C79" s="635" t="s">
        <v>1152</v>
      </c>
      <c r="D79" s="636">
        <v>9</v>
      </c>
      <c r="E79" s="636">
        <v>200</v>
      </c>
      <c r="F79" s="636">
        <v>11</v>
      </c>
      <c r="G79" s="636">
        <v>300</v>
      </c>
      <c r="H79" s="636" t="s">
        <v>1134</v>
      </c>
      <c r="J79" s="638">
        <f t="shared" si="1"/>
        <v>2.1000000000000014</v>
      </c>
      <c r="L79" s="633" t="s">
        <v>283</v>
      </c>
      <c r="M79" s="637" t="s">
        <v>1151</v>
      </c>
    </row>
    <row r="80" spans="1:13">
      <c r="A80" s="634" t="s">
        <v>283</v>
      </c>
      <c r="B80" s="634" t="s">
        <v>1151</v>
      </c>
      <c r="C80" s="635" t="s">
        <v>1152</v>
      </c>
      <c r="D80" s="636">
        <v>11</v>
      </c>
      <c r="E80" s="636">
        <v>300</v>
      </c>
      <c r="F80" s="636">
        <v>14</v>
      </c>
      <c r="G80" s="636">
        <v>700</v>
      </c>
      <c r="H80" s="636" t="s">
        <v>1132</v>
      </c>
      <c r="J80" s="638">
        <f t="shared" si="1"/>
        <v>3.3999999999999986</v>
      </c>
      <c r="L80" s="633" t="s">
        <v>283</v>
      </c>
      <c r="M80" s="637" t="s">
        <v>1151</v>
      </c>
    </row>
    <row r="81" spans="1:13">
      <c r="A81" s="634" t="s">
        <v>283</v>
      </c>
      <c r="B81" s="634" t="s">
        <v>1151</v>
      </c>
      <c r="C81" s="635" t="s">
        <v>1152</v>
      </c>
      <c r="D81" s="636">
        <v>14</v>
      </c>
      <c r="E81" s="636">
        <v>700</v>
      </c>
      <c r="F81" s="636">
        <v>16</v>
      </c>
      <c r="G81" s="636">
        <v>0</v>
      </c>
      <c r="H81" s="636" t="s">
        <v>1134</v>
      </c>
      <c r="J81" s="638">
        <f t="shared" si="1"/>
        <v>1.3000000000000007</v>
      </c>
      <c r="L81" s="633" t="s">
        <v>283</v>
      </c>
      <c r="M81" s="637" t="s">
        <v>1151</v>
      </c>
    </row>
    <row r="82" spans="1:13">
      <c r="A82" s="634" t="s">
        <v>283</v>
      </c>
      <c r="B82" s="634" t="s">
        <v>1151</v>
      </c>
      <c r="C82" s="635" t="s">
        <v>1152</v>
      </c>
      <c r="D82" s="636">
        <v>16</v>
      </c>
      <c r="E82" s="636">
        <v>0</v>
      </c>
      <c r="F82" s="636">
        <v>16</v>
      </c>
      <c r="G82" s="636">
        <v>200</v>
      </c>
      <c r="H82" s="636" t="s">
        <v>1132</v>
      </c>
      <c r="J82" s="638">
        <f t="shared" si="1"/>
        <v>0.19999999999999929</v>
      </c>
      <c r="L82" s="633" t="s">
        <v>283</v>
      </c>
      <c r="M82" s="637" t="s">
        <v>1151</v>
      </c>
    </row>
    <row r="83" spans="1:13">
      <c r="A83" s="634" t="s">
        <v>283</v>
      </c>
      <c r="B83" s="634" t="s">
        <v>1151</v>
      </c>
      <c r="C83" s="635" t="s">
        <v>1152</v>
      </c>
      <c r="D83" s="636">
        <v>16</v>
      </c>
      <c r="E83" s="636">
        <v>200</v>
      </c>
      <c r="F83" s="636">
        <v>18</v>
      </c>
      <c r="G83" s="636">
        <v>150</v>
      </c>
      <c r="H83" s="636" t="s">
        <v>1134</v>
      </c>
      <c r="J83" s="638">
        <f t="shared" si="1"/>
        <v>1.9499999999999993</v>
      </c>
      <c r="L83" s="633" t="s">
        <v>283</v>
      </c>
      <c r="M83" s="637" t="s">
        <v>1151</v>
      </c>
    </row>
    <row r="84" spans="1:13">
      <c r="A84" s="634" t="s">
        <v>283</v>
      </c>
      <c r="B84" s="634" t="s">
        <v>1151</v>
      </c>
      <c r="C84" s="635" t="s">
        <v>1152</v>
      </c>
      <c r="D84" s="636">
        <v>18</v>
      </c>
      <c r="E84" s="636">
        <v>150</v>
      </c>
      <c r="F84" s="636">
        <v>19</v>
      </c>
      <c r="G84" s="636">
        <v>500</v>
      </c>
      <c r="H84" s="636" t="s">
        <v>1132</v>
      </c>
      <c r="J84" s="638">
        <f t="shared" si="1"/>
        <v>1.3500000000000014</v>
      </c>
      <c r="L84" s="633" t="s">
        <v>283</v>
      </c>
      <c r="M84" s="637" t="s">
        <v>1151</v>
      </c>
    </row>
    <row r="85" spans="1:13">
      <c r="A85" s="634" t="s">
        <v>283</v>
      </c>
      <c r="B85" s="634" t="s">
        <v>1151</v>
      </c>
      <c r="C85" s="635" t="s">
        <v>1152</v>
      </c>
      <c r="D85" s="636">
        <v>19</v>
      </c>
      <c r="E85" s="636">
        <v>500</v>
      </c>
      <c r="F85" s="636">
        <v>20</v>
      </c>
      <c r="G85" s="636">
        <v>400</v>
      </c>
      <c r="H85" s="636" t="s">
        <v>1134</v>
      </c>
      <c r="J85" s="638">
        <f t="shared" si="1"/>
        <v>0.89999999999999858</v>
      </c>
      <c r="L85" s="633" t="s">
        <v>283</v>
      </c>
      <c r="M85" s="637" t="s">
        <v>1151</v>
      </c>
    </row>
    <row r="86" spans="1:13">
      <c r="A86" s="634" t="s">
        <v>283</v>
      </c>
      <c r="B86" s="634" t="s">
        <v>1151</v>
      </c>
      <c r="C86" s="635" t="s">
        <v>1152</v>
      </c>
      <c r="D86" s="636">
        <v>20</v>
      </c>
      <c r="E86" s="636">
        <v>400</v>
      </c>
      <c r="F86" s="636">
        <v>24</v>
      </c>
      <c r="G86" s="636">
        <v>800</v>
      </c>
      <c r="H86" s="636" t="s">
        <v>1132</v>
      </c>
      <c r="J86" s="638">
        <f t="shared" si="1"/>
        <v>4.4000000000000021</v>
      </c>
      <c r="L86" s="633" t="s">
        <v>283</v>
      </c>
      <c r="M86" s="637" t="s">
        <v>1151</v>
      </c>
    </row>
    <row r="87" spans="1:13">
      <c r="A87" s="634" t="s">
        <v>283</v>
      </c>
      <c r="B87" s="634" t="s">
        <v>1151</v>
      </c>
      <c r="C87" s="635" t="s">
        <v>1152</v>
      </c>
      <c r="D87" s="636">
        <v>24</v>
      </c>
      <c r="E87" s="636">
        <v>800</v>
      </c>
      <c r="F87" s="636">
        <v>25</v>
      </c>
      <c r="G87" s="636">
        <v>200</v>
      </c>
      <c r="H87" s="636" t="s">
        <v>1134</v>
      </c>
      <c r="J87" s="638">
        <f t="shared" si="1"/>
        <v>0.39999999999999858</v>
      </c>
      <c r="L87" s="633" t="s">
        <v>283</v>
      </c>
      <c r="M87" s="637" t="s">
        <v>1151</v>
      </c>
    </row>
    <row r="88" spans="1:13">
      <c r="A88" s="634" t="s">
        <v>283</v>
      </c>
      <c r="B88" s="634" t="s">
        <v>1151</v>
      </c>
      <c r="C88" s="635" t="s">
        <v>1152</v>
      </c>
      <c r="D88" s="636">
        <v>25</v>
      </c>
      <c r="E88" s="636">
        <v>200</v>
      </c>
      <c r="F88" s="636">
        <v>26</v>
      </c>
      <c r="G88" s="636">
        <v>700</v>
      </c>
      <c r="H88" s="636" t="s">
        <v>1132</v>
      </c>
      <c r="J88" s="638">
        <f t="shared" si="1"/>
        <v>1.5</v>
      </c>
      <c r="L88" s="633" t="s">
        <v>283</v>
      </c>
      <c r="M88" s="637" t="s">
        <v>1151</v>
      </c>
    </row>
    <row r="89" spans="1:13">
      <c r="A89" s="634" t="s">
        <v>283</v>
      </c>
      <c r="B89" s="634" t="s">
        <v>1151</v>
      </c>
      <c r="C89" s="635" t="s">
        <v>1152</v>
      </c>
      <c r="D89" s="636">
        <v>26</v>
      </c>
      <c r="E89" s="636">
        <v>700</v>
      </c>
      <c r="F89" s="636">
        <v>27</v>
      </c>
      <c r="G89" s="636">
        <v>200</v>
      </c>
      <c r="H89" s="636" t="s">
        <v>1134</v>
      </c>
      <c r="J89" s="638">
        <f t="shared" si="1"/>
        <v>0.5</v>
      </c>
      <c r="L89" s="633" t="s">
        <v>283</v>
      </c>
      <c r="M89" s="637" t="s">
        <v>1151</v>
      </c>
    </row>
    <row r="90" spans="1:13">
      <c r="A90" s="634" t="s">
        <v>283</v>
      </c>
      <c r="B90" s="634" t="s">
        <v>1151</v>
      </c>
      <c r="C90" s="635" t="s">
        <v>1152</v>
      </c>
      <c r="D90" s="636">
        <v>27</v>
      </c>
      <c r="E90" s="636">
        <v>200</v>
      </c>
      <c r="F90" s="636">
        <v>27</v>
      </c>
      <c r="G90" s="636">
        <v>300</v>
      </c>
      <c r="H90" s="636" t="s">
        <v>1132</v>
      </c>
      <c r="J90" s="638">
        <f t="shared" si="1"/>
        <v>0.10000000000000142</v>
      </c>
      <c r="L90" s="633" t="s">
        <v>283</v>
      </c>
      <c r="M90" s="637" t="s">
        <v>1151</v>
      </c>
    </row>
    <row r="91" spans="1:13">
      <c r="A91" s="634" t="s">
        <v>283</v>
      </c>
      <c r="B91" s="634" t="s">
        <v>1151</v>
      </c>
      <c r="C91" s="635" t="s">
        <v>1152</v>
      </c>
      <c r="D91" s="636">
        <v>27</v>
      </c>
      <c r="E91" s="636">
        <v>300</v>
      </c>
      <c r="F91" s="636">
        <v>27</v>
      </c>
      <c r="G91" s="636">
        <v>600</v>
      </c>
      <c r="H91" s="636" t="s">
        <v>1133</v>
      </c>
      <c r="J91" s="638">
        <f t="shared" si="1"/>
        <v>0.30000000000000071</v>
      </c>
      <c r="L91" s="633" t="s">
        <v>283</v>
      </c>
      <c r="M91" s="637" t="s">
        <v>1151</v>
      </c>
    </row>
    <row r="92" spans="1:13">
      <c r="A92" s="634" t="s">
        <v>283</v>
      </c>
      <c r="B92" s="634" t="s">
        <v>1151</v>
      </c>
      <c r="C92" s="635" t="s">
        <v>1152</v>
      </c>
      <c r="D92" s="636">
        <v>27</v>
      </c>
      <c r="E92" s="636">
        <v>600</v>
      </c>
      <c r="F92" s="636">
        <v>28</v>
      </c>
      <c r="G92" s="636">
        <v>160</v>
      </c>
      <c r="H92" s="636" t="s">
        <v>1132</v>
      </c>
      <c r="J92" s="638">
        <f t="shared" si="1"/>
        <v>0.55999999999999872</v>
      </c>
      <c r="L92" s="633" t="s">
        <v>283</v>
      </c>
      <c r="M92" s="637" t="s">
        <v>1151</v>
      </c>
    </row>
    <row r="93" spans="1:13">
      <c r="A93" s="634" t="s">
        <v>283</v>
      </c>
      <c r="B93" s="634" t="s">
        <v>1151</v>
      </c>
      <c r="C93" s="635" t="s">
        <v>1152</v>
      </c>
      <c r="D93" s="636">
        <v>28</v>
      </c>
      <c r="E93" s="636">
        <v>160</v>
      </c>
      <c r="F93" s="636">
        <v>28</v>
      </c>
      <c r="G93" s="636">
        <v>300</v>
      </c>
      <c r="H93" s="636" t="s">
        <v>1133</v>
      </c>
      <c r="J93" s="638">
        <f t="shared" si="1"/>
        <v>0.14000000000000057</v>
      </c>
      <c r="L93" s="633" t="s">
        <v>283</v>
      </c>
      <c r="M93" s="637" t="s">
        <v>1151</v>
      </c>
    </row>
    <row r="94" spans="1:13">
      <c r="A94" s="634" t="s">
        <v>283</v>
      </c>
      <c r="B94" s="634" t="s">
        <v>1151</v>
      </c>
      <c r="C94" s="635" t="s">
        <v>1152</v>
      </c>
      <c r="D94" s="636">
        <v>28</v>
      </c>
      <c r="E94" s="636">
        <v>300</v>
      </c>
      <c r="F94" s="636">
        <v>28</v>
      </c>
      <c r="G94" s="636">
        <v>730</v>
      </c>
      <c r="H94" s="636" t="s">
        <v>1132</v>
      </c>
      <c r="J94" s="638">
        <f t="shared" si="1"/>
        <v>0.42999999999999972</v>
      </c>
      <c r="L94" s="633" t="s">
        <v>283</v>
      </c>
      <c r="M94" s="637" t="s">
        <v>1151</v>
      </c>
    </row>
    <row r="95" spans="1:13">
      <c r="A95" s="634" t="s">
        <v>283</v>
      </c>
      <c r="B95" s="634" t="s">
        <v>1151</v>
      </c>
      <c r="C95" s="635" t="s">
        <v>1152</v>
      </c>
      <c r="D95" s="636">
        <v>28</v>
      </c>
      <c r="E95" s="636">
        <v>730</v>
      </c>
      <c r="F95" s="636">
        <v>29</v>
      </c>
      <c r="G95" s="636">
        <v>0</v>
      </c>
      <c r="H95" s="636" t="s">
        <v>1133</v>
      </c>
      <c r="J95" s="638">
        <f t="shared" si="1"/>
        <v>0.26999999999999957</v>
      </c>
      <c r="L95" s="633" t="s">
        <v>283</v>
      </c>
      <c r="M95" s="637" t="s">
        <v>1151</v>
      </c>
    </row>
    <row r="96" spans="1:13">
      <c r="A96" s="634" t="s">
        <v>283</v>
      </c>
      <c r="B96" s="634" t="s">
        <v>1151</v>
      </c>
      <c r="C96" s="635" t="s">
        <v>1152</v>
      </c>
      <c r="D96" s="636">
        <v>29</v>
      </c>
      <c r="E96" s="636">
        <v>0</v>
      </c>
      <c r="F96" s="636">
        <v>30</v>
      </c>
      <c r="G96" s="636">
        <v>300</v>
      </c>
      <c r="H96" s="636" t="s">
        <v>1134</v>
      </c>
      <c r="J96" s="638">
        <f t="shared" si="1"/>
        <v>1.3000000000000007</v>
      </c>
      <c r="L96" s="633" t="s">
        <v>283</v>
      </c>
      <c r="M96" s="637" t="s">
        <v>1151</v>
      </c>
    </row>
    <row r="97" spans="1:13">
      <c r="A97" s="634" t="s">
        <v>283</v>
      </c>
      <c r="B97" s="634" t="s">
        <v>1151</v>
      </c>
      <c r="C97" s="635" t="s">
        <v>1152</v>
      </c>
      <c r="D97" s="636">
        <v>30</v>
      </c>
      <c r="E97" s="636">
        <v>300</v>
      </c>
      <c r="F97" s="636">
        <v>31</v>
      </c>
      <c r="G97" s="636">
        <v>900</v>
      </c>
      <c r="H97" s="636" t="s">
        <v>1132</v>
      </c>
      <c r="J97" s="638">
        <f t="shared" si="1"/>
        <v>1.5999999999999979</v>
      </c>
      <c r="L97" s="633" t="s">
        <v>283</v>
      </c>
      <c r="M97" s="637" t="s">
        <v>1151</v>
      </c>
    </row>
    <row r="98" spans="1:13">
      <c r="A98" s="634" t="s">
        <v>283</v>
      </c>
      <c r="B98" s="634" t="s">
        <v>1151</v>
      </c>
      <c r="C98" s="635" t="s">
        <v>1152</v>
      </c>
      <c r="D98" s="636">
        <v>31</v>
      </c>
      <c r="E98" s="636">
        <v>900</v>
      </c>
      <c r="F98" s="636">
        <v>32</v>
      </c>
      <c r="G98" s="636">
        <v>100</v>
      </c>
      <c r="H98" s="636" t="s">
        <v>1133</v>
      </c>
      <c r="J98" s="638">
        <f t="shared" si="1"/>
        <v>0.20000000000000284</v>
      </c>
      <c r="L98" s="633" t="s">
        <v>283</v>
      </c>
      <c r="M98" s="637" t="s">
        <v>1151</v>
      </c>
    </row>
    <row r="99" spans="1:13">
      <c r="A99" s="634" t="s">
        <v>283</v>
      </c>
      <c r="B99" s="634" t="s">
        <v>1151</v>
      </c>
      <c r="C99" s="635" t="s">
        <v>1152</v>
      </c>
      <c r="D99" s="636">
        <v>32</v>
      </c>
      <c r="E99" s="636">
        <v>100</v>
      </c>
      <c r="F99" s="636">
        <v>32</v>
      </c>
      <c r="G99" s="636">
        <v>600</v>
      </c>
      <c r="H99" s="636" t="s">
        <v>1132</v>
      </c>
      <c r="J99" s="638">
        <f t="shared" si="1"/>
        <v>0.5</v>
      </c>
      <c r="L99" s="633" t="s">
        <v>283</v>
      </c>
      <c r="M99" s="637" t="s">
        <v>1151</v>
      </c>
    </row>
    <row r="100" spans="1:13">
      <c r="A100" s="634" t="s">
        <v>283</v>
      </c>
      <c r="B100" s="634" t="s">
        <v>1151</v>
      </c>
      <c r="C100" s="635" t="s">
        <v>1152</v>
      </c>
      <c r="D100" s="636">
        <v>32</v>
      </c>
      <c r="E100" s="636">
        <v>600</v>
      </c>
      <c r="F100" s="636">
        <v>33</v>
      </c>
      <c r="G100" s="636">
        <v>0</v>
      </c>
      <c r="H100" s="636" t="s">
        <v>1133</v>
      </c>
      <c r="J100" s="638">
        <f t="shared" si="1"/>
        <v>0.39999999999999858</v>
      </c>
      <c r="L100" s="633" t="s">
        <v>283</v>
      </c>
      <c r="M100" s="637" t="s">
        <v>1151</v>
      </c>
    </row>
    <row r="101" spans="1:13">
      <c r="A101" s="634" t="s">
        <v>283</v>
      </c>
      <c r="B101" s="634" t="s">
        <v>1151</v>
      </c>
      <c r="C101" s="635" t="s">
        <v>1152</v>
      </c>
      <c r="D101" s="636">
        <v>33</v>
      </c>
      <c r="E101" s="636">
        <v>0</v>
      </c>
      <c r="F101" s="636">
        <v>36</v>
      </c>
      <c r="G101" s="636">
        <v>600</v>
      </c>
      <c r="H101" s="636" t="s">
        <v>1132</v>
      </c>
      <c r="J101" s="638">
        <f t="shared" si="1"/>
        <v>3.6000000000000014</v>
      </c>
      <c r="L101" s="633" t="s">
        <v>283</v>
      </c>
      <c r="M101" s="637" t="s">
        <v>1151</v>
      </c>
    </row>
    <row r="102" spans="1:13">
      <c r="A102" s="634" t="s">
        <v>283</v>
      </c>
      <c r="B102" s="634" t="s">
        <v>1151</v>
      </c>
      <c r="C102" s="635" t="s">
        <v>1152</v>
      </c>
      <c r="D102" s="636">
        <v>36</v>
      </c>
      <c r="E102" s="636">
        <v>600</v>
      </c>
      <c r="F102" s="636">
        <v>37</v>
      </c>
      <c r="G102" s="636">
        <v>400</v>
      </c>
      <c r="H102" s="636" t="s">
        <v>1133</v>
      </c>
      <c r="J102" s="638">
        <f t="shared" si="1"/>
        <v>0.79999999999999716</v>
      </c>
      <c r="L102" s="633" t="s">
        <v>283</v>
      </c>
      <c r="M102" s="637" t="s">
        <v>1151</v>
      </c>
    </row>
    <row r="103" spans="1:13">
      <c r="A103" s="634" t="s">
        <v>283</v>
      </c>
      <c r="B103" s="634" t="s">
        <v>1151</v>
      </c>
      <c r="C103" s="635" t="s">
        <v>1152</v>
      </c>
      <c r="D103" s="636">
        <v>37</v>
      </c>
      <c r="E103" s="636">
        <v>400</v>
      </c>
      <c r="F103" s="636">
        <v>38</v>
      </c>
      <c r="G103" s="636">
        <v>400</v>
      </c>
      <c r="H103" s="636" t="s">
        <v>1132</v>
      </c>
      <c r="J103" s="638">
        <f t="shared" si="1"/>
        <v>1</v>
      </c>
      <c r="L103" s="633" t="s">
        <v>283</v>
      </c>
      <c r="M103" s="637" t="s">
        <v>1151</v>
      </c>
    </row>
    <row r="104" spans="1:13">
      <c r="A104" s="634" t="s">
        <v>283</v>
      </c>
      <c r="B104" s="634" t="s">
        <v>1151</v>
      </c>
      <c r="C104" s="635" t="s">
        <v>1152</v>
      </c>
      <c r="D104" s="636">
        <v>38</v>
      </c>
      <c r="E104" s="636">
        <v>400</v>
      </c>
      <c r="F104" s="636">
        <v>38</v>
      </c>
      <c r="G104" s="636">
        <v>500</v>
      </c>
      <c r="H104" s="636" t="s">
        <v>1133</v>
      </c>
      <c r="J104" s="638">
        <f t="shared" si="1"/>
        <v>0.10000000000000142</v>
      </c>
      <c r="L104" s="633" t="s">
        <v>283</v>
      </c>
      <c r="M104" s="637" t="s">
        <v>1151</v>
      </c>
    </row>
    <row r="105" spans="1:13">
      <c r="A105" s="634" t="s">
        <v>283</v>
      </c>
      <c r="B105" s="634" t="s">
        <v>1151</v>
      </c>
      <c r="C105" s="635" t="s">
        <v>1152</v>
      </c>
      <c r="D105" s="636">
        <v>38</v>
      </c>
      <c r="E105" s="636">
        <v>500</v>
      </c>
      <c r="F105" s="636">
        <v>38</v>
      </c>
      <c r="G105" s="636">
        <v>800</v>
      </c>
      <c r="H105" s="636" t="s">
        <v>1132</v>
      </c>
      <c r="J105" s="638">
        <f t="shared" si="1"/>
        <v>0.29999999999999716</v>
      </c>
      <c r="L105" s="633" t="s">
        <v>283</v>
      </c>
      <c r="M105" s="637" t="s">
        <v>1151</v>
      </c>
    </row>
    <row r="106" spans="1:13">
      <c r="A106" s="634" t="s">
        <v>283</v>
      </c>
      <c r="B106" s="634" t="s">
        <v>1151</v>
      </c>
      <c r="C106" s="635" t="s">
        <v>1152</v>
      </c>
      <c r="D106" s="636">
        <v>38</v>
      </c>
      <c r="E106" s="636">
        <v>800</v>
      </c>
      <c r="F106" s="636">
        <v>40</v>
      </c>
      <c r="G106" s="636">
        <v>0</v>
      </c>
      <c r="H106" s="636" t="s">
        <v>1133</v>
      </c>
      <c r="J106" s="638">
        <f t="shared" si="1"/>
        <v>1.2000000000000028</v>
      </c>
      <c r="L106" s="633" t="s">
        <v>283</v>
      </c>
      <c r="M106" s="637" t="s">
        <v>1151</v>
      </c>
    </row>
    <row r="107" spans="1:13">
      <c r="A107" s="634" t="s">
        <v>283</v>
      </c>
      <c r="B107" s="634" t="s">
        <v>1151</v>
      </c>
      <c r="C107" s="635" t="s">
        <v>1152</v>
      </c>
      <c r="D107" s="636">
        <v>40</v>
      </c>
      <c r="E107" s="636">
        <v>0</v>
      </c>
      <c r="F107" s="636">
        <v>41</v>
      </c>
      <c r="G107" s="636">
        <v>0</v>
      </c>
      <c r="H107" s="636" t="s">
        <v>1132</v>
      </c>
      <c r="J107" s="638">
        <f t="shared" si="1"/>
        <v>1</v>
      </c>
      <c r="L107" s="633" t="s">
        <v>283</v>
      </c>
      <c r="M107" s="637" t="s">
        <v>1151</v>
      </c>
    </row>
    <row r="108" spans="1:13">
      <c r="A108" s="634" t="s">
        <v>283</v>
      </c>
      <c r="B108" s="634" t="s">
        <v>1151</v>
      </c>
      <c r="C108" s="635" t="s">
        <v>1152</v>
      </c>
      <c r="D108" s="636">
        <v>41</v>
      </c>
      <c r="E108" s="636">
        <v>0</v>
      </c>
      <c r="F108" s="636">
        <v>42</v>
      </c>
      <c r="G108" s="636">
        <v>0</v>
      </c>
      <c r="H108" s="636" t="s">
        <v>1133</v>
      </c>
      <c r="J108" s="638">
        <f t="shared" si="1"/>
        <v>1</v>
      </c>
      <c r="L108" s="633" t="s">
        <v>283</v>
      </c>
      <c r="M108" s="637" t="s">
        <v>1151</v>
      </c>
    </row>
    <row r="109" spans="1:13">
      <c r="A109" s="634" t="s">
        <v>283</v>
      </c>
      <c r="B109" s="634" t="s">
        <v>1151</v>
      </c>
      <c r="C109" s="635" t="s">
        <v>1152</v>
      </c>
      <c r="D109" s="636">
        <v>42</v>
      </c>
      <c r="E109" s="636">
        <v>0</v>
      </c>
      <c r="F109" s="636">
        <v>42</v>
      </c>
      <c r="G109" s="636">
        <v>350</v>
      </c>
      <c r="H109" s="636" t="s">
        <v>1132</v>
      </c>
      <c r="J109" s="638">
        <f t="shared" si="1"/>
        <v>0.35000000000000142</v>
      </c>
      <c r="L109" s="633" t="s">
        <v>283</v>
      </c>
      <c r="M109" s="637" t="s">
        <v>1151</v>
      </c>
    </row>
    <row r="110" spans="1:13">
      <c r="A110" s="634" t="s">
        <v>283</v>
      </c>
      <c r="B110" s="634" t="s">
        <v>1151</v>
      </c>
      <c r="C110" s="635" t="s">
        <v>1152</v>
      </c>
      <c r="D110" s="636">
        <v>42</v>
      </c>
      <c r="E110" s="636">
        <v>350</v>
      </c>
      <c r="F110" s="636">
        <v>42</v>
      </c>
      <c r="G110" s="636">
        <v>800</v>
      </c>
      <c r="H110" s="636" t="s">
        <v>1133</v>
      </c>
      <c r="J110" s="638">
        <f t="shared" si="1"/>
        <v>0.44999999999999574</v>
      </c>
      <c r="L110" s="633" t="s">
        <v>283</v>
      </c>
      <c r="M110" s="637" t="s">
        <v>1151</v>
      </c>
    </row>
    <row r="111" spans="1:13">
      <c r="A111" s="634" t="s">
        <v>283</v>
      </c>
      <c r="B111" s="634" t="s">
        <v>1151</v>
      </c>
      <c r="C111" s="635" t="s">
        <v>1152</v>
      </c>
      <c r="D111" s="636">
        <v>42</v>
      </c>
      <c r="E111" s="636">
        <v>800</v>
      </c>
      <c r="F111" s="636">
        <v>44</v>
      </c>
      <c r="G111" s="636">
        <v>0</v>
      </c>
      <c r="H111" s="636" t="s">
        <v>1132</v>
      </c>
      <c r="J111" s="638">
        <f t="shared" si="1"/>
        <v>1.2000000000000028</v>
      </c>
      <c r="L111" s="633" t="s">
        <v>283</v>
      </c>
      <c r="M111" s="637" t="s">
        <v>1151</v>
      </c>
    </row>
    <row r="112" spans="1:13">
      <c r="A112" s="634" t="s">
        <v>283</v>
      </c>
      <c r="B112" s="634" t="s">
        <v>1151</v>
      </c>
      <c r="C112" s="635" t="s">
        <v>1152</v>
      </c>
      <c r="D112" s="636">
        <v>44</v>
      </c>
      <c r="E112" s="636">
        <v>0</v>
      </c>
      <c r="F112" s="636">
        <v>45</v>
      </c>
      <c r="G112" s="636">
        <v>900</v>
      </c>
      <c r="H112" s="636" t="s">
        <v>1133</v>
      </c>
      <c r="J112" s="638">
        <f t="shared" si="1"/>
        <v>1.8999999999999986</v>
      </c>
      <c r="L112" s="633" t="s">
        <v>283</v>
      </c>
      <c r="M112" s="637" t="s">
        <v>1151</v>
      </c>
    </row>
    <row r="113" spans="1:13">
      <c r="A113" s="634" t="s">
        <v>283</v>
      </c>
      <c r="B113" s="634" t="s">
        <v>1151</v>
      </c>
      <c r="C113" s="635" t="s">
        <v>1152</v>
      </c>
      <c r="D113" s="636">
        <v>45</v>
      </c>
      <c r="E113" s="636">
        <v>900</v>
      </c>
      <c r="F113" s="636">
        <v>50</v>
      </c>
      <c r="G113" s="636">
        <v>800</v>
      </c>
      <c r="H113" s="636" t="s">
        <v>1132</v>
      </c>
      <c r="J113" s="638">
        <f t="shared" si="1"/>
        <v>4.8999999999999986</v>
      </c>
      <c r="L113" s="633" t="s">
        <v>283</v>
      </c>
      <c r="M113" s="637" t="s">
        <v>1151</v>
      </c>
    </row>
    <row r="114" spans="1:13">
      <c r="A114" s="634" t="s">
        <v>283</v>
      </c>
      <c r="B114" s="634" t="s">
        <v>1151</v>
      </c>
      <c r="C114" s="635" t="s">
        <v>1152</v>
      </c>
      <c r="D114" s="636">
        <v>50</v>
      </c>
      <c r="E114" s="636">
        <v>800</v>
      </c>
      <c r="F114" s="636">
        <v>52</v>
      </c>
      <c r="G114" s="636">
        <v>200</v>
      </c>
      <c r="H114" s="636" t="s">
        <v>1134</v>
      </c>
      <c r="J114" s="638">
        <f t="shared" si="1"/>
        <v>1.4000000000000057</v>
      </c>
      <c r="L114" s="633" t="s">
        <v>283</v>
      </c>
      <c r="M114" s="637" t="s">
        <v>1151</v>
      </c>
    </row>
    <row r="115" spans="1:13">
      <c r="A115" s="634" t="s">
        <v>283</v>
      </c>
      <c r="B115" s="634" t="s">
        <v>1151</v>
      </c>
      <c r="C115" s="635" t="s">
        <v>1152</v>
      </c>
      <c r="D115" s="636">
        <v>52</v>
      </c>
      <c r="E115" s="636">
        <v>200</v>
      </c>
      <c r="F115" s="636">
        <v>52</v>
      </c>
      <c r="G115" s="636">
        <v>500</v>
      </c>
      <c r="H115" s="636" t="s">
        <v>1132</v>
      </c>
      <c r="J115" s="638">
        <f t="shared" si="1"/>
        <v>0.29999999999999716</v>
      </c>
      <c r="L115" s="633" t="s">
        <v>283</v>
      </c>
      <c r="M115" s="637" t="s">
        <v>1151</v>
      </c>
    </row>
    <row r="116" spans="1:13">
      <c r="A116" s="634" t="s">
        <v>283</v>
      </c>
      <c r="B116" s="634" t="s">
        <v>1151</v>
      </c>
      <c r="C116" s="635" t="s">
        <v>1152</v>
      </c>
      <c r="D116" s="636">
        <v>52</v>
      </c>
      <c r="E116" s="636">
        <v>500</v>
      </c>
      <c r="F116" s="636">
        <v>52</v>
      </c>
      <c r="G116" s="636">
        <v>650</v>
      </c>
      <c r="H116" s="636" t="s">
        <v>1133</v>
      </c>
      <c r="J116" s="638">
        <f t="shared" si="1"/>
        <v>0.14999999999999858</v>
      </c>
      <c r="L116" s="633" t="s">
        <v>283</v>
      </c>
      <c r="M116" s="637" t="s">
        <v>1151</v>
      </c>
    </row>
    <row r="117" spans="1:13">
      <c r="A117" s="634" t="s">
        <v>283</v>
      </c>
      <c r="B117" s="634" t="s">
        <v>1151</v>
      </c>
      <c r="C117" s="635" t="s">
        <v>1152</v>
      </c>
      <c r="D117" s="636">
        <v>52</v>
      </c>
      <c r="E117" s="636">
        <v>650</v>
      </c>
      <c r="F117" s="636">
        <v>52</v>
      </c>
      <c r="G117" s="636">
        <v>800</v>
      </c>
      <c r="H117" s="636" t="s">
        <v>1132</v>
      </c>
      <c r="J117" s="638">
        <f t="shared" si="1"/>
        <v>0.14999999999999858</v>
      </c>
      <c r="L117" s="633" t="s">
        <v>283</v>
      </c>
      <c r="M117" s="637" t="s">
        <v>1151</v>
      </c>
    </row>
    <row r="118" spans="1:13">
      <c r="A118" s="634" t="s">
        <v>283</v>
      </c>
      <c r="B118" s="634" t="s">
        <v>1151</v>
      </c>
      <c r="C118" s="635" t="s">
        <v>1152</v>
      </c>
      <c r="D118" s="636">
        <v>52</v>
      </c>
      <c r="E118" s="636">
        <v>800</v>
      </c>
      <c r="F118" s="636">
        <v>53</v>
      </c>
      <c r="G118" s="636">
        <v>0</v>
      </c>
      <c r="H118" s="636" t="s">
        <v>1133</v>
      </c>
      <c r="J118" s="638">
        <f t="shared" si="1"/>
        <v>0.20000000000000284</v>
      </c>
      <c r="L118" s="633" t="s">
        <v>283</v>
      </c>
      <c r="M118" s="637" t="s">
        <v>1151</v>
      </c>
    </row>
    <row r="119" spans="1:13">
      <c r="A119" s="634" t="s">
        <v>283</v>
      </c>
      <c r="B119" s="634" t="s">
        <v>1151</v>
      </c>
      <c r="C119" s="635" t="s">
        <v>1152</v>
      </c>
      <c r="D119" s="636">
        <v>53</v>
      </c>
      <c r="E119" s="636">
        <v>0</v>
      </c>
      <c r="F119" s="636">
        <v>53</v>
      </c>
      <c r="G119" s="636">
        <v>300</v>
      </c>
      <c r="H119" s="636" t="s">
        <v>1132</v>
      </c>
      <c r="J119" s="638">
        <f t="shared" si="1"/>
        <v>0.29999999999999716</v>
      </c>
      <c r="L119" s="633" t="s">
        <v>283</v>
      </c>
      <c r="M119" s="637" t="s">
        <v>1151</v>
      </c>
    </row>
    <row r="120" spans="1:13">
      <c r="A120" s="634" t="s">
        <v>283</v>
      </c>
      <c r="B120" s="634" t="s">
        <v>1151</v>
      </c>
      <c r="C120" s="635" t="s">
        <v>1152</v>
      </c>
      <c r="D120" s="636">
        <v>53</v>
      </c>
      <c r="E120" s="636">
        <v>300</v>
      </c>
      <c r="F120" s="636">
        <v>53</v>
      </c>
      <c r="G120" s="636">
        <v>500</v>
      </c>
      <c r="H120" s="636" t="s">
        <v>1133</v>
      </c>
      <c r="J120" s="638">
        <f t="shared" si="1"/>
        <v>0.20000000000000284</v>
      </c>
      <c r="L120" s="633" t="s">
        <v>283</v>
      </c>
      <c r="M120" s="637" t="s">
        <v>1151</v>
      </c>
    </row>
    <row r="121" spans="1:13">
      <c r="A121" s="634" t="s">
        <v>283</v>
      </c>
      <c r="B121" s="634" t="s">
        <v>1151</v>
      </c>
      <c r="C121" s="635" t="s">
        <v>1152</v>
      </c>
      <c r="D121" s="636">
        <v>53</v>
      </c>
      <c r="E121" s="636">
        <v>500</v>
      </c>
      <c r="F121" s="636">
        <v>55</v>
      </c>
      <c r="G121" s="636">
        <v>150</v>
      </c>
      <c r="H121" s="636" t="s">
        <v>1132</v>
      </c>
      <c r="J121" s="638">
        <f t="shared" si="1"/>
        <v>1.6499999999999986</v>
      </c>
      <c r="L121" s="633" t="s">
        <v>283</v>
      </c>
      <c r="M121" s="637" t="s">
        <v>1151</v>
      </c>
    </row>
    <row r="122" spans="1:13">
      <c r="A122" s="634" t="s">
        <v>283</v>
      </c>
      <c r="B122" s="634" t="s">
        <v>1151</v>
      </c>
      <c r="C122" s="635" t="s">
        <v>1152</v>
      </c>
      <c r="D122" s="636">
        <v>55</v>
      </c>
      <c r="E122" s="636">
        <v>150</v>
      </c>
      <c r="F122" s="636">
        <v>55</v>
      </c>
      <c r="G122" s="636">
        <v>250</v>
      </c>
      <c r="H122" s="636" t="s">
        <v>1133</v>
      </c>
      <c r="J122" s="638">
        <f t="shared" si="1"/>
        <v>0.10000000000000142</v>
      </c>
      <c r="L122" s="633" t="s">
        <v>283</v>
      </c>
      <c r="M122" s="637" t="s">
        <v>1151</v>
      </c>
    </row>
    <row r="123" spans="1:13">
      <c r="A123" s="634" t="s">
        <v>283</v>
      </c>
      <c r="B123" s="634" t="s">
        <v>1151</v>
      </c>
      <c r="C123" s="635" t="s">
        <v>1152</v>
      </c>
      <c r="D123" s="636">
        <v>55</v>
      </c>
      <c r="E123" s="636">
        <v>250</v>
      </c>
      <c r="F123" s="636">
        <v>55</v>
      </c>
      <c r="G123" s="636">
        <v>850</v>
      </c>
      <c r="H123" s="636" t="s">
        <v>1132</v>
      </c>
      <c r="J123" s="638">
        <f t="shared" si="1"/>
        <v>0.60000000000000142</v>
      </c>
      <c r="L123" s="633" t="s">
        <v>283</v>
      </c>
      <c r="M123" s="637" t="s">
        <v>1151</v>
      </c>
    </row>
    <row r="124" spans="1:13">
      <c r="A124" s="634" t="s">
        <v>283</v>
      </c>
      <c r="B124" s="634" t="s">
        <v>1151</v>
      </c>
      <c r="C124" s="635" t="s">
        <v>1152</v>
      </c>
      <c r="D124" s="636">
        <v>55</v>
      </c>
      <c r="E124" s="636">
        <v>850</v>
      </c>
      <c r="F124" s="636">
        <v>56</v>
      </c>
      <c r="G124" s="636">
        <v>0</v>
      </c>
      <c r="H124" s="636" t="s">
        <v>1133</v>
      </c>
      <c r="J124" s="638">
        <f t="shared" si="1"/>
        <v>0.14999999999999858</v>
      </c>
      <c r="L124" s="633" t="s">
        <v>283</v>
      </c>
      <c r="M124" s="637" t="s">
        <v>1151</v>
      </c>
    </row>
    <row r="125" spans="1:13">
      <c r="A125" s="634" t="s">
        <v>283</v>
      </c>
      <c r="B125" s="634" t="s">
        <v>1151</v>
      </c>
      <c r="C125" s="635" t="s">
        <v>1152</v>
      </c>
      <c r="D125" s="636">
        <v>56</v>
      </c>
      <c r="E125" s="636">
        <v>0</v>
      </c>
      <c r="F125" s="636">
        <v>58</v>
      </c>
      <c r="G125" s="636">
        <v>830</v>
      </c>
      <c r="H125" s="636" t="s">
        <v>1132</v>
      </c>
      <c r="J125" s="638">
        <f t="shared" si="1"/>
        <v>2.8299999999999983</v>
      </c>
      <c r="L125" s="633" t="s">
        <v>283</v>
      </c>
      <c r="M125" s="637" t="s">
        <v>1151</v>
      </c>
    </row>
    <row r="126" spans="1:13">
      <c r="A126" s="634" t="s">
        <v>283</v>
      </c>
      <c r="B126" s="634" t="s">
        <v>1151</v>
      </c>
      <c r="C126" s="635" t="s">
        <v>1152</v>
      </c>
      <c r="D126" s="636">
        <v>58</v>
      </c>
      <c r="E126" s="636">
        <v>830</v>
      </c>
      <c r="F126" s="636">
        <v>59</v>
      </c>
      <c r="G126" s="636">
        <v>0</v>
      </c>
      <c r="H126" s="636" t="s">
        <v>1133</v>
      </c>
      <c r="J126" s="638">
        <f t="shared" si="1"/>
        <v>0.17000000000000171</v>
      </c>
      <c r="L126" s="633" t="s">
        <v>283</v>
      </c>
      <c r="M126" s="637" t="s">
        <v>1151</v>
      </c>
    </row>
    <row r="127" spans="1:13">
      <c r="A127" s="634" t="s">
        <v>283</v>
      </c>
      <c r="B127" s="634" t="s">
        <v>1151</v>
      </c>
      <c r="C127" s="635" t="s">
        <v>1152</v>
      </c>
      <c r="D127" s="636">
        <v>59</v>
      </c>
      <c r="E127" s="636">
        <v>0</v>
      </c>
      <c r="F127" s="636">
        <v>59</v>
      </c>
      <c r="G127" s="636">
        <v>450</v>
      </c>
      <c r="H127" s="636" t="s">
        <v>1132</v>
      </c>
      <c r="J127" s="638">
        <f t="shared" si="1"/>
        <v>0.45000000000000284</v>
      </c>
      <c r="L127" s="633" t="s">
        <v>283</v>
      </c>
      <c r="M127" s="637" t="s">
        <v>1151</v>
      </c>
    </row>
    <row r="128" spans="1:13">
      <c r="A128" s="634" t="s">
        <v>283</v>
      </c>
      <c r="B128" s="634" t="s">
        <v>1151</v>
      </c>
      <c r="C128" s="635" t="s">
        <v>1152</v>
      </c>
      <c r="D128" s="636">
        <v>59</v>
      </c>
      <c r="E128" s="636">
        <v>450</v>
      </c>
      <c r="F128" s="636">
        <v>59</v>
      </c>
      <c r="G128" s="636">
        <v>880</v>
      </c>
      <c r="H128" s="636" t="s">
        <v>1134</v>
      </c>
      <c r="J128" s="638">
        <f t="shared" si="1"/>
        <v>0.42999999999999972</v>
      </c>
      <c r="L128" s="633" t="s">
        <v>283</v>
      </c>
      <c r="M128" s="637" t="s">
        <v>1151</v>
      </c>
    </row>
    <row r="129" spans="1:13">
      <c r="A129" s="634" t="s">
        <v>283</v>
      </c>
      <c r="B129" s="634" t="s">
        <v>1151</v>
      </c>
      <c r="C129" s="635" t="s">
        <v>1152</v>
      </c>
      <c r="D129" s="636">
        <v>59</v>
      </c>
      <c r="E129" s="636">
        <v>880</v>
      </c>
      <c r="F129" s="636">
        <v>59</v>
      </c>
      <c r="G129" s="636">
        <v>930</v>
      </c>
      <c r="H129" s="636" t="s">
        <v>1132</v>
      </c>
      <c r="J129" s="638">
        <f t="shared" si="1"/>
        <v>4.9999999999997158E-2</v>
      </c>
      <c r="L129" s="633" t="s">
        <v>283</v>
      </c>
      <c r="M129" s="637" t="s">
        <v>1151</v>
      </c>
    </row>
    <row r="130" spans="1:13">
      <c r="A130" s="634" t="s">
        <v>283</v>
      </c>
      <c r="B130" s="634" t="s">
        <v>1151</v>
      </c>
      <c r="C130" s="635" t="s">
        <v>1152</v>
      </c>
      <c r="D130" s="636">
        <v>59</v>
      </c>
      <c r="E130" s="636">
        <v>930</v>
      </c>
      <c r="F130" s="636">
        <v>61</v>
      </c>
      <c r="G130" s="636">
        <v>160</v>
      </c>
      <c r="H130" s="636" t="s">
        <v>1134</v>
      </c>
      <c r="J130" s="638">
        <f t="shared" si="1"/>
        <v>1.2299999999999969</v>
      </c>
      <c r="L130" s="633" t="s">
        <v>283</v>
      </c>
      <c r="M130" s="637" t="s">
        <v>1151</v>
      </c>
    </row>
    <row r="131" spans="1:13">
      <c r="A131" s="634" t="s">
        <v>283</v>
      </c>
      <c r="B131" s="634" t="s">
        <v>1151</v>
      </c>
      <c r="C131" s="635" t="s">
        <v>1152</v>
      </c>
      <c r="D131" s="636">
        <v>61</v>
      </c>
      <c r="E131" s="636">
        <v>160</v>
      </c>
      <c r="F131" s="636">
        <v>63</v>
      </c>
      <c r="G131" s="636">
        <v>735</v>
      </c>
      <c r="H131" s="636" t="s">
        <v>1132</v>
      </c>
      <c r="J131" s="638">
        <f t="shared" ref="J131:J194" si="2">+(F131+G131/1000)-(D131+E131/1000)</f>
        <v>2.5750000000000028</v>
      </c>
      <c r="L131" s="633" t="s">
        <v>283</v>
      </c>
      <c r="M131" s="637" t="s">
        <v>1151</v>
      </c>
    </row>
    <row r="132" spans="1:13">
      <c r="A132" s="634" t="s">
        <v>283</v>
      </c>
      <c r="B132" s="634" t="s">
        <v>1151</v>
      </c>
      <c r="C132" s="635" t="s">
        <v>1152</v>
      </c>
      <c r="D132" s="636">
        <v>63</v>
      </c>
      <c r="E132" s="636">
        <v>735</v>
      </c>
      <c r="F132" s="636">
        <v>63</v>
      </c>
      <c r="G132" s="636">
        <v>800</v>
      </c>
      <c r="H132" s="636" t="s">
        <v>1133</v>
      </c>
      <c r="J132" s="638">
        <f t="shared" si="2"/>
        <v>6.4999999999997726E-2</v>
      </c>
      <c r="L132" s="633" t="s">
        <v>283</v>
      </c>
      <c r="M132" s="637" t="s">
        <v>1151</v>
      </c>
    </row>
    <row r="133" spans="1:13">
      <c r="A133" s="634" t="s">
        <v>283</v>
      </c>
      <c r="B133" s="634" t="s">
        <v>1151</v>
      </c>
      <c r="C133" s="635" t="s">
        <v>1152</v>
      </c>
      <c r="D133" s="636">
        <v>63</v>
      </c>
      <c r="E133" s="636">
        <v>800</v>
      </c>
      <c r="F133" s="636">
        <v>65</v>
      </c>
      <c r="G133" s="636">
        <v>0</v>
      </c>
      <c r="H133" s="636" t="s">
        <v>1132</v>
      </c>
      <c r="J133" s="638">
        <f t="shared" si="2"/>
        <v>1.2000000000000028</v>
      </c>
      <c r="L133" s="633" t="s">
        <v>283</v>
      </c>
      <c r="M133" s="637" t="s">
        <v>1151</v>
      </c>
    </row>
    <row r="134" spans="1:13">
      <c r="A134" s="634" t="s">
        <v>283</v>
      </c>
      <c r="B134" s="634" t="s">
        <v>1151</v>
      </c>
      <c r="C134" s="635" t="s">
        <v>1152</v>
      </c>
      <c r="D134" s="636">
        <v>65</v>
      </c>
      <c r="E134" s="636">
        <v>0</v>
      </c>
      <c r="F134" s="636">
        <v>65</v>
      </c>
      <c r="G134" s="636">
        <v>155</v>
      </c>
      <c r="H134" s="636" t="s">
        <v>1133</v>
      </c>
      <c r="J134" s="638">
        <f t="shared" si="2"/>
        <v>0.15500000000000114</v>
      </c>
      <c r="L134" s="633" t="s">
        <v>283</v>
      </c>
      <c r="M134" s="637" t="s">
        <v>1151</v>
      </c>
    </row>
    <row r="135" spans="1:13">
      <c r="A135" s="634" t="s">
        <v>283</v>
      </c>
      <c r="B135" s="634" t="s">
        <v>1151</v>
      </c>
      <c r="C135" s="635" t="s">
        <v>1152</v>
      </c>
      <c r="D135" s="636">
        <v>65</v>
      </c>
      <c r="E135" s="636">
        <v>155</v>
      </c>
      <c r="F135" s="636">
        <v>66</v>
      </c>
      <c r="G135" s="636">
        <v>0</v>
      </c>
      <c r="H135" s="636" t="s">
        <v>1132</v>
      </c>
      <c r="J135" s="638">
        <f t="shared" si="2"/>
        <v>0.84499999999999886</v>
      </c>
      <c r="L135" s="633" t="s">
        <v>283</v>
      </c>
      <c r="M135" s="637" t="s">
        <v>1151</v>
      </c>
    </row>
    <row r="136" spans="1:13">
      <c r="A136" s="634" t="s">
        <v>283</v>
      </c>
      <c r="B136" s="634" t="s">
        <v>1151</v>
      </c>
      <c r="C136" s="635" t="s">
        <v>1152</v>
      </c>
      <c r="D136" s="636">
        <v>66</v>
      </c>
      <c r="E136" s="636">
        <v>0</v>
      </c>
      <c r="F136" s="636">
        <v>67</v>
      </c>
      <c r="G136" s="636">
        <v>680</v>
      </c>
      <c r="H136" s="636" t="s">
        <v>1134</v>
      </c>
      <c r="J136" s="638">
        <f t="shared" si="2"/>
        <v>1.6800000000000068</v>
      </c>
      <c r="L136" s="633" t="s">
        <v>283</v>
      </c>
      <c r="M136" s="637" t="s">
        <v>1151</v>
      </c>
    </row>
    <row r="137" spans="1:13">
      <c r="A137" s="634" t="s">
        <v>283</v>
      </c>
      <c r="B137" s="634" t="s">
        <v>1151</v>
      </c>
      <c r="C137" s="635" t="s">
        <v>1152</v>
      </c>
      <c r="D137" s="636">
        <v>67</v>
      </c>
      <c r="E137" s="636">
        <v>680</v>
      </c>
      <c r="F137" s="636">
        <v>68</v>
      </c>
      <c r="G137" s="636">
        <v>337</v>
      </c>
      <c r="H137" s="636" t="s">
        <v>1132</v>
      </c>
      <c r="J137" s="638">
        <f t="shared" si="2"/>
        <v>0.65699999999999648</v>
      </c>
      <c r="L137" s="633" t="s">
        <v>283</v>
      </c>
      <c r="M137" s="637" t="s">
        <v>1151</v>
      </c>
    </row>
    <row r="138" spans="1:13">
      <c r="A138" s="634" t="s">
        <v>283</v>
      </c>
      <c r="B138" s="634" t="s">
        <v>1151</v>
      </c>
      <c r="C138" s="635" t="s">
        <v>1152</v>
      </c>
      <c r="D138" s="636">
        <v>68</v>
      </c>
      <c r="E138" s="636">
        <v>337</v>
      </c>
      <c r="F138" s="636">
        <v>68</v>
      </c>
      <c r="G138" s="636">
        <v>454</v>
      </c>
      <c r="H138" s="636" t="s">
        <v>1134</v>
      </c>
      <c r="J138" s="638">
        <f t="shared" si="2"/>
        <v>0.11699999999999022</v>
      </c>
      <c r="L138" s="633" t="s">
        <v>283</v>
      </c>
      <c r="M138" s="637" t="s">
        <v>1151</v>
      </c>
    </row>
    <row r="139" spans="1:13">
      <c r="A139" s="634" t="s">
        <v>283</v>
      </c>
      <c r="B139" s="634" t="s">
        <v>1151</v>
      </c>
      <c r="C139" s="635" t="s">
        <v>1152</v>
      </c>
      <c r="D139" s="636">
        <v>68</v>
      </c>
      <c r="E139" s="636">
        <v>454</v>
      </c>
      <c r="F139" s="636">
        <v>68</v>
      </c>
      <c r="G139" s="636">
        <v>815</v>
      </c>
      <c r="H139" s="636" t="s">
        <v>1132</v>
      </c>
      <c r="J139" s="638">
        <f t="shared" si="2"/>
        <v>0.36100000000000421</v>
      </c>
      <c r="L139" s="633" t="s">
        <v>283</v>
      </c>
      <c r="M139" s="637" t="s">
        <v>1151</v>
      </c>
    </row>
    <row r="140" spans="1:13">
      <c r="A140" s="634" t="s">
        <v>283</v>
      </c>
      <c r="B140" s="634" t="s">
        <v>1151</v>
      </c>
      <c r="C140" s="635" t="s">
        <v>1152</v>
      </c>
      <c r="D140" s="636">
        <v>68</v>
      </c>
      <c r="E140" s="636">
        <v>815</v>
      </c>
      <c r="F140" s="636">
        <v>68</v>
      </c>
      <c r="G140" s="636">
        <v>900</v>
      </c>
      <c r="H140" s="636" t="s">
        <v>1134</v>
      </c>
      <c r="J140" s="638">
        <f t="shared" si="2"/>
        <v>8.5000000000007958E-2</v>
      </c>
      <c r="L140" s="633" t="s">
        <v>283</v>
      </c>
      <c r="M140" s="637" t="s">
        <v>1151</v>
      </c>
    </row>
    <row r="141" spans="1:13">
      <c r="A141" s="634" t="s">
        <v>283</v>
      </c>
      <c r="B141" s="634" t="s">
        <v>1151</v>
      </c>
      <c r="C141" s="635" t="s">
        <v>1152</v>
      </c>
      <c r="D141" s="636">
        <v>68</v>
      </c>
      <c r="E141" s="636">
        <v>900</v>
      </c>
      <c r="F141" s="636">
        <v>69</v>
      </c>
      <c r="G141" s="636">
        <v>0</v>
      </c>
      <c r="H141" s="636" t="s">
        <v>1132</v>
      </c>
      <c r="J141" s="638">
        <f t="shared" si="2"/>
        <v>9.9999999999994316E-2</v>
      </c>
      <c r="L141" s="633" t="s">
        <v>283</v>
      </c>
      <c r="M141" s="637" t="s">
        <v>1151</v>
      </c>
    </row>
    <row r="142" spans="1:13">
      <c r="A142" s="634" t="s">
        <v>283</v>
      </c>
      <c r="B142" s="634" t="s">
        <v>1151</v>
      </c>
      <c r="C142" s="635" t="s">
        <v>1152</v>
      </c>
      <c r="D142" s="636">
        <v>69</v>
      </c>
      <c r="E142" s="636">
        <v>0</v>
      </c>
      <c r="F142" s="636">
        <v>70</v>
      </c>
      <c r="G142" s="636">
        <v>320</v>
      </c>
      <c r="H142" s="636" t="s">
        <v>1134</v>
      </c>
      <c r="J142" s="638">
        <f t="shared" si="2"/>
        <v>1.3199999999999932</v>
      </c>
      <c r="L142" s="633" t="s">
        <v>283</v>
      </c>
      <c r="M142" s="637" t="s">
        <v>1151</v>
      </c>
    </row>
    <row r="143" spans="1:13">
      <c r="A143" s="634" t="s">
        <v>283</v>
      </c>
      <c r="B143" s="634" t="s">
        <v>1151</v>
      </c>
      <c r="C143" s="635" t="s">
        <v>1152</v>
      </c>
      <c r="D143" s="636">
        <v>70</v>
      </c>
      <c r="E143" s="636">
        <v>320</v>
      </c>
      <c r="F143" s="636">
        <v>70</v>
      </c>
      <c r="G143" s="636">
        <v>775</v>
      </c>
      <c r="H143" s="636" t="s">
        <v>1133</v>
      </c>
      <c r="J143" s="638">
        <f t="shared" si="2"/>
        <v>0.45500000000001251</v>
      </c>
      <c r="L143" s="633" t="s">
        <v>283</v>
      </c>
      <c r="M143" s="637" t="s">
        <v>1151</v>
      </c>
    </row>
    <row r="144" spans="1:13">
      <c r="A144" s="634" t="s">
        <v>283</v>
      </c>
      <c r="B144" s="634" t="s">
        <v>1151</v>
      </c>
      <c r="C144" s="635" t="s">
        <v>1152</v>
      </c>
      <c r="D144" s="636">
        <v>70</v>
      </c>
      <c r="E144" s="636">
        <v>775</v>
      </c>
      <c r="F144" s="636">
        <v>71</v>
      </c>
      <c r="G144" s="636">
        <v>250</v>
      </c>
      <c r="H144" s="636" t="s">
        <v>1132</v>
      </c>
      <c r="J144" s="638">
        <f t="shared" si="2"/>
        <v>0.47499999999999432</v>
      </c>
      <c r="L144" s="633" t="s">
        <v>283</v>
      </c>
      <c r="M144" s="637" t="s">
        <v>1151</v>
      </c>
    </row>
    <row r="145" spans="1:13">
      <c r="A145" s="634" t="s">
        <v>283</v>
      </c>
      <c r="B145" s="634" t="s">
        <v>1151</v>
      </c>
      <c r="C145" s="635" t="s">
        <v>1152</v>
      </c>
      <c r="D145" s="636">
        <v>71</v>
      </c>
      <c r="E145" s="636">
        <v>250</v>
      </c>
      <c r="F145" s="636">
        <v>71</v>
      </c>
      <c r="G145" s="636">
        <v>880</v>
      </c>
      <c r="H145" s="636" t="s">
        <v>1133</v>
      </c>
      <c r="J145" s="638">
        <f t="shared" si="2"/>
        <v>0.62999999999999545</v>
      </c>
      <c r="L145" s="633" t="s">
        <v>283</v>
      </c>
      <c r="M145" s="637" t="s">
        <v>1151</v>
      </c>
    </row>
    <row r="146" spans="1:13">
      <c r="A146" s="634" t="s">
        <v>283</v>
      </c>
      <c r="B146" s="634" t="s">
        <v>1151</v>
      </c>
      <c r="C146" s="635" t="s">
        <v>1152</v>
      </c>
      <c r="D146" s="636">
        <v>71</v>
      </c>
      <c r="E146" s="636">
        <v>880</v>
      </c>
      <c r="F146" s="636">
        <v>79</v>
      </c>
      <c r="G146" s="636">
        <v>950</v>
      </c>
      <c r="H146" s="636" t="s">
        <v>1132</v>
      </c>
      <c r="J146" s="638">
        <f t="shared" si="2"/>
        <v>8.0700000000000074</v>
      </c>
      <c r="L146" s="633" t="s">
        <v>283</v>
      </c>
      <c r="M146" s="637" t="s">
        <v>1151</v>
      </c>
    </row>
    <row r="147" spans="1:13">
      <c r="A147" s="634" t="s">
        <v>283</v>
      </c>
      <c r="B147" s="634" t="s">
        <v>1151</v>
      </c>
      <c r="C147" s="635" t="s">
        <v>1152</v>
      </c>
      <c r="D147" s="636">
        <v>79</v>
      </c>
      <c r="E147" s="636">
        <v>950</v>
      </c>
      <c r="F147" s="636">
        <v>80</v>
      </c>
      <c r="G147" s="636">
        <v>587</v>
      </c>
      <c r="H147" s="636" t="s">
        <v>1133</v>
      </c>
      <c r="J147" s="638">
        <f t="shared" si="2"/>
        <v>0.63700000000000045</v>
      </c>
      <c r="L147" s="633" t="s">
        <v>283</v>
      </c>
      <c r="M147" s="637" t="s">
        <v>1151</v>
      </c>
    </row>
    <row r="148" spans="1:13">
      <c r="A148" s="634" t="s">
        <v>283</v>
      </c>
      <c r="B148" s="634" t="s">
        <v>1151</v>
      </c>
      <c r="C148" s="635" t="s">
        <v>1152</v>
      </c>
      <c r="D148" s="636">
        <v>80</v>
      </c>
      <c r="E148" s="636">
        <v>587</v>
      </c>
      <c r="F148" s="636">
        <v>82</v>
      </c>
      <c r="G148" s="636">
        <v>475</v>
      </c>
      <c r="H148" s="636" t="s">
        <v>1132</v>
      </c>
      <c r="J148" s="638">
        <f t="shared" si="2"/>
        <v>1.887999999999991</v>
      </c>
      <c r="L148" s="633" t="s">
        <v>283</v>
      </c>
      <c r="M148" s="637" t="s">
        <v>1151</v>
      </c>
    </row>
    <row r="149" spans="1:13">
      <c r="A149" s="634" t="s">
        <v>283</v>
      </c>
      <c r="B149" s="634" t="s">
        <v>1151</v>
      </c>
      <c r="C149" s="635" t="s">
        <v>1152</v>
      </c>
      <c r="D149" s="636">
        <v>82</v>
      </c>
      <c r="E149" s="636">
        <v>475</v>
      </c>
      <c r="F149" s="636">
        <v>83</v>
      </c>
      <c r="G149" s="636">
        <v>0</v>
      </c>
      <c r="H149" s="636" t="s">
        <v>1133</v>
      </c>
      <c r="J149" s="638">
        <f t="shared" si="2"/>
        <v>0.52500000000000568</v>
      </c>
      <c r="L149" s="633" t="s">
        <v>283</v>
      </c>
      <c r="M149" s="637" t="s">
        <v>1151</v>
      </c>
    </row>
    <row r="150" spans="1:13">
      <c r="A150" s="634" t="s">
        <v>283</v>
      </c>
      <c r="B150" s="634" t="s">
        <v>1151</v>
      </c>
      <c r="C150" s="635" t="s">
        <v>1152</v>
      </c>
      <c r="D150" s="636">
        <v>83</v>
      </c>
      <c r="E150" s="636">
        <v>0</v>
      </c>
      <c r="F150" s="636">
        <v>84</v>
      </c>
      <c r="G150" s="636">
        <v>450</v>
      </c>
      <c r="H150" s="636" t="s">
        <v>1132</v>
      </c>
      <c r="J150" s="638">
        <f t="shared" si="2"/>
        <v>1.4500000000000028</v>
      </c>
      <c r="L150" s="633" t="s">
        <v>283</v>
      </c>
      <c r="M150" s="637" t="s">
        <v>1151</v>
      </c>
    </row>
    <row r="151" spans="1:13">
      <c r="A151" s="634" t="s">
        <v>283</v>
      </c>
      <c r="B151" s="634" t="s">
        <v>1151</v>
      </c>
      <c r="C151" s="635" t="s">
        <v>1152</v>
      </c>
      <c r="D151" s="636">
        <v>84</v>
      </c>
      <c r="E151" s="636">
        <v>450</v>
      </c>
      <c r="F151" s="636">
        <v>85</v>
      </c>
      <c r="G151" s="636">
        <v>0</v>
      </c>
      <c r="H151" s="636" t="s">
        <v>1134</v>
      </c>
      <c r="J151" s="638">
        <f t="shared" si="2"/>
        <v>0.54999999999999716</v>
      </c>
      <c r="L151" s="633" t="s">
        <v>283</v>
      </c>
      <c r="M151" s="637" t="s">
        <v>1151</v>
      </c>
    </row>
    <row r="152" spans="1:13">
      <c r="A152" s="634" t="s">
        <v>283</v>
      </c>
      <c r="B152" s="634" t="s">
        <v>1151</v>
      </c>
      <c r="C152" s="635" t="s">
        <v>1152</v>
      </c>
      <c r="D152" s="636">
        <v>85</v>
      </c>
      <c r="E152" s="636">
        <v>0</v>
      </c>
      <c r="F152" s="636">
        <v>85</v>
      </c>
      <c r="G152" s="636">
        <v>120</v>
      </c>
      <c r="H152" s="636" t="s">
        <v>1132</v>
      </c>
      <c r="J152" s="638">
        <f t="shared" si="2"/>
        <v>0.12000000000000455</v>
      </c>
      <c r="L152" s="633" t="s">
        <v>283</v>
      </c>
      <c r="M152" s="637" t="s">
        <v>1151</v>
      </c>
    </row>
    <row r="153" spans="1:13">
      <c r="A153" s="634" t="s">
        <v>283</v>
      </c>
      <c r="B153" s="634" t="s">
        <v>1151</v>
      </c>
      <c r="C153" s="635" t="s">
        <v>1152</v>
      </c>
      <c r="D153" s="636">
        <v>85</v>
      </c>
      <c r="E153" s="636">
        <v>120</v>
      </c>
      <c r="F153" s="636">
        <v>85</v>
      </c>
      <c r="G153" s="636">
        <v>900</v>
      </c>
      <c r="H153" s="636" t="s">
        <v>1133</v>
      </c>
      <c r="J153" s="638">
        <f t="shared" si="2"/>
        <v>0.78000000000000114</v>
      </c>
      <c r="L153" s="633" t="s">
        <v>283</v>
      </c>
      <c r="M153" s="637" t="s">
        <v>1151</v>
      </c>
    </row>
    <row r="154" spans="1:13">
      <c r="A154" s="634" t="s">
        <v>283</v>
      </c>
      <c r="B154" s="634" t="s">
        <v>1151</v>
      </c>
      <c r="C154" s="635" t="s">
        <v>1152</v>
      </c>
      <c r="D154" s="636">
        <v>85</v>
      </c>
      <c r="E154" s="636">
        <v>900</v>
      </c>
      <c r="F154" s="636">
        <v>86</v>
      </c>
      <c r="G154" s="636">
        <v>0</v>
      </c>
      <c r="H154" s="636" t="s">
        <v>1132</v>
      </c>
      <c r="J154" s="638">
        <f t="shared" si="2"/>
        <v>9.9999999999994316E-2</v>
      </c>
      <c r="L154" s="633" t="s">
        <v>283</v>
      </c>
      <c r="M154" s="637" t="s">
        <v>1151</v>
      </c>
    </row>
    <row r="155" spans="1:13">
      <c r="A155" s="634" t="s">
        <v>283</v>
      </c>
      <c r="B155" s="634" t="s">
        <v>1151</v>
      </c>
      <c r="C155" s="635" t="s">
        <v>1152</v>
      </c>
      <c r="D155" s="636">
        <v>86</v>
      </c>
      <c r="E155" s="636">
        <v>0</v>
      </c>
      <c r="F155" s="636">
        <v>88</v>
      </c>
      <c r="G155" s="636">
        <v>0</v>
      </c>
      <c r="H155" s="636" t="s">
        <v>1133</v>
      </c>
      <c r="J155" s="638">
        <f t="shared" si="2"/>
        <v>2</v>
      </c>
      <c r="L155" s="633" t="s">
        <v>283</v>
      </c>
      <c r="M155" s="637" t="s">
        <v>1151</v>
      </c>
    </row>
    <row r="156" spans="1:13">
      <c r="A156" s="634" t="s">
        <v>283</v>
      </c>
      <c r="B156" s="634" t="s">
        <v>1151</v>
      </c>
      <c r="C156" s="635" t="s">
        <v>1152</v>
      </c>
      <c r="D156" s="636">
        <v>88</v>
      </c>
      <c r="E156" s="636">
        <v>0</v>
      </c>
      <c r="F156" s="636">
        <v>92</v>
      </c>
      <c r="G156" s="636">
        <v>100</v>
      </c>
      <c r="H156" s="636" t="s">
        <v>1132</v>
      </c>
      <c r="J156" s="638">
        <f t="shared" si="2"/>
        <v>4.0999999999999943</v>
      </c>
      <c r="L156" s="633" t="s">
        <v>283</v>
      </c>
      <c r="M156" s="637" t="s">
        <v>1151</v>
      </c>
    </row>
    <row r="157" spans="1:13">
      <c r="A157" s="634" t="s">
        <v>283</v>
      </c>
      <c r="B157" s="634" t="s">
        <v>1151</v>
      </c>
      <c r="C157" s="635" t="s">
        <v>1152</v>
      </c>
      <c r="D157" s="636">
        <v>92</v>
      </c>
      <c r="E157" s="636">
        <v>100</v>
      </c>
      <c r="F157" s="636">
        <v>92</v>
      </c>
      <c r="G157" s="636">
        <v>650</v>
      </c>
      <c r="H157" s="636" t="s">
        <v>1133</v>
      </c>
      <c r="J157" s="638">
        <f t="shared" si="2"/>
        <v>0.55000000000001137</v>
      </c>
      <c r="L157" s="633" t="s">
        <v>283</v>
      </c>
      <c r="M157" s="637" t="s">
        <v>1151</v>
      </c>
    </row>
    <row r="158" spans="1:13">
      <c r="A158" s="634" t="s">
        <v>283</v>
      </c>
      <c r="B158" s="634" t="s">
        <v>1151</v>
      </c>
      <c r="C158" s="635" t="s">
        <v>1152</v>
      </c>
      <c r="D158" s="636">
        <v>92</v>
      </c>
      <c r="E158" s="636">
        <v>650</v>
      </c>
      <c r="F158" s="636">
        <v>92</v>
      </c>
      <c r="G158" s="636">
        <v>750</v>
      </c>
      <c r="H158" s="636" t="s">
        <v>1132</v>
      </c>
      <c r="J158" s="638">
        <f t="shared" si="2"/>
        <v>9.9999999999994316E-2</v>
      </c>
      <c r="L158" s="633" t="s">
        <v>283</v>
      </c>
      <c r="M158" s="637" t="s">
        <v>1151</v>
      </c>
    </row>
    <row r="159" spans="1:13">
      <c r="A159" s="634" t="s">
        <v>283</v>
      </c>
      <c r="B159" s="634" t="s">
        <v>1151</v>
      </c>
      <c r="C159" s="635" t="s">
        <v>1152</v>
      </c>
      <c r="D159" s="636">
        <v>92</v>
      </c>
      <c r="E159" s="636">
        <v>750</v>
      </c>
      <c r="F159" s="636">
        <v>92</v>
      </c>
      <c r="G159" s="636">
        <v>950</v>
      </c>
      <c r="H159" s="636" t="s">
        <v>1133</v>
      </c>
      <c r="J159" s="638">
        <f t="shared" si="2"/>
        <v>0.20000000000000284</v>
      </c>
      <c r="L159" s="633" t="s">
        <v>283</v>
      </c>
      <c r="M159" s="637" t="s">
        <v>1151</v>
      </c>
    </row>
    <row r="160" spans="1:13">
      <c r="A160" s="634" t="s">
        <v>283</v>
      </c>
      <c r="B160" s="634" t="s">
        <v>1151</v>
      </c>
      <c r="C160" s="635" t="s">
        <v>1152</v>
      </c>
      <c r="D160" s="636">
        <v>92</v>
      </c>
      <c r="E160" s="636">
        <v>950</v>
      </c>
      <c r="F160" s="636">
        <v>93</v>
      </c>
      <c r="G160" s="636">
        <v>0</v>
      </c>
      <c r="H160" s="636" t="s">
        <v>1132</v>
      </c>
      <c r="J160" s="638">
        <f t="shared" si="2"/>
        <v>4.9999999999997158E-2</v>
      </c>
      <c r="L160" s="633" t="s">
        <v>283</v>
      </c>
      <c r="M160" s="637" t="s">
        <v>1151</v>
      </c>
    </row>
    <row r="161" spans="1:13">
      <c r="A161" s="634" t="s">
        <v>283</v>
      </c>
      <c r="B161" s="634" t="s">
        <v>1151</v>
      </c>
      <c r="C161" s="635" t="s">
        <v>1152</v>
      </c>
      <c r="D161" s="636">
        <v>93</v>
      </c>
      <c r="E161" s="636">
        <v>0</v>
      </c>
      <c r="F161" s="636">
        <v>93</v>
      </c>
      <c r="G161" s="636">
        <v>127</v>
      </c>
      <c r="H161" s="636" t="s">
        <v>1133</v>
      </c>
      <c r="J161" s="638">
        <f t="shared" si="2"/>
        <v>0.12699999999999534</v>
      </c>
      <c r="L161" s="633" t="s">
        <v>283</v>
      </c>
      <c r="M161" s="637" t="s">
        <v>1151</v>
      </c>
    </row>
    <row r="162" spans="1:13">
      <c r="A162" s="634" t="s">
        <v>283</v>
      </c>
      <c r="B162" s="634" t="s">
        <v>1151</v>
      </c>
      <c r="C162" s="635" t="s">
        <v>1152</v>
      </c>
      <c r="D162" s="636">
        <v>93</v>
      </c>
      <c r="E162" s="636">
        <v>127</v>
      </c>
      <c r="F162" s="636">
        <v>93</v>
      </c>
      <c r="G162" s="636">
        <v>973</v>
      </c>
      <c r="H162" s="636" t="s">
        <v>1132</v>
      </c>
      <c r="J162" s="638">
        <f t="shared" si="2"/>
        <v>0.84600000000000364</v>
      </c>
      <c r="L162" s="633" t="s">
        <v>283</v>
      </c>
      <c r="M162" s="637" t="s">
        <v>1151</v>
      </c>
    </row>
    <row r="163" spans="1:13">
      <c r="A163" s="634" t="s">
        <v>283</v>
      </c>
      <c r="B163" s="634" t="s">
        <v>1151</v>
      </c>
      <c r="C163" s="635" t="s">
        <v>1152</v>
      </c>
      <c r="D163" s="636">
        <v>93</v>
      </c>
      <c r="E163" s="636">
        <v>973</v>
      </c>
      <c r="F163" s="636">
        <v>94</v>
      </c>
      <c r="G163" s="636">
        <v>220</v>
      </c>
      <c r="H163" s="636" t="s">
        <v>1134</v>
      </c>
      <c r="J163" s="638">
        <f t="shared" si="2"/>
        <v>0.24699999999999989</v>
      </c>
      <c r="L163" s="633" t="s">
        <v>283</v>
      </c>
      <c r="M163" s="637" t="s">
        <v>1151</v>
      </c>
    </row>
    <row r="164" spans="1:13">
      <c r="A164" s="634" t="s">
        <v>283</v>
      </c>
      <c r="B164" s="634" t="s">
        <v>1151</v>
      </c>
      <c r="C164" s="635" t="s">
        <v>1152</v>
      </c>
      <c r="D164" s="636">
        <v>94</v>
      </c>
      <c r="E164" s="636">
        <v>220</v>
      </c>
      <c r="F164" s="636">
        <v>95</v>
      </c>
      <c r="G164" s="636">
        <v>0</v>
      </c>
      <c r="H164" s="636" t="s">
        <v>1133</v>
      </c>
      <c r="J164" s="638">
        <f t="shared" si="2"/>
        <v>0.78000000000000114</v>
      </c>
      <c r="L164" s="633" t="s">
        <v>283</v>
      </c>
      <c r="M164" s="637" t="s">
        <v>1151</v>
      </c>
    </row>
    <row r="165" spans="1:13">
      <c r="A165" s="634" t="s">
        <v>283</v>
      </c>
      <c r="B165" s="634" t="s">
        <v>1151</v>
      </c>
      <c r="C165" s="635" t="s">
        <v>1152</v>
      </c>
      <c r="D165" s="636">
        <v>95</v>
      </c>
      <c r="E165" s="636">
        <v>0</v>
      </c>
      <c r="F165" s="636">
        <v>95</v>
      </c>
      <c r="G165" s="636">
        <v>791</v>
      </c>
      <c r="H165" s="636" t="s">
        <v>1132</v>
      </c>
      <c r="J165" s="638">
        <f t="shared" si="2"/>
        <v>0.79099999999999682</v>
      </c>
      <c r="L165" s="633" t="s">
        <v>283</v>
      </c>
      <c r="M165" s="637" t="s">
        <v>1151</v>
      </c>
    </row>
    <row r="166" spans="1:13">
      <c r="A166" s="634" t="s">
        <v>283</v>
      </c>
      <c r="B166" s="634" t="s">
        <v>1151</v>
      </c>
      <c r="C166" s="635" t="s">
        <v>1152</v>
      </c>
      <c r="D166" s="636">
        <v>95</v>
      </c>
      <c r="E166" s="636">
        <v>791</v>
      </c>
      <c r="F166" s="636">
        <v>96</v>
      </c>
      <c r="G166" s="636">
        <v>0</v>
      </c>
      <c r="H166" s="636" t="s">
        <v>1134</v>
      </c>
      <c r="J166" s="638">
        <f t="shared" si="2"/>
        <v>0.20900000000000318</v>
      </c>
      <c r="L166" s="633" t="s">
        <v>283</v>
      </c>
      <c r="M166" s="637" t="s">
        <v>1151</v>
      </c>
    </row>
    <row r="167" spans="1:13">
      <c r="A167" s="634" t="s">
        <v>283</v>
      </c>
      <c r="B167" s="634" t="s">
        <v>1151</v>
      </c>
      <c r="C167" s="635" t="s">
        <v>1152</v>
      </c>
      <c r="D167" s="636">
        <v>96</v>
      </c>
      <c r="E167" s="636">
        <v>0</v>
      </c>
      <c r="F167" s="636">
        <v>96</v>
      </c>
      <c r="G167" s="636">
        <v>335</v>
      </c>
      <c r="H167" s="636" t="s">
        <v>1132</v>
      </c>
      <c r="J167" s="638">
        <f t="shared" si="2"/>
        <v>0.33499999999999375</v>
      </c>
      <c r="L167" s="633" t="s">
        <v>283</v>
      </c>
      <c r="M167" s="637" t="s">
        <v>1151</v>
      </c>
    </row>
    <row r="168" spans="1:13">
      <c r="A168" s="634" t="s">
        <v>283</v>
      </c>
      <c r="B168" s="634" t="s">
        <v>1151</v>
      </c>
      <c r="C168" s="635" t="s">
        <v>1152</v>
      </c>
      <c r="D168" s="636">
        <v>96</v>
      </c>
      <c r="E168" s="636">
        <v>335</v>
      </c>
      <c r="F168" s="636">
        <v>96</v>
      </c>
      <c r="G168" s="636">
        <v>700</v>
      </c>
      <c r="H168" s="636" t="s">
        <v>1133</v>
      </c>
      <c r="J168" s="638">
        <f t="shared" si="2"/>
        <v>0.36500000000000909</v>
      </c>
      <c r="L168" s="633" t="s">
        <v>283</v>
      </c>
      <c r="M168" s="637" t="s">
        <v>1151</v>
      </c>
    </row>
    <row r="169" spans="1:13">
      <c r="A169" s="634" t="s">
        <v>283</v>
      </c>
      <c r="B169" s="634" t="s">
        <v>1151</v>
      </c>
      <c r="C169" s="635" t="s">
        <v>1152</v>
      </c>
      <c r="D169" s="636">
        <v>96</v>
      </c>
      <c r="E169" s="636">
        <v>700</v>
      </c>
      <c r="F169" s="636">
        <v>97</v>
      </c>
      <c r="G169" s="636">
        <v>595</v>
      </c>
      <c r="H169" s="636" t="s">
        <v>1132</v>
      </c>
      <c r="J169" s="638">
        <f t="shared" si="2"/>
        <v>0.89499999999999602</v>
      </c>
      <c r="L169" s="633" t="s">
        <v>283</v>
      </c>
      <c r="M169" s="637" t="s">
        <v>1151</v>
      </c>
    </row>
    <row r="170" spans="1:13">
      <c r="A170" s="634" t="s">
        <v>283</v>
      </c>
      <c r="B170" s="634" t="s">
        <v>1151</v>
      </c>
      <c r="C170" s="635" t="s">
        <v>1152</v>
      </c>
      <c r="D170" s="636">
        <v>97</v>
      </c>
      <c r="E170" s="636">
        <v>595</v>
      </c>
      <c r="F170" s="636">
        <v>97</v>
      </c>
      <c r="G170" s="636">
        <v>900</v>
      </c>
      <c r="H170" s="636" t="s">
        <v>1133</v>
      </c>
      <c r="J170" s="638">
        <f t="shared" si="2"/>
        <v>0.30500000000000682</v>
      </c>
      <c r="L170" s="633" t="s">
        <v>283</v>
      </c>
      <c r="M170" s="637" t="s">
        <v>1151</v>
      </c>
    </row>
    <row r="171" spans="1:13">
      <c r="A171" s="634" t="s">
        <v>283</v>
      </c>
      <c r="B171" s="634" t="s">
        <v>1151</v>
      </c>
      <c r="C171" s="635" t="s">
        <v>1152</v>
      </c>
      <c r="D171" s="636">
        <v>97</v>
      </c>
      <c r="E171" s="636">
        <v>900</v>
      </c>
      <c r="F171" s="636">
        <v>99</v>
      </c>
      <c r="G171" s="636">
        <v>294</v>
      </c>
      <c r="H171" s="636" t="s">
        <v>1132</v>
      </c>
      <c r="J171" s="638">
        <f t="shared" si="2"/>
        <v>1.3939999999999912</v>
      </c>
      <c r="L171" s="633" t="s">
        <v>283</v>
      </c>
      <c r="M171" s="637" t="s">
        <v>1151</v>
      </c>
    </row>
    <row r="172" spans="1:13">
      <c r="A172" s="634" t="s">
        <v>283</v>
      </c>
      <c r="B172" s="634" t="s">
        <v>1151</v>
      </c>
      <c r="C172" s="635" t="s">
        <v>1152</v>
      </c>
      <c r="D172" s="636">
        <v>99</v>
      </c>
      <c r="E172" s="636">
        <v>294</v>
      </c>
      <c r="F172" s="636">
        <v>100</v>
      </c>
      <c r="G172" s="636">
        <v>234</v>
      </c>
      <c r="H172" s="636" t="s">
        <v>1133</v>
      </c>
      <c r="J172" s="638">
        <f t="shared" si="2"/>
        <v>0.93999999999999773</v>
      </c>
      <c r="L172" s="633" t="s">
        <v>283</v>
      </c>
      <c r="M172" s="637" t="s">
        <v>1151</v>
      </c>
    </row>
    <row r="173" spans="1:13">
      <c r="A173" s="634" t="s">
        <v>283</v>
      </c>
      <c r="B173" s="634" t="s">
        <v>1151</v>
      </c>
      <c r="C173" s="635" t="s">
        <v>1152</v>
      </c>
      <c r="D173" s="636">
        <v>100</v>
      </c>
      <c r="E173" s="636">
        <v>234</v>
      </c>
      <c r="F173" s="636">
        <v>100</v>
      </c>
      <c r="G173" s="636">
        <v>770</v>
      </c>
      <c r="H173" s="636" t="s">
        <v>1132</v>
      </c>
      <c r="J173" s="638">
        <f t="shared" si="2"/>
        <v>0.53600000000000136</v>
      </c>
      <c r="L173" s="633" t="s">
        <v>283</v>
      </c>
      <c r="M173" s="637" t="s">
        <v>1151</v>
      </c>
    </row>
    <row r="174" spans="1:13">
      <c r="A174" s="634" t="s">
        <v>283</v>
      </c>
      <c r="B174" s="634" t="s">
        <v>1151</v>
      </c>
      <c r="C174" s="635" t="s">
        <v>1152</v>
      </c>
      <c r="D174" s="636">
        <v>100</v>
      </c>
      <c r="E174" s="636">
        <v>770</v>
      </c>
      <c r="F174" s="636">
        <v>100</v>
      </c>
      <c r="G174" s="636">
        <v>894</v>
      </c>
      <c r="H174" s="636" t="s">
        <v>1133</v>
      </c>
      <c r="J174" s="638">
        <f t="shared" si="2"/>
        <v>0.12400000000000944</v>
      </c>
      <c r="L174" s="633" t="s">
        <v>283</v>
      </c>
      <c r="M174" s="637" t="s">
        <v>1151</v>
      </c>
    </row>
    <row r="175" spans="1:13">
      <c r="A175" s="634" t="s">
        <v>283</v>
      </c>
      <c r="B175" s="634" t="s">
        <v>1151</v>
      </c>
      <c r="C175" s="635" t="s">
        <v>1152</v>
      </c>
      <c r="D175" s="636">
        <v>100</v>
      </c>
      <c r="E175" s="636">
        <v>894</v>
      </c>
      <c r="F175" s="636">
        <v>100</v>
      </c>
      <c r="G175" s="636">
        <v>950</v>
      </c>
      <c r="H175" s="636" t="s">
        <v>1132</v>
      </c>
      <c r="J175" s="638">
        <f t="shared" si="2"/>
        <v>5.5999999999997385E-2</v>
      </c>
      <c r="L175" s="633" t="s">
        <v>283</v>
      </c>
      <c r="M175" s="637" t="s">
        <v>1151</v>
      </c>
    </row>
    <row r="176" spans="1:13">
      <c r="A176" s="634" t="s">
        <v>283</v>
      </c>
      <c r="B176" s="634" t="s">
        <v>1151</v>
      </c>
      <c r="C176" s="635" t="s">
        <v>1152</v>
      </c>
      <c r="D176" s="636">
        <v>100</v>
      </c>
      <c r="E176" s="636">
        <v>950</v>
      </c>
      <c r="F176" s="636">
        <v>101</v>
      </c>
      <c r="G176" s="636">
        <v>177</v>
      </c>
      <c r="H176" s="636" t="s">
        <v>1133</v>
      </c>
      <c r="J176" s="638">
        <f t="shared" si="2"/>
        <v>0.22700000000000387</v>
      </c>
      <c r="L176" s="633" t="s">
        <v>283</v>
      </c>
      <c r="M176" s="637" t="s">
        <v>1151</v>
      </c>
    </row>
    <row r="177" spans="1:13">
      <c r="A177" s="634" t="s">
        <v>283</v>
      </c>
      <c r="B177" s="634" t="s">
        <v>1151</v>
      </c>
      <c r="C177" s="635" t="s">
        <v>1152</v>
      </c>
      <c r="D177" s="636">
        <v>101</v>
      </c>
      <c r="E177" s="636">
        <v>177</v>
      </c>
      <c r="F177" s="636">
        <v>101</v>
      </c>
      <c r="G177" s="636">
        <v>405</v>
      </c>
      <c r="H177" s="636" t="s">
        <v>1132</v>
      </c>
      <c r="J177" s="638">
        <f t="shared" si="2"/>
        <v>0.22799999999999443</v>
      </c>
      <c r="L177" s="633" t="s">
        <v>283</v>
      </c>
      <c r="M177" s="637" t="s">
        <v>1151</v>
      </c>
    </row>
    <row r="178" spans="1:13">
      <c r="A178" s="634" t="s">
        <v>283</v>
      </c>
      <c r="B178" s="634" t="s">
        <v>1151</v>
      </c>
      <c r="C178" s="635" t="s">
        <v>1152</v>
      </c>
      <c r="D178" s="636">
        <v>101</v>
      </c>
      <c r="E178" s="636">
        <v>405</v>
      </c>
      <c r="F178" s="636">
        <v>101</v>
      </c>
      <c r="G178" s="636">
        <v>520</v>
      </c>
      <c r="H178" s="636" t="s">
        <v>1133</v>
      </c>
      <c r="J178" s="638">
        <f t="shared" si="2"/>
        <v>0.11499999999999488</v>
      </c>
      <c r="L178" s="633" t="s">
        <v>283</v>
      </c>
      <c r="M178" s="637" t="s">
        <v>1151</v>
      </c>
    </row>
    <row r="179" spans="1:13">
      <c r="A179" s="634" t="s">
        <v>283</v>
      </c>
      <c r="B179" s="634" t="s">
        <v>1151</v>
      </c>
      <c r="C179" s="635" t="s">
        <v>1152</v>
      </c>
      <c r="D179" s="636">
        <v>101</v>
      </c>
      <c r="E179" s="636">
        <v>520</v>
      </c>
      <c r="F179" s="636">
        <v>101</v>
      </c>
      <c r="G179" s="636">
        <v>577</v>
      </c>
      <c r="H179" s="636" t="s">
        <v>1132</v>
      </c>
      <c r="J179" s="638">
        <f t="shared" si="2"/>
        <v>5.700000000000216E-2</v>
      </c>
      <c r="L179" s="633" t="s">
        <v>283</v>
      </c>
      <c r="M179" s="637" t="s">
        <v>1151</v>
      </c>
    </row>
    <row r="180" spans="1:13">
      <c r="A180" s="634" t="s">
        <v>283</v>
      </c>
      <c r="B180" s="634" t="s">
        <v>1151</v>
      </c>
      <c r="C180" s="635" t="s">
        <v>1152</v>
      </c>
      <c r="D180" s="636">
        <v>101</v>
      </c>
      <c r="E180" s="636">
        <v>577</v>
      </c>
      <c r="F180" s="636">
        <v>102</v>
      </c>
      <c r="G180" s="636">
        <v>0</v>
      </c>
      <c r="H180" s="636" t="s">
        <v>1133</v>
      </c>
      <c r="J180" s="638">
        <f t="shared" si="2"/>
        <v>0.42300000000000182</v>
      </c>
      <c r="L180" s="633" t="s">
        <v>283</v>
      </c>
      <c r="M180" s="637" t="s">
        <v>1151</v>
      </c>
    </row>
    <row r="181" spans="1:13">
      <c r="A181" s="634" t="s">
        <v>283</v>
      </c>
      <c r="B181" s="634" t="s">
        <v>1151</v>
      </c>
      <c r="C181" s="635" t="s">
        <v>1152</v>
      </c>
      <c r="D181" s="636">
        <v>102</v>
      </c>
      <c r="E181" s="636">
        <v>0</v>
      </c>
      <c r="F181" s="636">
        <v>102</v>
      </c>
      <c r="G181" s="636">
        <v>395</v>
      </c>
      <c r="H181" s="636" t="s">
        <v>1132</v>
      </c>
      <c r="J181" s="638">
        <f t="shared" si="2"/>
        <v>0.39499999999999602</v>
      </c>
      <c r="L181" s="633" t="s">
        <v>283</v>
      </c>
      <c r="M181" s="637" t="s">
        <v>1151</v>
      </c>
    </row>
    <row r="182" spans="1:13">
      <c r="A182" s="634" t="s">
        <v>283</v>
      </c>
      <c r="B182" s="634" t="s">
        <v>1151</v>
      </c>
      <c r="C182" s="635" t="s">
        <v>1152</v>
      </c>
      <c r="D182" s="636">
        <v>102</v>
      </c>
      <c r="E182" s="636">
        <v>395</v>
      </c>
      <c r="F182" s="636">
        <v>102</v>
      </c>
      <c r="G182" s="636">
        <v>463</v>
      </c>
      <c r="H182" s="636" t="s">
        <v>1133</v>
      </c>
      <c r="J182" s="638">
        <f t="shared" si="2"/>
        <v>6.799999999999784E-2</v>
      </c>
      <c r="L182" s="633" t="s">
        <v>283</v>
      </c>
      <c r="M182" s="637" t="s">
        <v>1151</v>
      </c>
    </row>
    <row r="183" spans="1:13">
      <c r="A183" s="634" t="s">
        <v>283</v>
      </c>
      <c r="B183" s="634" t="s">
        <v>1151</v>
      </c>
      <c r="C183" s="635" t="s">
        <v>1152</v>
      </c>
      <c r="D183" s="636">
        <v>102</v>
      </c>
      <c r="E183" s="636">
        <v>463</v>
      </c>
      <c r="F183" s="636">
        <v>102</v>
      </c>
      <c r="G183" s="636">
        <v>595</v>
      </c>
      <c r="H183" s="636" t="s">
        <v>1132</v>
      </c>
      <c r="J183" s="638">
        <f t="shared" si="2"/>
        <v>0.132000000000005</v>
      </c>
      <c r="L183" s="633" t="s">
        <v>283</v>
      </c>
      <c r="M183" s="637" t="s">
        <v>1151</v>
      </c>
    </row>
    <row r="184" spans="1:13">
      <c r="A184" s="634" t="s">
        <v>283</v>
      </c>
      <c r="B184" s="634" t="s">
        <v>1151</v>
      </c>
      <c r="C184" s="635" t="s">
        <v>1152</v>
      </c>
      <c r="D184" s="636">
        <v>102</v>
      </c>
      <c r="E184" s="636">
        <v>595</v>
      </c>
      <c r="F184" s="636">
        <v>102</v>
      </c>
      <c r="G184" s="636">
        <v>616</v>
      </c>
      <c r="H184" s="636" t="s">
        <v>1133</v>
      </c>
      <c r="J184" s="638">
        <f t="shared" si="2"/>
        <v>2.1000000000000796E-2</v>
      </c>
      <c r="L184" s="633" t="s">
        <v>283</v>
      </c>
      <c r="M184" s="637" t="s">
        <v>1151</v>
      </c>
    </row>
    <row r="185" spans="1:13">
      <c r="A185" s="634" t="s">
        <v>283</v>
      </c>
      <c r="B185" s="634" t="s">
        <v>1151</v>
      </c>
      <c r="C185" s="635" t="s">
        <v>1152</v>
      </c>
      <c r="D185" s="636">
        <v>102</v>
      </c>
      <c r="E185" s="636">
        <v>616</v>
      </c>
      <c r="F185" s="636">
        <v>102</v>
      </c>
      <c r="G185" s="636">
        <v>696</v>
      </c>
      <c r="H185" s="636" t="s">
        <v>1132</v>
      </c>
      <c r="J185" s="638">
        <f t="shared" si="2"/>
        <v>7.9999999999998295E-2</v>
      </c>
      <c r="L185" s="633" t="s">
        <v>283</v>
      </c>
      <c r="M185" s="637" t="s">
        <v>1151</v>
      </c>
    </row>
    <row r="186" spans="1:13">
      <c r="A186" s="634" t="s">
        <v>283</v>
      </c>
      <c r="B186" s="634" t="s">
        <v>1151</v>
      </c>
      <c r="C186" s="635" t="s">
        <v>1152</v>
      </c>
      <c r="D186" s="636">
        <v>102</v>
      </c>
      <c r="E186" s="636">
        <v>696</v>
      </c>
      <c r="F186" s="636">
        <v>103</v>
      </c>
      <c r="G186" s="636">
        <v>0</v>
      </c>
      <c r="H186" s="636" t="s">
        <v>1133</v>
      </c>
      <c r="J186" s="638">
        <f t="shared" si="2"/>
        <v>0.30400000000000205</v>
      </c>
      <c r="L186" s="633" t="s">
        <v>283</v>
      </c>
      <c r="M186" s="637" t="s">
        <v>1151</v>
      </c>
    </row>
    <row r="187" spans="1:13">
      <c r="A187" s="634" t="s">
        <v>283</v>
      </c>
      <c r="B187" s="634" t="s">
        <v>1151</v>
      </c>
      <c r="C187" s="635" t="s">
        <v>1152</v>
      </c>
      <c r="D187" s="636">
        <v>103</v>
      </c>
      <c r="E187" s="636">
        <v>0</v>
      </c>
      <c r="F187" s="636">
        <v>103</v>
      </c>
      <c r="G187" s="636">
        <v>580</v>
      </c>
      <c r="H187" s="636" t="s">
        <v>1132</v>
      </c>
      <c r="J187" s="638">
        <f t="shared" si="2"/>
        <v>0.57999999999999829</v>
      </c>
      <c r="L187" s="633" t="s">
        <v>283</v>
      </c>
      <c r="M187" s="637" t="s">
        <v>1151</v>
      </c>
    </row>
    <row r="188" spans="1:13">
      <c r="A188" s="634" t="s">
        <v>283</v>
      </c>
      <c r="B188" s="634" t="s">
        <v>1151</v>
      </c>
      <c r="C188" s="635" t="s">
        <v>1152</v>
      </c>
      <c r="D188" s="636">
        <v>103</v>
      </c>
      <c r="E188" s="636">
        <v>580</v>
      </c>
      <c r="F188" s="636">
        <v>103</v>
      </c>
      <c r="G188" s="636">
        <v>811</v>
      </c>
      <c r="H188" s="636" t="s">
        <v>1133</v>
      </c>
      <c r="J188" s="638">
        <f t="shared" si="2"/>
        <v>0.23100000000000875</v>
      </c>
      <c r="L188" s="633" t="s">
        <v>283</v>
      </c>
      <c r="M188" s="637" t="s">
        <v>1151</v>
      </c>
    </row>
    <row r="189" spans="1:13">
      <c r="A189" s="634" t="s">
        <v>283</v>
      </c>
      <c r="B189" s="634" t="s">
        <v>1151</v>
      </c>
      <c r="C189" s="635" t="s">
        <v>1152</v>
      </c>
      <c r="D189" s="636">
        <v>103</v>
      </c>
      <c r="E189" s="636">
        <v>811</v>
      </c>
      <c r="F189" s="636">
        <v>104</v>
      </c>
      <c r="G189" s="636">
        <v>0</v>
      </c>
      <c r="H189" s="636" t="s">
        <v>1132</v>
      </c>
      <c r="J189" s="638">
        <f t="shared" si="2"/>
        <v>0.18899999999999295</v>
      </c>
      <c r="L189" s="633" t="s">
        <v>283</v>
      </c>
      <c r="M189" s="637" t="s">
        <v>1151</v>
      </c>
    </row>
    <row r="190" spans="1:13">
      <c r="A190" s="634" t="s">
        <v>283</v>
      </c>
      <c r="B190" s="634" t="s">
        <v>1151</v>
      </c>
      <c r="C190" s="635" t="s">
        <v>1152</v>
      </c>
      <c r="D190" s="636">
        <v>104</v>
      </c>
      <c r="E190" s="636">
        <v>0</v>
      </c>
      <c r="F190" s="636">
        <v>104</v>
      </c>
      <c r="G190" s="636">
        <v>840</v>
      </c>
      <c r="H190" s="636" t="s">
        <v>1133</v>
      </c>
      <c r="J190" s="638">
        <f t="shared" si="2"/>
        <v>0.84000000000000341</v>
      </c>
      <c r="L190" s="633" t="s">
        <v>283</v>
      </c>
      <c r="M190" s="637" t="s">
        <v>1151</v>
      </c>
    </row>
    <row r="191" spans="1:13">
      <c r="A191" s="634" t="s">
        <v>283</v>
      </c>
      <c r="B191" s="634" t="s">
        <v>1151</v>
      </c>
      <c r="C191" s="635" t="s">
        <v>1152</v>
      </c>
      <c r="D191" s="636">
        <v>104</v>
      </c>
      <c r="E191" s="636">
        <v>840</v>
      </c>
      <c r="F191" s="636">
        <v>105</v>
      </c>
      <c r="G191" s="636">
        <v>232</v>
      </c>
      <c r="H191" s="636" t="s">
        <v>1132</v>
      </c>
      <c r="J191" s="638">
        <f t="shared" si="2"/>
        <v>0.39199999999999591</v>
      </c>
      <c r="L191" s="633" t="s">
        <v>283</v>
      </c>
      <c r="M191" s="637" t="s">
        <v>1151</v>
      </c>
    </row>
    <row r="192" spans="1:13">
      <c r="A192" s="634" t="s">
        <v>283</v>
      </c>
      <c r="B192" s="634" t="s">
        <v>1151</v>
      </c>
      <c r="C192" s="635" t="s">
        <v>1152</v>
      </c>
      <c r="D192" s="636">
        <v>105</v>
      </c>
      <c r="E192" s="636">
        <v>232</v>
      </c>
      <c r="F192" s="636">
        <v>105</v>
      </c>
      <c r="G192" s="636">
        <v>381</v>
      </c>
      <c r="H192" s="636" t="s">
        <v>1133</v>
      </c>
      <c r="J192" s="638">
        <f t="shared" si="2"/>
        <v>0.14900000000000091</v>
      </c>
      <c r="L192" s="633" t="s">
        <v>283</v>
      </c>
      <c r="M192" s="637" t="s">
        <v>1151</v>
      </c>
    </row>
    <row r="193" spans="1:13">
      <c r="A193" s="634" t="s">
        <v>283</v>
      </c>
      <c r="B193" s="634" t="s">
        <v>1151</v>
      </c>
      <c r="C193" s="635" t="s">
        <v>1152</v>
      </c>
      <c r="D193" s="636">
        <v>105</v>
      </c>
      <c r="E193" s="636">
        <v>381</v>
      </c>
      <c r="F193" s="636">
        <v>108</v>
      </c>
      <c r="G193" s="636">
        <v>330</v>
      </c>
      <c r="H193" s="636" t="s">
        <v>1132</v>
      </c>
      <c r="J193" s="638">
        <f t="shared" si="2"/>
        <v>2.9489999999999981</v>
      </c>
      <c r="L193" s="633" t="s">
        <v>283</v>
      </c>
      <c r="M193" s="637" t="s">
        <v>1151</v>
      </c>
    </row>
    <row r="194" spans="1:13">
      <c r="A194" s="634" t="s">
        <v>283</v>
      </c>
      <c r="B194" s="634" t="s">
        <v>1151</v>
      </c>
      <c r="C194" s="635" t="s">
        <v>1152</v>
      </c>
      <c r="D194" s="636">
        <v>108</v>
      </c>
      <c r="E194" s="636">
        <v>330</v>
      </c>
      <c r="F194" s="636">
        <v>108</v>
      </c>
      <c r="G194" s="636">
        <v>780</v>
      </c>
      <c r="H194" s="636" t="s">
        <v>1133</v>
      </c>
      <c r="J194" s="638">
        <f t="shared" si="2"/>
        <v>0.45000000000000284</v>
      </c>
      <c r="L194" s="633" t="s">
        <v>283</v>
      </c>
      <c r="M194" s="637" t="s">
        <v>1151</v>
      </c>
    </row>
    <row r="195" spans="1:13">
      <c r="A195" s="634" t="s">
        <v>283</v>
      </c>
      <c r="B195" s="634" t="s">
        <v>1151</v>
      </c>
      <c r="C195" s="635" t="s">
        <v>1152</v>
      </c>
      <c r="D195" s="636">
        <v>108</v>
      </c>
      <c r="E195" s="636">
        <v>780</v>
      </c>
      <c r="F195" s="636">
        <v>109</v>
      </c>
      <c r="G195" s="636">
        <v>0</v>
      </c>
      <c r="H195" s="636" t="s">
        <v>1132</v>
      </c>
      <c r="J195" s="638">
        <f t="shared" ref="J195:J258" si="3">+(F195+G195/1000)-(D195+E195/1000)</f>
        <v>0.21999999999999886</v>
      </c>
      <c r="L195" s="633" t="s">
        <v>283</v>
      </c>
      <c r="M195" s="637" t="s">
        <v>1151</v>
      </c>
    </row>
    <row r="196" spans="1:13">
      <c r="A196" s="634" t="s">
        <v>283</v>
      </c>
      <c r="B196" s="634" t="s">
        <v>1151</v>
      </c>
      <c r="C196" s="635" t="s">
        <v>1152</v>
      </c>
      <c r="D196" s="636">
        <v>109</v>
      </c>
      <c r="E196" s="636">
        <v>0</v>
      </c>
      <c r="F196" s="636">
        <v>110</v>
      </c>
      <c r="G196" s="636">
        <v>160</v>
      </c>
      <c r="H196" s="636" t="s">
        <v>1133</v>
      </c>
      <c r="J196" s="638">
        <f t="shared" si="3"/>
        <v>1.1599999999999966</v>
      </c>
      <c r="L196" s="633" t="s">
        <v>283</v>
      </c>
      <c r="M196" s="637" t="s">
        <v>1151</v>
      </c>
    </row>
    <row r="197" spans="1:13">
      <c r="A197" s="634" t="s">
        <v>283</v>
      </c>
      <c r="B197" s="634" t="s">
        <v>1151</v>
      </c>
      <c r="C197" s="635" t="s">
        <v>1152</v>
      </c>
      <c r="D197" s="636">
        <v>110</v>
      </c>
      <c r="E197" s="636">
        <v>160</v>
      </c>
      <c r="F197" s="636">
        <v>110</v>
      </c>
      <c r="G197" s="636">
        <v>280</v>
      </c>
      <c r="H197" s="636" t="s">
        <v>1132</v>
      </c>
      <c r="J197" s="638">
        <f t="shared" si="3"/>
        <v>0.12000000000000455</v>
      </c>
      <c r="L197" s="633" t="s">
        <v>283</v>
      </c>
      <c r="M197" s="637" t="s">
        <v>1151</v>
      </c>
    </row>
    <row r="198" spans="1:13">
      <c r="A198" s="634" t="s">
        <v>283</v>
      </c>
      <c r="B198" s="634" t="s">
        <v>1151</v>
      </c>
      <c r="C198" s="635" t="s">
        <v>1152</v>
      </c>
      <c r="D198" s="636">
        <v>110</v>
      </c>
      <c r="E198" s="636">
        <v>280</v>
      </c>
      <c r="F198" s="636">
        <v>112</v>
      </c>
      <c r="G198" s="636">
        <v>117</v>
      </c>
      <c r="H198" s="636" t="s">
        <v>1133</v>
      </c>
      <c r="J198" s="638">
        <f t="shared" si="3"/>
        <v>1.8370000000000033</v>
      </c>
      <c r="L198" s="633" t="s">
        <v>283</v>
      </c>
      <c r="M198" s="637" t="s">
        <v>1151</v>
      </c>
    </row>
    <row r="199" spans="1:13">
      <c r="A199" s="634" t="s">
        <v>283</v>
      </c>
      <c r="B199" s="634" t="s">
        <v>1151</v>
      </c>
      <c r="C199" s="635" t="s">
        <v>1152</v>
      </c>
      <c r="D199" s="636">
        <v>112</v>
      </c>
      <c r="E199" s="636">
        <v>117</v>
      </c>
      <c r="F199" s="636">
        <v>112</v>
      </c>
      <c r="G199" s="636">
        <v>245</v>
      </c>
      <c r="H199" s="636" t="s">
        <v>1132</v>
      </c>
      <c r="J199" s="638">
        <f t="shared" si="3"/>
        <v>0.12800000000000011</v>
      </c>
      <c r="L199" s="633" t="s">
        <v>283</v>
      </c>
      <c r="M199" s="637" t="s">
        <v>1151</v>
      </c>
    </row>
    <row r="200" spans="1:13">
      <c r="A200" s="634" t="s">
        <v>283</v>
      </c>
      <c r="B200" s="634" t="s">
        <v>1151</v>
      </c>
      <c r="C200" s="635" t="s">
        <v>1152</v>
      </c>
      <c r="D200" s="636">
        <v>112</v>
      </c>
      <c r="E200" s="636">
        <v>245</v>
      </c>
      <c r="F200" s="636">
        <v>112</v>
      </c>
      <c r="G200" s="636">
        <v>630</v>
      </c>
      <c r="H200" s="636" t="s">
        <v>1133</v>
      </c>
      <c r="J200" s="638">
        <f t="shared" si="3"/>
        <v>0.38499999999999091</v>
      </c>
      <c r="L200" s="633" t="s">
        <v>283</v>
      </c>
      <c r="M200" s="637" t="s">
        <v>1151</v>
      </c>
    </row>
    <row r="201" spans="1:13">
      <c r="A201" s="634" t="s">
        <v>283</v>
      </c>
      <c r="B201" s="634" t="s">
        <v>1151</v>
      </c>
      <c r="C201" s="635" t="s">
        <v>1152</v>
      </c>
      <c r="D201" s="636">
        <v>112</v>
      </c>
      <c r="E201" s="636">
        <v>630</v>
      </c>
      <c r="F201" s="636">
        <v>112</v>
      </c>
      <c r="G201" s="636">
        <v>755</v>
      </c>
      <c r="H201" s="636" t="s">
        <v>1132</v>
      </c>
      <c r="J201" s="638">
        <f t="shared" si="3"/>
        <v>0.125</v>
      </c>
      <c r="L201" s="633" t="s">
        <v>283</v>
      </c>
      <c r="M201" s="637" t="s">
        <v>1151</v>
      </c>
    </row>
    <row r="202" spans="1:13">
      <c r="A202" s="634" t="s">
        <v>283</v>
      </c>
      <c r="B202" s="634" t="s">
        <v>1151</v>
      </c>
      <c r="C202" s="635" t="s">
        <v>1152</v>
      </c>
      <c r="D202" s="636">
        <v>112</v>
      </c>
      <c r="E202" s="636">
        <v>755</v>
      </c>
      <c r="F202" s="636">
        <v>113</v>
      </c>
      <c r="G202" s="636">
        <v>522</v>
      </c>
      <c r="H202" s="636" t="s">
        <v>1133</v>
      </c>
      <c r="J202" s="638">
        <f t="shared" si="3"/>
        <v>0.76700000000001012</v>
      </c>
      <c r="L202" s="633" t="s">
        <v>283</v>
      </c>
      <c r="M202" s="637" t="s">
        <v>1151</v>
      </c>
    </row>
    <row r="203" spans="1:13">
      <c r="A203" s="634" t="s">
        <v>283</v>
      </c>
      <c r="B203" s="634" t="s">
        <v>1151</v>
      </c>
      <c r="C203" s="635" t="s">
        <v>1152</v>
      </c>
      <c r="D203" s="636">
        <v>113</v>
      </c>
      <c r="E203" s="636">
        <v>522</v>
      </c>
      <c r="F203" s="636">
        <v>113</v>
      </c>
      <c r="G203" s="636">
        <v>675</v>
      </c>
      <c r="H203" s="636" t="s">
        <v>1132</v>
      </c>
      <c r="J203" s="638">
        <f t="shared" si="3"/>
        <v>0.15299999999999159</v>
      </c>
      <c r="L203" s="633" t="s">
        <v>283</v>
      </c>
      <c r="M203" s="637" t="s">
        <v>1151</v>
      </c>
    </row>
    <row r="204" spans="1:13">
      <c r="A204" s="634" t="s">
        <v>283</v>
      </c>
      <c r="B204" s="634" t="s">
        <v>1151</v>
      </c>
      <c r="C204" s="635" t="s">
        <v>1152</v>
      </c>
      <c r="D204" s="636">
        <v>113</v>
      </c>
      <c r="E204" s="636">
        <v>675</v>
      </c>
      <c r="F204" s="636">
        <v>114</v>
      </c>
      <c r="G204" s="636">
        <v>0</v>
      </c>
      <c r="H204" s="636" t="s">
        <v>1133</v>
      </c>
      <c r="J204" s="638">
        <f t="shared" si="3"/>
        <v>0.32500000000000284</v>
      </c>
      <c r="L204" s="633" t="s">
        <v>283</v>
      </c>
      <c r="M204" s="637" t="s">
        <v>1151</v>
      </c>
    </row>
    <row r="205" spans="1:13">
      <c r="A205" s="634" t="s">
        <v>283</v>
      </c>
      <c r="B205" s="634" t="s">
        <v>1151</v>
      </c>
      <c r="C205" s="635" t="s">
        <v>1152</v>
      </c>
      <c r="D205" s="636">
        <v>114</v>
      </c>
      <c r="E205" s="636">
        <v>0</v>
      </c>
      <c r="F205" s="636">
        <v>114</v>
      </c>
      <c r="G205" s="636">
        <v>138</v>
      </c>
      <c r="H205" s="636" t="s">
        <v>1132</v>
      </c>
      <c r="J205" s="638">
        <f t="shared" si="3"/>
        <v>0.13800000000000523</v>
      </c>
      <c r="L205" s="633" t="s">
        <v>283</v>
      </c>
      <c r="M205" s="637" t="s">
        <v>1151</v>
      </c>
    </row>
    <row r="206" spans="1:13">
      <c r="A206" s="634" t="s">
        <v>283</v>
      </c>
      <c r="B206" s="634" t="s">
        <v>1151</v>
      </c>
      <c r="C206" s="635" t="s">
        <v>1152</v>
      </c>
      <c r="D206" s="636">
        <v>114</v>
      </c>
      <c r="E206" s="636">
        <v>138</v>
      </c>
      <c r="F206" s="636">
        <v>114</v>
      </c>
      <c r="G206" s="636">
        <v>262</v>
      </c>
      <c r="H206" s="636" t="s">
        <v>1133</v>
      </c>
      <c r="J206" s="638">
        <f t="shared" si="3"/>
        <v>0.12399999999999523</v>
      </c>
      <c r="L206" s="633" t="s">
        <v>283</v>
      </c>
      <c r="M206" s="637" t="s">
        <v>1151</v>
      </c>
    </row>
    <row r="207" spans="1:13">
      <c r="A207" s="634" t="s">
        <v>283</v>
      </c>
      <c r="B207" s="634" t="s">
        <v>1151</v>
      </c>
      <c r="C207" s="635" t="s">
        <v>1152</v>
      </c>
      <c r="D207" s="636">
        <v>114</v>
      </c>
      <c r="E207" s="636">
        <v>262</v>
      </c>
      <c r="F207" s="636">
        <v>114</v>
      </c>
      <c r="G207" s="636">
        <v>546</v>
      </c>
      <c r="H207" s="636" t="s">
        <v>1132</v>
      </c>
      <c r="J207" s="638">
        <f t="shared" si="3"/>
        <v>0.28400000000000603</v>
      </c>
      <c r="L207" s="633" t="s">
        <v>283</v>
      </c>
      <c r="M207" s="637" t="s">
        <v>1151</v>
      </c>
    </row>
    <row r="208" spans="1:13">
      <c r="A208" s="634" t="s">
        <v>283</v>
      </c>
      <c r="B208" s="634" t="s">
        <v>1151</v>
      </c>
      <c r="C208" s="635" t="s">
        <v>1152</v>
      </c>
      <c r="D208" s="636">
        <v>114</v>
      </c>
      <c r="E208" s="636">
        <v>546</v>
      </c>
      <c r="F208" s="636">
        <v>114</v>
      </c>
      <c r="G208" s="636">
        <v>583</v>
      </c>
      <c r="H208" s="636" t="s">
        <v>1133</v>
      </c>
      <c r="J208" s="638">
        <f t="shared" si="3"/>
        <v>3.6999999999991928E-2</v>
      </c>
      <c r="L208" s="633" t="s">
        <v>283</v>
      </c>
      <c r="M208" s="637" t="s">
        <v>1151</v>
      </c>
    </row>
    <row r="209" spans="1:13">
      <c r="A209" s="634" t="s">
        <v>283</v>
      </c>
      <c r="B209" s="634" t="s">
        <v>1151</v>
      </c>
      <c r="C209" s="635" t="s">
        <v>1152</v>
      </c>
      <c r="D209" s="636">
        <v>114</v>
      </c>
      <c r="E209" s="636">
        <v>583</v>
      </c>
      <c r="F209" s="636">
        <v>114</v>
      </c>
      <c r="G209" s="636">
        <v>883</v>
      </c>
      <c r="H209" s="636" t="s">
        <v>1132</v>
      </c>
      <c r="J209" s="638">
        <f t="shared" si="3"/>
        <v>0.29999999999999716</v>
      </c>
      <c r="L209" s="633" t="s">
        <v>283</v>
      </c>
      <c r="M209" s="637" t="s">
        <v>1151</v>
      </c>
    </row>
    <row r="210" spans="1:13">
      <c r="A210" s="634" t="s">
        <v>283</v>
      </c>
      <c r="B210" s="634" t="s">
        <v>1151</v>
      </c>
      <c r="C210" s="635" t="s">
        <v>1152</v>
      </c>
      <c r="D210" s="636">
        <v>114</v>
      </c>
      <c r="E210" s="636">
        <v>883</v>
      </c>
      <c r="F210" s="636">
        <v>115</v>
      </c>
      <c r="G210" s="636">
        <v>0</v>
      </c>
      <c r="H210" s="636" t="s">
        <v>1133</v>
      </c>
      <c r="J210" s="638">
        <f t="shared" si="3"/>
        <v>0.11700000000000443</v>
      </c>
      <c r="L210" s="633" t="s">
        <v>283</v>
      </c>
      <c r="M210" s="637" t="s">
        <v>1151</v>
      </c>
    </row>
    <row r="211" spans="1:13">
      <c r="A211" s="634" t="s">
        <v>283</v>
      </c>
      <c r="B211" s="634" t="s">
        <v>1151</v>
      </c>
      <c r="C211" s="635" t="s">
        <v>1152</v>
      </c>
      <c r="D211" s="636">
        <v>115</v>
      </c>
      <c r="E211" s="636">
        <v>0</v>
      </c>
      <c r="F211" s="636">
        <v>115</v>
      </c>
      <c r="G211" s="636">
        <v>532</v>
      </c>
      <c r="H211" s="636" t="s">
        <v>1132</v>
      </c>
      <c r="J211" s="638">
        <f t="shared" si="3"/>
        <v>0.53199999999999648</v>
      </c>
      <c r="L211" s="633" t="s">
        <v>283</v>
      </c>
      <c r="M211" s="637" t="s">
        <v>1151</v>
      </c>
    </row>
    <row r="212" spans="1:13">
      <c r="A212" s="634" t="s">
        <v>283</v>
      </c>
      <c r="B212" s="634" t="s">
        <v>1151</v>
      </c>
      <c r="C212" s="635" t="s">
        <v>1152</v>
      </c>
      <c r="D212" s="636">
        <v>115</v>
      </c>
      <c r="E212" s="636">
        <v>532</v>
      </c>
      <c r="F212" s="636">
        <v>115</v>
      </c>
      <c r="G212" s="636">
        <v>831</v>
      </c>
      <c r="H212" s="636" t="s">
        <v>1133</v>
      </c>
      <c r="J212" s="638">
        <f t="shared" si="3"/>
        <v>0.29900000000000659</v>
      </c>
      <c r="L212" s="633" t="s">
        <v>283</v>
      </c>
      <c r="M212" s="637" t="s">
        <v>1151</v>
      </c>
    </row>
    <row r="213" spans="1:13">
      <c r="A213" s="634" t="s">
        <v>283</v>
      </c>
      <c r="B213" s="634" t="s">
        <v>1151</v>
      </c>
      <c r="C213" s="635" t="s">
        <v>1152</v>
      </c>
      <c r="D213" s="636">
        <v>115</v>
      </c>
      <c r="E213" s="636">
        <v>831</v>
      </c>
      <c r="F213" s="636">
        <v>116</v>
      </c>
      <c r="G213" s="636">
        <v>416</v>
      </c>
      <c r="H213" s="636" t="s">
        <v>1132</v>
      </c>
      <c r="J213" s="638">
        <f t="shared" si="3"/>
        <v>0.58499999999999375</v>
      </c>
      <c r="L213" s="633" t="s">
        <v>283</v>
      </c>
      <c r="M213" s="637" t="s">
        <v>1151</v>
      </c>
    </row>
    <row r="214" spans="1:13">
      <c r="A214" s="634" t="s">
        <v>283</v>
      </c>
      <c r="B214" s="634" t="s">
        <v>1151</v>
      </c>
      <c r="C214" s="635" t="s">
        <v>1152</v>
      </c>
      <c r="D214" s="636">
        <v>116</v>
      </c>
      <c r="E214" s="636">
        <v>416</v>
      </c>
      <c r="F214" s="636">
        <v>117</v>
      </c>
      <c r="G214" s="636">
        <v>0</v>
      </c>
      <c r="H214" s="636" t="s">
        <v>1133</v>
      </c>
      <c r="J214" s="638">
        <f t="shared" si="3"/>
        <v>0.58400000000000318</v>
      </c>
      <c r="L214" s="633" t="s">
        <v>283</v>
      </c>
      <c r="M214" s="637" t="s">
        <v>1151</v>
      </c>
    </row>
    <row r="215" spans="1:13">
      <c r="A215" s="634" t="s">
        <v>283</v>
      </c>
      <c r="B215" s="634" t="s">
        <v>1151</v>
      </c>
      <c r="C215" s="635" t="s">
        <v>1152</v>
      </c>
      <c r="D215" s="636">
        <v>117</v>
      </c>
      <c r="E215" s="636">
        <v>0</v>
      </c>
      <c r="F215" s="636">
        <v>117</v>
      </c>
      <c r="G215" s="636">
        <v>506</v>
      </c>
      <c r="H215" s="636" t="s">
        <v>1132</v>
      </c>
      <c r="J215" s="638">
        <f t="shared" si="3"/>
        <v>0.50600000000000023</v>
      </c>
      <c r="L215" s="633" t="s">
        <v>283</v>
      </c>
      <c r="M215" s="637" t="s">
        <v>1151</v>
      </c>
    </row>
    <row r="216" spans="1:13">
      <c r="A216" s="634" t="s">
        <v>283</v>
      </c>
      <c r="B216" s="634" t="s">
        <v>1151</v>
      </c>
      <c r="C216" s="635" t="s">
        <v>1152</v>
      </c>
      <c r="D216" s="636">
        <v>117</v>
      </c>
      <c r="E216" s="636">
        <v>506</v>
      </c>
      <c r="F216" s="636">
        <v>117</v>
      </c>
      <c r="G216" s="636">
        <v>695</v>
      </c>
      <c r="H216" s="636" t="s">
        <v>1133</v>
      </c>
      <c r="J216" s="638">
        <f t="shared" si="3"/>
        <v>0.18899999999999295</v>
      </c>
      <c r="L216" s="633" t="s">
        <v>283</v>
      </c>
      <c r="M216" s="637" t="s">
        <v>1151</v>
      </c>
    </row>
    <row r="217" spans="1:13">
      <c r="A217" s="634" t="s">
        <v>283</v>
      </c>
      <c r="B217" s="634" t="s">
        <v>1151</v>
      </c>
      <c r="C217" s="635" t="s">
        <v>1152</v>
      </c>
      <c r="D217" s="636">
        <v>117</v>
      </c>
      <c r="E217" s="636">
        <v>695</v>
      </c>
      <c r="F217" s="636">
        <v>118</v>
      </c>
      <c r="G217" s="636">
        <v>168</v>
      </c>
      <c r="H217" s="636" t="s">
        <v>1132</v>
      </c>
      <c r="J217" s="638">
        <f t="shared" si="3"/>
        <v>0.47300000000001319</v>
      </c>
      <c r="L217" s="633" t="s">
        <v>283</v>
      </c>
      <c r="M217" s="637" t="s">
        <v>1151</v>
      </c>
    </row>
    <row r="218" spans="1:13">
      <c r="A218" s="634" t="s">
        <v>283</v>
      </c>
      <c r="B218" s="634" t="s">
        <v>1151</v>
      </c>
      <c r="C218" s="635" t="s">
        <v>1152</v>
      </c>
      <c r="D218" s="636">
        <v>118</v>
      </c>
      <c r="E218" s="636">
        <v>168</v>
      </c>
      <c r="F218" s="636">
        <v>118</v>
      </c>
      <c r="G218" s="636">
        <v>219</v>
      </c>
      <c r="H218" s="636" t="s">
        <v>1133</v>
      </c>
      <c r="J218" s="638">
        <f t="shared" si="3"/>
        <v>5.0999999999987722E-2</v>
      </c>
      <c r="L218" s="633" t="s">
        <v>283</v>
      </c>
      <c r="M218" s="637" t="s">
        <v>1151</v>
      </c>
    </row>
    <row r="219" spans="1:13">
      <c r="A219" s="634" t="s">
        <v>283</v>
      </c>
      <c r="B219" s="634" t="s">
        <v>1151</v>
      </c>
      <c r="C219" s="635" t="s">
        <v>1152</v>
      </c>
      <c r="D219" s="636">
        <v>118</v>
      </c>
      <c r="E219" s="636">
        <v>219</v>
      </c>
      <c r="F219" s="636">
        <v>118</v>
      </c>
      <c r="G219" s="636">
        <v>330</v>
      </c>
      <c r="H219" s="636" t="s">
        <v>1132</v>
      </c>
      <c r="J219" s="638">
        <f t="shared" si="3"/>
        <v>0.11100000000000421</v>
      </c>
      <c r="L219" s="633" t="s">
        <v>283</v>
      </c>
      <c r="M219" s="637" t="s">
        <v>1151</v>
      </c>
    </row>
    <row r="220" spans="1:13">
      <c r="A220" s="634" t="s">
        <v>283</v>
      </c>
      <c r="B220" s="634" t="s">
        <v>1151</v>
      </c>
      <c r="C220" s="635" t="s">
        <v>1152</v>
      </c>
      <c r="D220" s="636">
        <v>118</v>
      </c>
      <c r="E220" s="636">
        <v>330</v>
      </c>
      <c r="F220" s="636">
        <v>118</v>
      </c>
      <c r="G220" s="636">
        <v>407</v>
      </c>
      <c r="H220" s="636" t="s">
        <v>1133</v>
      </c>
      <c r="J220" s="638">
        <f t="shared" si="3"/>
        <v>7.6999999999998181E-2</v>
      </c>
      <c r="L220" s="633" t="s">
        <v>283</v>
      </c>
      <c r="M220" s="637" t="s">
        <v>1151</v>
      </c>
    </row>
    <row r="221" spans="1:13">
      <c r="A221" s="634" t="s">
        <v>283</v>
      </c>
      <c r="B221" s="634" t="s">
        <v>1151</v>
      </c>
      <c r="C221" s="635" t="s">
        <v>1152</v>
      </c>
      <c r="D221" s="636">
        <v>118</v>
      </c>
      <c r="E221" s="636">
        <v>407</v>
      </c>
      <c r="F221" s="636">
        <v>118</v>
      </c>
      <c r="G221" s="636">
        <v>675</v>
      </c>
      <c r="H221" s="636" t="s">
        <v>1132</v>
      </c>
      <c r="J221" s="638">
        <f t="shared" si="3"/>
        <v>0.26800000000000068</v>
      </c>
      <c r="L221" s="633" t="s">
        <v>283</v>
      </c>
      <c r="M221" s="637" t="s">
        <v>1151</v>
      </c>
    </row>
    <row r="222" spans="1:13">
      <c r="A222" s="634" t="s">
        <v>283</v>
      </c>
      <c r="B222" s="634" t="s">
        <v>1151</v>
      </c>
      <c r="C222" s="635" t="s">
        <v>1152</v>
      </c>
      <c r="D222" s="636">
        <v>118</v>
      </c>
      <c r="E222" s="636">
        <v>675</v>
      </c>
      <c r="F222" s="636">
        <v>119</v>
      </c>
      <c r="G222" s="636">
        <v>265</v>
      </c>
      <c r="H222" s="636" t="s">
        <v>1133</v>
      </c>
      <c r="J222" s="638">
        <f t="shared" si="3"/>
        <v>0.59000000000000341</v>
      </c>
      <c r="L222" s="633" t="s">
        <v>283</v>
      </c>
      <c r="M222" s="637" t="s">
        <v>1151</v>
      </c>
    </row>
    <row r="223" spans="1:13">
      <c r="A223" s="634" t="s">
        <v>283</v>
      </c>
      <c r="B223" s="634" t="s">
        <v>1151</v>
      </c>
      <c r="C223" s="635" t="s">
        <v>1152</v>
      </c>
      <c r="D223" s="636">
        <v>119</v>
      </c>
      <c r="E223" s="636">
        <v>265</v>
      </c>
      <c r="F223" s="636">
        <v>119</v>
      </c>
      <c r="G223" s="636">
        <v>388</v>
      </c>
      <c r="H223" s="636" t="s">
        <v>1132</v>
      </c>
      <c r="J223" s="638">
        <f t="shared" si="3"/>
        <v>0.12300000000000466</v>
      </c>
      <c r="L223" s="633" t="s">
        <v>283</v>
      </c>
      <c r="M223" s="637" t="s">
        <v>1151</v>
      </c>
    </row>
    <row r="224" spans="1:13">
      <c r="A224" s="634" t="s">
        <v>283</v>
      </c>
      <c r="B224" s="634" t="s">
        <v>1151</v>
      </c>
      <c r="C224" s="635" t="s">
        <v>1152</v>
      </c>
      <c r="D224" s="636">
        <v>119</v>
      </c>
      <c r="E224" s="636">
        <v>388</v>
      </c>
      <c r="F224" s="636">
        <v>119</v>
      </c>
      <c r="G224" s="636">
        <v>742</v>
      </c>
      <c r="H224" s="636" t="s">
        <v>1133</v>
      </c>
      <c r="J224" s="638">
        <f t="shared" si="3"/>
        <v>0.3539999999999992</v>
      </c>
      <c r="L224" s="633" t="s">
        <v>283</v>
      </c>
      <c r="M224" s="637" t="s">
        <v>1151</v>
      </c>
    </row>
    <row r="225" spans="1:13">
      <c r="A225" s="634" t="s">
        <v>283</v>
      </c>
      <c r="B225" s="634" t="s">
        <v>1151</v>
      </c>
      <c r="C225" s="635" t="s">
        <v>1152</v>
      </c>
      <c r="D225" s="636">
        <v>119</v>
      </c>
      <c r="E225" s="636">
        <v>742</v>
      </c>
      <c r="F225" s="636">
        <v>119</v>
      </c>
      <c r="G225" s="636">
        <v>865</v>
      </c>
      <c r="H225" s="636" t="s">
        <v>1132</v>
      </c>
      <c r="J225" s="638">
        <f t="shared" si="3"/>
        <v>0.12299999999999045</v>
      </c>
      <c r="L225" s="633" t="s">
        <v>283</v>
      </c>
      <c r="M225" s="637" t="s">
        <v>1151</v>
      </c>
    </row>
    <row r="226" spans="1:13">
      <c r="A226" s="634" t="s">
        <v>283</v>
      </c>
      <c r="B226" s="634" t="s">
        <v>1151</v>
      </c>
      <c r="C226" s="635" t="s">
        <v>1152</v>
      </c>
      <c r="D226" s="636">
        <v>119</v>
      </c>
      <c r="E226" s="636">
        <v>865</v>
      </c>
      <c r="F226" s="636">
        <v>120</v>
      </c>
      <c r="G226" s="636">
        <v>0</v>
      </c>
      <c r="H226" s="636" t="s">
        <v>1133</v>
      </c>
      <c r="J226" s="638">
        <f t="shared" si="3"/>
        <v>0.13500000000000512</v>
      </c>
      <c r="L226" s="633" t="s">
        <v>283</v>
      </c>
      <c r="M226" s="637" t="s">
        <v>1151</v>
      </c>
    </row>
    <row r="227" spans="1:13">
      <c r="A227" s="634" t="s">
        <v>283</v>
      </c>
      <c r="B227" s="634" t="s">
        <v>1151</v>
      </c>
      <c r="C227" s="635" t="s">
        <v>1152</v>
      </c>
      <c r="D227" s="636">
        <v>120</v>
      </c>
      <c r="E227" s="636">
        <v>0</v>
      </c>
      <c r="F227" s="636">
        <v>120</v>
      </c>
      <c r="G227" s="636">
        <v>144</v>
      </c>
      <c r="H227" s="636" t="s">
        <v>1132</v>
      </c>
      <c r="J227" s="638">
        <f t="shared" si="3"/>
        <v>0.14400000000000546</v>
      </c>
      <c r="L227" s="633" t="s">
        <v>283</v>
      </c>
      <c r="M227" s="637" t="s">
        <v>1151</v>
      </c>
    </row>
    <row r="228" spans="1:13">
      <c r="A228" s="634" t="s">
        <v>283</v>
      </c>
      <c r="B228" s="634" t="s">
        <v>1151</v>
      </c>
      <c r="C228" s="635" t="s">
        <v>1152</v>
      </c>
      <c r="D228" s="636">
        <v>120</v>
      </c>
      <c r="E228" s="636">
        <v>144</v>
      </c>
      <c r="F228" s="636">
        <v>120</v>
      </c>
      <c r="G228" s="636">
        <v>358</v>
      </c>
      <c r="H228" s="636" t="s">
        <v>1133</v>
      </c>
      <c r="J228" s="638">
        <f t="shared" si="3"/>
        <v>0.21399999999999864</v>
      </c>
      <c r="L228" s="633" t="s">
        <v>283</v>
      </c>
      <c r="M228" s="637" t="s">
        <v>1151</v>
      </c>
    </row>
    <row r="229" spans="1:13">
      <c r="A229" s="634" t="s">
        <v>283</v>
      </c>
      <c r="B229" s="634" t="s">
        <v>1151</v>
      </c>
      <c r="C229" s="635" t="s">
        <v>1152</v>
      </c>
      <c r="D229" s="636">
        <v>120</v>
      </c>
      <c r="E229" s="636">
        <v>358</v>
      </c>
      <c r="F229" s="636">
        <v>120</v>
      </c>
      <c r="G229" s="636">
        <v>387</v>
      </c>
      <c r="H229" s="636" t="s">
        <v>1132</v>
      </c>
      <c r="J229" s="638">
        <f t="shared" si="3"/>
        <v>2.8999999999996362E-2</v>
      </c>
      <c r="L229" s="633" t="s">
        <v>283</v>
      </c>
      <c r="M229" s="637" t="s">
        <v>1151</v>
      </c>
    </row>
    <row r="230" spans="1:13">
      <c r="A230" s="634" t="s">
        <v>283</v>
      </c>
      <c r="B230" s="634" t="s">
        <v>1151</v>
      </c>
      <c r="C230" s="635" t="s">
        <v>1152</v>
      </c>
      <c r="D230" s="636">
        <v>120</v>
      </c>
      <c r="E230" s="636">
        <v>387</v>
      </c>
      <c r="F230" s="636">
        <v>120</v>
      </c>
      <c r="G230" s="636">
        <v>544</v>
      </c>
      <c r="H230" s="636" t="s">
        <v>1133</v>
      </c>
      <c r="J230" s="638">
        <f t="shared" si="3"/>
        <v>0.15699999999999648</v>
      </c>
      <c r="L230" s="633" t="s">
        <v>283</v>
      </c>
      <c r="M230" s="637" t="s">
        <v>1151</v>
      </c>
    </row>
    <row r="231" spans="1:13">
      <c r="A231" s="634" t="s">
        <v>283</v>
      </c>
      <c r="B231" s="634" t="s">
        <v>1151</v>
      </c>
      <c r="C231" s="635" t="s">
        <v>1152</v>
      </c>
      <c r="D231" s="636">
        <v>120</v>
      </c>
      <c r="E231" s="636">
        <v>544</v>
      </c>
      <c r="F231" s="636">
        <v>120</v>
      </c>
      <c r="G231" s="636">
        <v>679</v>
      </c>
      <c r="H231" s="636" t="s">
        <v>1132</v>
      </c>
      <c r="J231" s="638">
        <f t="shared" si="3"/>
        <v>0.13500000000000512</v>
      </c>
      <c r="L231" s="633" t="s">
        <v>283</v>
      </c>
      <c r="M231" s="637" t="s">
        <v>1151</v>
      </c>
    </row>
    <row r="232" spans="1:13">
      <c r="A232" s="634" t="s">
        <v>283</v>
      </c>
      <c r="B232" s="634" t="s">
        <v>1151</v>
      </c>
      <c r="C232" s="635" t="s">
        <v>1152</v>
      </c>
      <c r="D232" s="636">
        <v>120</v>
      </c>
      <c r="E232" s="636">
        <v>679</v>
      </c>
      <c r="F232" s="636">
        <v>120</v>
      </c>
      <c r="G232" s="636">
        <v>690</v>
      </c>
      <c r="H232" s="636" t="s">
        <v>1133</v>
      </c>
      <c r="J232" s="638">
        <f t="shared" si="3"/>
        <v>1.099999999999568E-2</v>
      </c>
      <c r="L232" s="633" t="s">
        <v>283</v>
      </c>
      <c r="M232" s="637" t="s">
        <v>1151</v>
      </c>
    </row>
    <row r="233" spans="1:13">
      <c r="A233" s="634" t="s">
        <v>283</v>
      </c>
      <c r="B233" s="634" t="s">
        <v>1151</v>
      </c>
      <c r="C233" s="635" t="s">
        <v>1152</v>
      </c>
      <c r="D233" s="636">
        <v>120</v>
      </c>
      <c r="E233" s="636">
        <v>690</v>
      </c>
      <c r="F233" s="636">
        <v>121</v>
      </c>
      <c r="G233" s="636">
        <v>900</v>
      </c>
      <c r="H233" s="636" t="s">
        <v>1132</v>
      </c>
      <c r="J233" s="638">
        <f t="shared" si="3"/>
        <v>1.210000000000008</v>
      </c>
      <c r="L233" s="633" t="s">
        <v>283</v>
      </c>
      <c r="M233" s="637" t="s">
        <v>1151</v>
      </c>
    </row>
    <row r="234" spans="1:13">
      <c r="A234" s="634" t="s">
        <v>283</v>
      </c>
      <c r="B234" s="634" t="s">
        <v>1151</v>
      </c>
      <c r="C234" s="635" t="s">
        <v>1152</v>
      </c>
      <c r="D234" s="636">
        <v>121</v>
      </c>
      <c r="E234" s="636">
        <v>900</v>
      </c>
      <c r="F234" s="636">
        <v>122</v>
      </c>
      <c r="G234" s="636">
        <v>256</v>
      </c>
      <c r="H234" s="636" t="s">
        <v>1133</v>
      </c>
      <c r="J234" s="638">
        <f t="shared" si="3"/>
        <v>0.35599999999999454</v>
      </c>
      <c r="L234" s="633" t="s">
        <v>283</v>
      </c>
      <c r="M234" s="637" t="s">
        <v>1151</v>
      </c>
    </row>
    <row r="235" spans="1:13">
      <c r="A235" s="634" t="s">
        <v>283</v>
      </c>
      <c r="B235" s="634" t="s">
        <v>1151</v>
      </c>
      <c r="C235" s="635" t="s">
        <v>1152</v>
      </c>
      <c r="D235" s="636">
        <v>122</v>
      </c>
      <c r="E235" s="636">
        <v>256</v>
      </c>
      <c r="F235" s="636">
        <v>122</v>
      </c>
      <c r="G235" s="636">
        <v>773</v>
      </c>
      <c r="H235" s="636" t="s">
        <v>1132</v>
      </c>
      <c r="J235" s="638">
        <f t="shared" si="3"/>
        <v>0.51699999999999591</v>
      </c>
      <c r="L235" s="633" t="s">
        <v>283</v>
      </c>
      <c r="M235" s="637" t="s">
        <v>1151</v>
      </c>
    </row>
    <row r="236" spans="1:13">
      <c r="A236" s="634" t="s">
        <v>283</v>
      </c>
      <c r="B236" s="634" t="s">
        <v>1151</v>
      </c>
      <c r="C236" s="635" t="s">
        <v>1152</v>
      </c>
      <c r="D236" s="636">
        <v>122</v>
      </c>
      <c r="E236" s="636">
        <v>773</v>
      </c>
      <c r="F236" s="636">
        <v>122</v>
      </c>
      <c r="G236" s="636">
        <v>840</v>
      </c>
      <c r="H236" s="636" t="s">
        <v>1133</v>
      </c>
      <c r="J236" s="638">
        <f t="shared" si="3"/>
        <v>6.7000000000007276E-2</v>
      </c>
      <c r="L236" s="633" t="s">
        <v>283</v>
      </c>
      <c r="M236" s="637" t="s">
        <v>1151</v>
      </c>
    </row>
    <row r="237" spans="1:13">
      <c r="A237" s="634" t="s">
        <v>283</v>
      </c>
      <c r="B237" s="634" t="s">
        <v>1151</v>
      </c>
      <c r="C237" s="635" t="s">
        <v>1152</v>
      </c>
      <c r="D237" s="636">
        <v>122</v>
      </c>
      <c r="E237" s="636">
        <v>840</v>
      </c>
      <c r="F237" s="636">
        <v>122</v>
      </c>
      <c r="G237" s="636">
        <v>917</v>
      </c>
      <c r="H237" s="636" t="s">
        <v>1132</v>
      </c>
      <c r="J237" s="638">
        <f t="shared" si="3"/>
        <v>7.6999999999998181E-2</v>
      </c>
      <c r="L237" s="633" t="s">
        <v>283</v>
      </c>
      <c r="M237" s="637" t="s">
        <v>1151</v>
      </c>
    </row>
    <row r="238" spans="1:13">
      <c r="A238" s="634" t="s">
        <v>283</v>
      </c>
      <c r="B238" s="634" t="s">
        <v>1151</v>
      </c>
      <c r="C238" s="635" t="s">
        <v>1152</v>
      </c>
      <c r="D238" s="636">
        <v>122</v>
      </c>
      <c r="E238" s="636">
        <v>917</v>
      </c>
      <c r="F238" s="636">
        <v>123</v>
      </c>
      <c r="G238" s="636">
        <v>249</v>
      </c>
      <c r="H238" s="636" t="s">
        <v>1133</v>
      </c>
      <c r="J238" s="638">
        <f t="shared" si="3"/>
        <v>0.33199999999999363</v>
      </c>
      <c r="L238" s="633" t="s">
        <v>283</v>
      </c>
      <c r="M238" s="637" t="s">
        <v>1151</v>
      </c>
    </row>
    <row r="239" spans="1:13">
      <c r="A239" s="634" t="s">
        <v>93</v>
      </c>
      <c r="B239" s="634" t="s">
        <v>1142</v>
      </c>
      <c r="C239" s="635" t="s">
        <v>94</v>
      </c>
      <c r="D239" s="636">
        <v>0</v>
      </c>
      <c r="E239" s="636">
        <v>0</v>
      </c>
      <c r="F239" s="636">
        <v>10</v>
      </c>
      <c r="G239" s="636">
        <v>0</v>
      </c>
      <c r="H239" s="636" t="s">
        <v>1141</v>
      </c>
      <c r="J239" s="638">
        <f t="shared" si="3"/>
        <v>10</v>
      </c>
      <c r="L239" s="633" t="s">
        <v>93</v>
      </c>
      <c r="M239" s="637" t="s">
        <v>1142</v>
      </c>
    </row>
    <row r="240" spans="1:13">
      <c r="A240" s="634" t="s">
        <v>93</v>
      </c>
      <c r="B240" s="634" t="s">
        <v>1142</v>
      </c>
      <c r="C240" s="635" t="s">
        <v>94</v>
      </c>
      <c r="D240" s="636">
        <v>10</v>
      </c>
      <c r="E240" s="636">
        <v>0</v>
      </c>
      <c r="F240" s="636">
        <v>13</v>
      </c>
      <c r="G240" s="636">
        <v>0</v>
      </c>
      <c r="H240" s="636" t="s">
        <v>1133</v>
      </c>
      <c r="J240" s="638">
        <f t="shared" si="3"/>
        <v>3</v>
      </c>
      <c r="L240" s="633" t="s">
        <v>93</v>
      </c>
      <c r="M240" s="637" t="s">
        <v>1142</v>
      </c>
    </row>
    <row r="241" spans="1:13">
      <c r="A241" s="634" t="s">
        <v>93</v>
      </c>
      <c r="B241" s="634" t="s">
        <v>1142</v>
      </c>
      <c r="C241" s="635" t="s">
        <v>94</v>
      </c>
      <c r="D241" s="636">
        <v>13</v>
      </c>
      <c r="E241" s="636">
        <v>0</v>
      </c>
      <c r="F241" s="636">
        <v>26</v>
      </c>
      <c r="G241" s="636">
        <v>0</v>
      </c>
      <c r="H241" s="636" t="s">
        <v>1134</v>
      </c>
      <c r="J241" s="638">
        <f t="shared" si="3"/>
        <v>13</v>
      </c>
      <c r="L241" s="633" t="s">
        <v>93</v>
      </c>
      <c r="M241" s="637" t="s">
        <v>1142</v>
      </c>
    </row>
    <row r="242" spans="1:13">
      <c r="A242" s="634" t="s">
        <v>93</v>
      </c>
      <c r="B242" s="634" t="s">
        <v>1142</v>
      </c>
      <c r="C242" s="635" t="s">
        <v>94</v>
      </c>
      <c r="D242" s="636">
        <v>26</v>
      </c>
      <c r="E242" s="636">
        <v>0</v>
      </c>
      <c r="F242" s="636">
        <v>33</v>
      </c>
      <c r="G242" s="636">
        <v>0</v>
      </c>
      <c r="H242" s="636" t="s">
        <v>1133</v>
      </c>
      <c r="J242" s="638">
        <f t="shared" si="3"/>
        <v>7</v>
      </c>
      <c r="L242" s="633" t="s">
        <v>93</v>
      </c>
      <c r="M242" s="637" t="s">
        <v>1142</v>
      </c>
    </row>
    <row r="243" spans="1:13">
      <c r="A243" s="634" t="s">
        <v>93</v>
      </c>
      <c r="B243" s="634" t="s">
        <v>1142</v>
      </c>
      <c r="C243" s="635" t="s">
        <v>94</v>
      </c>
      <c r="D243" s="636">
        <v>33</v>
      </c>
      <c r="E243" s="636">
        <v>0</v>
      </c>
      <c r="F243" s="636">
        <v>44</v>
      </c>
      <c r="G243" s="636">
        <v>0</v>
      </c>
      <c r="H243" s="636" t="s">
        <v>1141</v>
      </c>
      <c r="J243" s="638">
        <f t="shared" si="3"/>
        <v>11</v>
      </c>
      <c r="L243" s="633" t="s">
        <v>93</v>
      </c>
      <c r="M243" s="637" t="s">
        <v>1142</v>
      </c>
    </row>
    <row r="244" spans="1:13">
      <c r="A244" s="634" t="s">
        <v>93</v>
      </c>
      <c r="B244" s="634" t="s">
        <v>1142</v>
      </c>
      <c r="C244" s="635" t="s">
        <v>94</v>
      </c>
      <c r="D244" s="636">
        <v>44</v>
      </c>
      <c r="E244" s="636">
        <v>0</v>
      </c>
      <c r="F244" s="636">
        <v>52</v>
      </c>
      <c r="G244" s="636">
        <v>0</v>
      </c>
      <c r="H244" s="636" t="s">
        <v>1134</v>
      </c>
      <c r="J244" s="638">
        <f t="shared" si="3"/>
        <v>8</v>
      </c>
      <c r="L244" s="633" t="s">
        <v>93</v>
      </c>
      <c r="M244" s="637" t="s">
        <v>1142</v>
      </c>
    </row>
    <row r="245" spans="1:13">
      <c r="A245" s="634" t="s">
        <v>93</v>
      </c>
      <c r="B245" s="634" t="s">
        <v>1142</v>
      </c>
      <c r="C245" s="635" t="s">
        <v>94</v>
      </c>
      <c r="D245" s="636">
        <v>52</v>
      </c>
      <c r="E245" s="636">
        <v>0</v>
      </c>
      <c r="F245" s="636">
        <v>58</v>
      </c>
      <c r="G245" s="636">
        <v>0</v>
      </c>
      <c r="H245" s="636" t="s">
        <v>1133</v>
      </c>
      <c r="J245" s="638">
        <f t="shared" si="3"/>
        <v>6</v>
      </c>
      <c r="L245" s="633" t="s">
        <v>93</v>
      </c>
      <c r="M245" s="637" t="s">
        <v>1142</v>
      </c>
    </row>
    <row r="246" spans="1:13">
      <c r="A246" s="634" t="s">
        <v>93</v>
      </c>
      <c r="B246" s="634" t="s">
        <v>1142</v>
      </c>
      <c r="C246" s="635" t="s">
        <v>94</v>
      </c>
      <c r="D246" s="636">
        <v>58</v>
      </c>
      <c r="E246" s="636">
        <v>0</v>
      </c>
      <c r="F246" s="636">
        <v>60</v>
      </c>
      <c r="G246" s="636">
        <v>0</v>
      </c>
      <c r="H246" s="636" t="s">
        <v>1134</v>
      </c>
      <c r="J246" s="638">
        <f t="shared" si="3"/>
        <v>2</v>
      </c>
      <c r="L246" s="633" t="s">
        <v>93</v>
      </c>
      <c r="M246" s="637" t="s">
        <v>1142</v>
      </c>
    </row>
    <row r="247" spans="1:13">
      <c r="A247" s="634" t="s">
        <v>93</v>
      </c>
      <c r="B247" s="634" t="s">
        <v>1142</v>
      </c>
      <c r="C247" s="635" t="s">
        <v>94</v>
      </c>
      <c r="D247" s="636">
        <v>60</v>
      </c>
      <c r="E247" s="636">
        <v>0</v>
      </c>
      <c r="F247" s="636">
        <v>62</v>
      </c>
      <c r="G247" s="636">
        <v>0</v>
      </c>
      <c r="H247" s="636" t="s">
        <v>1141</v>
      </c>
      <c r="J247" s="638">
        <f t="shared" si="3"/>
        <v>2</v>
      </c>
      <c r="L247" s="633" t="s">
        <v>93</v>
      </c>
      <c r="M247" s="637" t="s">
        <v>1142</v>
      </c>
    </row>
    <row r="248" spans="1:13">
      <c r="A248" s="634" t="s">
        <v>93</v>
      </c>
      <c r="B248" s="634" t="s">
        <v>1142</v>
      </c>
      <c r="C248" s="635" t="s">
        <v>94</v>
      </c>
      <c r="D248" s="636">
        <v>62</v>
      </c>
      <c r="E248" s="636">
        <v>0</v>
      </c>
      <c r="F248" s="636">
        <v>75</v>
      </c>
      <c r="G248" s="636">
        <v>0</v>
      </c>
      <c r="H248" s="636" t="s">
        <v>1134</v>
      </c>
      <c r="J248" s="638">
        <f t="shared" si="3"/>
        <v>13</v>
      </c>
      <c r="L248" s="633" t="s">
        <v>93</v>
      </c>
      <c r="M248" s="637" t="s">
        <v>1142</v>
      </c>
    </row>
    <row r="249" spans="1:13">
      <c r="A249" s="634" t="s">
        <v>184</v>
      </c>
      <c r="B249" s="634" t="s">
        <v>1144</v>
      </c>
      <c r="C249" s="635" t="s">
        <v>185</v>
      </c>
      <c r="D249" s="636">
        <v>0</v>
      </c>
      <c r="E249" s="636">
        <v>0</v>
      </c>
      <c r="F249" s="636">
        <v>1</v>
      </c>
      <c r="G249" s="636">
        <v>884</v>
      </c>
      <c r="H249" s="636" t="s">
        <v>1134</v>
      </c>
      <c r="J249" s="638">
        <f t="shared" si="3"/>
        <v>1.8839999999999999</v>
      </c>
      <c r="L249" s="633" t="s">
        <v>184</v>
      </c>
      <c r="M249" s="637" t="s">
        <v>1144</v>
      </c>
    </row>
    <row r="250" spans="1:13">
      <c r="A250" s="634" t="s">
        <v>184</v>
      </c>
      <c r="B250" s="634" t="s">
        <v>1144</v>
      </c>
      <c r="C250" s="635" t="s">
        <v>185</v>
      </c>
      <c r="D250" s="636">
        <v>1</v>
      </c>
      <c r="E250" s="636">
        <v>884</v>
      </c>
      <c r="F250" s="636">
        <v>3</v>
      </c>
      <c r="G250" s="636">
        <v>993</v>
      </c>
      <c r="H250" s="636" t="s">
        <v>1141</v>
      </c>
      <c r="J250" s="638">
        <f t="shared" si="3"/>
        <v>2.109</v>
      </c>
      <c r="L250" s="633" t="s">
        <v>184</v>
      </c>
      <c r="M250" s="637" t="s">
        <v>1144</v>
      </c>
    </row>
    <row r="251" spans="1:13">
      <c r="A251" s="634" t="s">
        <v>184</v>
      </c>
      <c r="B251" s="634" t="s">
        <v>1144</v>
      </c>
      <c r="C251" s="635" t="s">
        <v>185</v>
      </c>
      <c r="D251" s="636">
        <v>3</v>
      </c>
      <c r="E251" s="636">
        <v>993</v>
      </c>
      <c r="F251" s="636">
        <v>4</v>
      </c>
      <c r="G251" s="636">
        <v>564</v>
      </c>
      <c r="H251" s="636" t="s">
        <v>1132</v>
      </c>
      <c r="J251" s="638">
        <f t="shared" si="3"/>
        <v>0.57100000000000017</v>
      </c>
      <c r="L251" s="633" t="s">
        <v>184</v>
      </c>
      <c r="M251" s="637" t="s">
        <v>1144</v>
      </c>
    </row>
    <row r="252" spans="1:13">
      <c r="A252" s="634" t="s">
        <v>184</v>
      </c>
      <c r="B252" s="634" t="s">
        <v>1144</v>
      </c>
      <c r="C252" s="635" t="s">
        <v>185</v>
      </c>
      <c r="D252" s="636">
        <v>4</v>
      </c>
      <c r="E252" s="636">
        <v>564</v>
      </c>
      <c r="F252" s="636">
        <v>4</v>
      </c>
      <c r="G252" s="636">
        <v>634</v>
      </c>
      <c r="H252" s="636" t="s">
        <v>1133</v>
      </c>
      <c r="J252" s="638">
        <f t="shared" si="3"/>
        <v>7.0000000000000284E-2</v>
      </c>
      <c r="L252" s="633" t="s">
        <v>184</v>
      </c>
      <c r="M252" s="637" t="s">
        <v>1144</v>
      </c>
    </row>
    <row r="253" spans="1:13">
      <c r="A253" s="634" t="s">
        <v>184</v>
      </c>
      <c r="B253" s="634" t="s">
        <v>1144</v>
      </c>
      <c r="C253" s="635" t="s">
        <v>185</v>
      </c>
      <c r="D253" s="636">
        <v>4</v>
      </c>
      <c r="E253" s="636">
        <v>634</v>
      </c>
      <c r="F253" s="636">
        <v>4</v>
      </c>
      <c r="G253" s="636">
        <v>724</v>
      </c>
      <c r="H253" s="636" t="s">
        <v>1134</v>
      </c>
      <c r="J253" s="638">
        <f t="shared" si="3"/>
        <v>8.9999999999999858E-2</v>
      </c>
      <c r="L253" s="633" t="s">
        <v>184</v>
      </c>
      <c r="M253" s="637" t="s">
        <v>1144</v>
      </c>
    </row>
    <row r="254" spans="1:13">
      <c r="A254" s="634" t="s">
        <v>184</v>
      </c>
      <c r="B254" s="634" t="s">
        <v>1144</v>
      </c>
      <c r="C254" s="635" t="s">
        <v>185</v>
      </c>
      <c r="D254" s="636">
        <v>4</v>
      </c>
      <c r="E254" s="636">
        <v>724</v>
      </c>
      <c r="F254" s="636">
        <v>5</v>
      </c>
      <c r="G254" s="636">
        <v>794</v>
      </c>
      <c r="H254" s="636" t="s">
        <v>1133</v>
      </c>
      <c r="J254" s="638">
        <f t="shared" si="3"/>
        <v>1.0700000000000003</v>
      </c>
      <c r="L254" s="633" t="s">
        <v>184</v>
      </c>
      <c r="M254" s="637" t="s">
        <v>1144</v>
      </c>
    </row>
    <row r="255" spans="1:13">
      <c r="A255" s="634" t="s">
        <v>184</v>
      </c>
      <c r="B255" s="634" t="s">
        <v>1144</v>
      </c>
      <c r="C255" s="635" t="s">
        <v>185</v>
      </c>
      <c r="D255" s="636">
        <v>5</v>
      </c>
      <c r="E255" s="636">
        <v>794</v>
      </c>
      <c r="F255" s="636">
        <v>6</v>
      </c>
      <c r="G255" s="636">
        <v>44</v>
      </c>
      <c r="H255" s="636" t="s">
        <v>1134</v>
      </c>
      <c r="J255" s="638">
        <f t="shared" si="3"/>
        <v>0.24999999999999911</v>
      </c>
      <c r="L255" s="633" t="s">
        <v>184</v>
      </c>
      <c r="M255" s="637" t="s">
        <v>1144</v>
      </c>
    </row>
    <row r="256" spans="1:13">
      <c r="A256" s="634" t="s">
        <v>184</v>
      </c>
      <c r="B256" s="634" t="s">
        <v>1144</v>
      </c>
      <c r="C256" s="635" t="s">
        <v>185</v>
      </c>
      <c r="D256" s="636">
        <v>6</v>
      </c>
      <c r="E256" s="636">
        <v>44</v>
      </c>
      <c r="F256" s="636">
        <v>6</v>
      </c>
      <c r="G256" s="636">
        <v>194</v>
      </c>
      <c r="H256" s="636" t="s">
        <v>1133</v>
      </c>
      <c r="J256" s="638">
        <f t="shared" si="3"/>
        <v>0.15000000000000036</v>
      </c>
      <c r="L256" s="633" t="s">
        <v>184</v>
      </c>
      <c r="M256" s="637" t="s">
        <v>1144</v>
      </c>
    </row>
    <row r="257" spans="1:13">
      <c r="A257" s="634" t="s">
        <v>184</v>
      </c>
      <c r="B257" s="634" t="s">
        <v>1144</v>
      </c>
      <c r="C257" s="635" t="s">
        <v>185</v>
      </c>
      <c r="D257" s="636">
        <v>6</v>
      </c>
      <c r="E257" s="636">
        <v>194</v>
      </c>
      <c r="F257" s="636">
        <v>6</v>
      </c>
      <c r="G257" s="636">
        <v>374</v>
      </c>
      <c r="H257" s="636" t="s">
        <v>1132</v>
      </c>
      <c r="J257" s="638">
        <f t="shared" si="3"/>
        <v>0.17999999999999972</v>
      </c>
      <c r="L257" s="633" t="s">
        <v>184</v>
      </c>
      <c r="M257" s="637" t="s">
        <v>1144</v>
      </c>
    </row>
    <row r="258" spans="1:13">
      <c r="A258" s="634" t="s">
        <v>184</v>
      </c>
      <c r="B258" s="634" t="s">
        <v>1144</v>
      </c>
      <c r="C258" s="635" t="s">
        <v>185</v>
      </c>
      <c r="D258" s="636">
        <v>6</v>
      </c>
      <c r="E258" s="636">
        <v>374</v>
      </c>
      <c r="F258" s="636">
        <v>6</v>
      </c>
      <c r="G258" s="636">
        <v>584</v>
      </c>
      <c r="H258" s="636" t="s">
        <v>1133</v>
      </c>
      <c r="J258" s="638">
        <f t="shared" si="3"/>
        <v>0.20999999999999996</v>
      </c>
      <c r="L258" s="633" t="s">
        <v>184</v>
      </c>
      <c r="M258" s="637" t="s">
        <v>1144</v>
      </c>
    </row>
    <row r="259" spans="1:13">
      <c r="A259" s="634" t="s">
        <v>184</v>
      </c>
      <c r="B259" s="634" t="s">
        <v>1144</v>
      </c>
      <c r="C259" s="635" t="s">
        <v>185</v>
      </c>
      <c r="D259" s="636">
        <v>6</v>
      </c>
      <c r="E259" s="636">
        <v>584</v>
      </c>
      <c r="F259" s="636">
        <v>6</v>
      </c>
      <c r="G259" s="636">
        <v>684</v>
      </c>
      <c r="H259" s="636" t="s">
        <v>1141</v>
      </c>
      <c r="J259" s="638">
        <f t="shared" ref="J259:J322" si="4">+(F259+G259/1000)-(D259+E259/1000)</f>
        <v>0.10000000000000053</v>
      </c>
      <c r="L259" s="633" t="s">
        <v>184</v>
      </c>
      <c r="M259" s="637" t="s">
        <v>1144</v>
      </c>
    </row>
    <row r="260" spans="1:13">
      <c r="A260" s="634" t="s">
        <v>184</v>
      </c>
      <c r="B260" s="634" t="s">
        <v>1144</v>
      </c>
      <c r="C260" s="635" t="s">
        <v>185</v>
      </c>
      <c r="D260" s="636">
        <v>6</v>
      </c>
      <c r="E260" s="636">
        <v>684</v>
      </c>
      <c r="F260" s="636">
        <v>6</v>
      </c>
      <c r="G260" s="636">
        <v>814</v>
      </c>
      <c r="H260" s="636" t="s">
        <v>1133</v>
      </c>
      <c r="J260" s="638">
        <f t="shared" si="4"/>
        <v>0.12999999999999989</v>
      </c>
      <c r="L260" s="633" t="s">
        <v>184</v>
      </c>
      <c r="M260" s="637" t="s">
        <v>1144</v>
      </c>
    </row>
    <row r="261" spans="1:13">
      <c r="A261" s="634" t="s">
        <v>184</v>
      </c>
      <c r="B261" s="634" t="s">
        <v>1144</v>
      </c>
      <c r="C261" s="635" t="s">
        <v>185</v>
      </c>
      <c r="D261" s="636">
        <v>6</v>
      </c>
      <c r="E261" s="636">
        <v>814</v>
      </c>
      <c r="F261" s="636">
        <v>6</v>
      </c>
      <c r="G261" s="636">
        <v>934</v>
      </c>
      <c r="H261" s="636" t="s">
        <v>1141</v>
      </c>
      <c r="J261" s="638">
        <f t="shared" si="4"/>
        <v>0.12000000000000011</v>
      </c>
      <c r="L261" s="633" t="s">
        <v>184</v>
      </c>
      <c r="M261" s="637" t="s">
        <v>1144</v>
      </c>
    </row>
    <row r="262" spans="1:13">
      <c r="A262" s="634" t="s">
        <v>184</v>
      </c>
      <c r="B262" s="634" t="s">
        <v>1144</v>
      </c>
      <c r="C262" s="635" t="s">
        <v>185</v>
      </c>
      <c r="D262" s="636">
        <v>6</v>
      </c>
      <c r="E262" s="636">
        <v>934</v>
      </c>
      <c r="F262" s="636">
        <v>7</v>
      </c>
      <c r="G262" s="636">
        <v>54</v>
      </c>
      <c r="H262" s="636" t="s">
        <v>1134</v>
      </c>
      <c r="J262" s="638">
        <f t="shared" si="4"/>
        <v>0.12000000000000011</v>
      </c>
      <c r="L262" s="633" t="s">
        <v>184</v>
      </c>
      <c r="M262" s="637" t="s">
        <v>1144</v>
      </c>
    </row>
    <row r="263" spans="1:13">
      <c r="A263" s="634" t="s">
        <v>184</v>
      </c>
      <c r="B263" s="634" t="s">
        <v>1144</v>
      </c>
      <c r="C263" s="635" t="s">
        <v>185</v>
      </c>
      <c r="D263" s="636">
        <v>7</v>
      </c>
      <c r="E263" s="636">
        <v>54</v>
      </c>
      <c r="F263" s="636">
        <v>7</v>
      </c>
      <c r="G263" s="636">
        <v>164</v>
      </c>
      <c r="H263" s="636" t="s">
        <v>1132</v>
      </c>
      <c r="J263" s="638">
        <f t="shared" si="4"/>
        <v>0.10999999999999943</v>
      </c>
      <c r="L263" s="633" t="s">
        <v>184</v>
      </c>
      <c r="M263" s="637" t="s">
        <v>1144</v>
      </c>
    </row>
    <row r="264" spans="1:13">
      <c r="A264" s="634" t="s">
        <v>184</v>
      </c>
      <c r="B264" s="634" t="s">
        <v>1144</v>
      </c>
      <c r="C264" s="635" t="s">
        <v>185</v>
      </c>
      <c r="D264" s="636">
        <v>7</v>
      </c>
      <c r="E264" s="636">
        <v>164</v>
      </c>
      <c r="F264" s="636">
        <v>7</v>
      </c>
      <c r="G264" s="636">
        <v>284</v>
      </c>
      <c r="H264" s="636" t="s">
        <v>1134</v>
      </c>
      <c r="J264" s="638">
        <f t="shared" si="4"/>
        <v>0.12000000000000011</v>
      </c>
      <c r="L264" s="633" t="s">
        <v>184</v>
      </c>
      <c r="M264" s="637" t="s">
        <v>1144</v>
      </c>
    </row>
    <row r="265" spans="1:13">
      <c r="A265" s="634" t="s">
        <v>184</v>
      </c>
      <c r="B265" s="634" t="s">
        <v>1144</v>
      </c>
      <c r="C265" s="635" t="s">
        <v>185</v>
      </c>
      <c r="D265" s="636">
        <v>7</v>
      </c>
      <c r="E265" s="636">
        <v>284</v>
      </c>
      <c r="F265" s="636">
        <v>7</v>
      </c>
      <c r="G265" s="636">
        <v>544</v>
      </c>
      <c r="H265" s="636" t="s">
        <v>1133</v>
      </c>
      <c r="J265" s="638">
        <f t="shared" si="4"/>
        <v>0.26000000000000068</v>
      </c>
      <c r="L265" s="633" t="s">
        <v>184</v>
      </c>
      <c r="M265" s="637" t="s">
        <v>1144</v>
      </c>
    </row>
    <row r="266" spans="1:13">
      <c r="A266" s="634" t="s">
        <v>184</v>
      </c>
      <c r="B266" s="634" t="s">
        <v>1144</v>
      </c>
      <c r="C266" s="635" t="s">
        <v>185</v>
      </c>
      <c r="D266" s="636">
        <v>7</v>
      </c>
      <c r="E266" s="636">
        <v>544</v>
      </c>
      <c r="F266" s="636">
        <v>7</v>
      </c>
      <c r="G266" s="636">
        <v>634</v>
      </c>
      <c r="H266" s="636" t="s">
        <v>1132</v>
      </c>
      <c r="J266" s="638">
        <f t="shared" si="4"/>
        <v>8.9999999999999858E-2</v>
      </c>
      <c r="L266" s="633" t="s">
        <v>184</v>
      </c>
      <c r="M266" s="637" t="s">
        <v>1144</v>
      </c>
    </row>
    <row r="267" spans="1:13">
      <c r="A267" s="634" t="s">
        <v>184</v>
      </c>
      <c r="B267" s="634" t="s">
        <v>1144</v>
      </c>
      <c r="C267" s="635" t="s">
        <v>185</v>
      </c>
      <c r="D267" s="636">
        <v>7</v>
      </c>
      <c r="E267" s="636">
        <v>634</v>
      </c>
      <c r="F267" s="636">
        <v>7</v>
      </c>
      <c r="G267" s="636">
        <v>714</v>
      </c>
      <c r="H267" s="636" t="s">
        <v>1134</v>
      </c>
      <c r="J267" s="638">
        <f t="shared" si="4"/>
        <v>8.0000000000000071E-2</v>
      </c>
      <c r="L267" s="633" t="s">
        <v>184</v>
      </c>
      <c r="M267" s="637" t="s">
        <v>1144</v>
      </c>
    </row>
    <row r="268" spans="1:13">
      <c r="A268" s="634" t="s">
        <v>184</v>
      </c>
      <c r="B268" s="634" t="s">
        <v>1144</v>
      </c>
      <c r="C268" s="635" t="s">
        <v>185</v>
      </c>
      <c r="D268" s="636">
        <v>7</v>
      </c>
      <c r="E268" s="636">
        <v>714</v>
      </c>
      <c r="F268" s="636">
        <v>8</v>
      </c>
      <c r="G268" s="636">
        <v>84</v>
      </c>
      <c r="H268" s="636" t="s">
        <v>1133</v>
      </c>
      <c r="J268" s="638">
        <f t="shared" si="4"/>
        <v>0.36999999999999922</v>
      </c>
      <c r="L268" s="633" t="s">
        <v>184</v>
      </c>
      <c r="M268" s="637" t="s">
        <v>1144</v>
      </c>
    </row>
    <row r="269" spans="1:13">
      <c r="A269" s="634" t="s">
        <v>184</v>
      </c>
      <c r="B269" s="634" t="s">
        <v>1144</v>
      </c>
      <c r="C269" s="635" t="s">
        <v>185</v>
      </c>
      <c r="D269" s="636">
        <v>8</v>
      </c>
      <c r="E269" s="636">
        <v>84</v>
      </c>
      <c r="F269" s="636">
        <v>8</v>
      </c>
      <c r="G269" s="636">
        <v>184</v>
      </c>
      <c r="H269" s="636" t="s">
        <v>1132</v>
      </c>
      <c r="J269" s="638">
        <f t="shared" si="4"/>
        <v>9.9999999999999645E-2</v>
      </c>
      <c r="L269" s="633" t="s">
        <v>184</v>
      </c>
      <c r="M269" s="637" t="s">
        <v>1144</v>
      </c>
    </row>
    <row r="270" spans="1:13">
      <c r="A270" s="634" t="s">
        <v>184</v>
      </c>
      <c r="B270" s="634" t="s">
        <v>1144</v>
      </c>
      <c r="C270" s="635" t="s">
        <v>185</v>
      </c>
      <c r="D270" s="636">
        <v>8</v>
      </c>
      <c r="E270" s="636">
        <v>184</v>
      </c>
      <c r="F270" s="636">
        <v>8</v>
      </c>
      <c r="G270" s="636">
        <v>494</v>
      </c>
      <c r="H270" s="636" t="s">
        <v>1133</v>
      </c>
      <c r="J270" s="638">
        <f t="shared" si="4"/>
        <v>0.3100000000000005</v>
      </c>
      <c r="L270" s="633" t="s">
        <v>184</v>
      </c>
      <c r="M270" s="637" t="s">
        <v>1144</v>
      </c>
    </row>
    <row r="271" spans="1:13">
      <c r="A271" s="634" t="s">
        <v>184</v>
      </c>
      <c r="B271" s="634" t="s">
        <v>1144</v>
      </c>
      <c r="C271" s="635" t="s">
        <v>185</v>
      </c>
      <c r="D271" s="636">
        <v>8</v>
      </c>
      <c r="E271" s="636">
        <v>494</v>
      </c>
      <c r="F271" s="636">
        <v>8</v>
      </c>
      <c r="G271" s="636">
        <v>614</v>
      </c>
      <c r="H271" s="636" t="s">
        <v>1141</v>
      </c>
      <c r="J271" s="638">
        <f t="shared" si="4"/>
        <v>0.12000000000000099</v>
      </c>
      <c r="L271" s="633" t="s">
        <v>184</v>
      </c>
      <c r="M271" s="637" t="s">
        <v>1144</v>
      </c>
    </row>
    <row r="272" spans="1:13">
      <c r="A272" s="634" t="s">
        <v>184</v>
      </c>
      <c r="B272" s="634" t="s">
        <v>1144</v>
      </c>
      <c r="C272" s="635" t="s">
        <v>185</v>
      </c>
      <c r="D272" s="636">
        <v>8</v>
      </c>
      <c r="E272" s="636">
        <v>614</v>
      </c>
      <c r="F272" s="636">
        <v>8</v>
      </c>
      <c r="G272" s="636">
        <v>914</v>
      </c>
      <c r="H272" s="636" t="s">
        <v>1141</v>
      </c>
      <c r="J272" s="638">
        <f t="shared" si="4"/>
        <v>0.29999999999999893</v>
      </c>
      <c r="L272" s="633" t="s">
        <v>184</v>
      </c>
      <c r="M272" s="637" t="s">
        <v>1144</v>
      </c>
    </row>
    <row r="273" spans="1:13">
      <c r="A273" s="634" t="s">
        <v>184</v>
      </c>
      <c r="B273" s="634" t="s">
        <v>1144</v>
      </c>
      <c r="C273" s="635" t="s">
        <v>185</v>
      </c>
      <c r="D273" s="636">
        <v>8</v>
      </c>
      <c r="E273" s="636">
        <v>914</v>
      </c>
      <c r="F273" s="636">
        <v>9</v>
      </c>
      <c r="G273" s="636">
        <v>114</v>
      </c>
      <c r="H273" s="636" t="s">
        <v>1133</v>
      </c>
      <c r="J273" s="638">
        <f t="shared" si="4"/>
        <v>0.20000000000000107</v>
      </c>
      <c r="L273" s="633" t="s">
        <v>184</v>
      </c>
      <c r="M273" s="637" t="s">
        <v>1144</v>
      </c>
    </row>
    <row r="274" spans="1:13">
      <c r="A274" s="634" t="s">
        <v>184</v>
      </c>
      <c r="B274" s="634" t="s">
        <v>1144</v>
      </c>
      <c r="C274" s="635" t="s">
        <v>185</v>
      </c>
      <c r="D274" s="636">
        <v>9</v>
      </c>
      <c r="E274" s="636">
        <v>114</v>
      </c>
      <c r="F274" s="636">
        <v>9</v>
      </c>
      <c r="G274" s="636">
        <v>204</v>
      </c>
      <c r="H274" s="636" t="s">
        <v>1141</v>
      </c>
      <c r="J274" s="638">
        <f t="shared" si="4"/>
        <v>8.9999999999999858E-2</v>
      </c>
      <c r="L274" s="633" t="s">
        <v>184</v>
      </c>
      <c r="M274" s="637" t="s">
        <v>1144</v>
      </c>
    </row>
    <row r="275" spans="1:13">
      <c r="A275" s="634" t="s">
        <v>184</v>
      </c>
      <c r="B275" s="634" t="s">
        <v>1144</v>
      </c>
      <c r="C275" s="635" t="s">
        <v>185</v>
      </c>
      <c r="D275" s="636">
        <v>9</v>
      </c>
      <c r="E275" s="636">
        <v>204</v>
      </c>
      <c r="F275" s="636">
        <v>9</v>
      </c>
      <c r="G275" s="636">
        <v>404</v>
      </c>
      <c r="H275" s="636" t="s">
        <v>1133</v>
      </c>
      <c r="J275" s="638">
        <f t="shared" si="4"/>
        <v>0.19999999999999929</v>
      </c>
      <c r="L275" s="633" t="s">
        <v>184</v>
      </c>
      <c r="M275" s="637" t="s">
        <v>1144</v>
      </c>
    </row>
    <row r="276" spans="1:13">
      <c r="A276" s="634" t="s">
        <v>184</v>
      </c>
      <c r="B276" s="634" t="s">
        <v>1144</v>
      </c>
      <c r="C276" s="635" t="s">
        <v>185</v>
      </c>
      <c r="D276" s="636">
        <v>9</v>
      </c>
      <c r="E276" s="636">
        <v>404</v>
      </c>
      <c r="F276" s="636">
        <v>9</v>
      </c>
      <c r="G276" s="636">
        <v>664</v>
      </c>
      <c r="H276" s="636" t="s">
        <v>1132</v>
      </c>
      <c r="J276" s="638">
        <f t="shared" si="4"/>
        <v>0.25999999999999979</v>
      </c>
      <c r="L276" s="633" t="s">
        <v>184</v>
      </c>
      <c r="M276" s="637" t="s">
        <v>1144</v>
      </c>
    </row>
    <row r="277" spans="1:13">
      <c r="A277" s="634" t="s">
        <v>184</v>
      </c>
      <c r="B277" s="634" t="s">
        <v>1144</v>
      </c>
      <c r="C277" s="635" t="s">
        <v>185</v>
      </c>
      <c r="D277" s="636">
        <v>9</v>
      </c>
      <c r="E277" s="636">
        <v>664</v>
      </c>
      <c r="F277" s="636">
        <v>9</v>
      </c>
      <c r="G277" s="636">
        <v>784</v>
      </c>
      <c r="H277" s="636" t="s">
        <v>1133</v>
      </c>
      <c r="J277" s="638">
        <f t="shared" si="4"/>
        <v>0.12000000000000099</v>
      </c>
      <c r="L277" s="633" t="s">
        <v>184</v>
      </c>
      <c r="M277" s="637" t="s">
        <v>1144</v>
      </c>
    </row>
    <row r="278" spans="1:13">
      <c r="A278" s="634" t="s">
        <v>184</v>
      </c>
      <c r="B278" s="634" t="s">
        <v>1144</v>
      </c>
      <c r="C278" s="635" t="s">
        <v>185</v>
      </c>
      <c r="D278" s="636">
        <v>9</v>
      </c>
      <c r="E278" s="636">
        <v>784</v>
      </c>
      <c r="F278" s="636">
        <v>10</v>
      </c>
      <c r="G278" s="636">
        <v>484</v>
      </c>
      <c r="H278" s="636" t="s">
        <v>1134</v>
      </c>
      <c r="J278" s="638">
        <f t="shared" si="4"/>
        <v>0.69999999999999929</v>
      </c>
      <c r="L278" s="633" t="s">
        <v>184</v>
      </c>
      <c r="M278" s="637" t="s">
        <v>1144</v>
      </c>
    </row>
    <row r="279" spans="1:13">
      <c r="A279" s="634" t="s">
        <v>184</v>
      </c>
      <c r="B279" s="634" t="s">
        <v>1144</v>
      </c>
      <c r="C279" s="635" t="s">
        <v>185</v>
      </c>
      <c r="D279" s="636">
        <v>10</v>
      </c>
      <c r="E279" s="636">
        <v>484</v>
      </c>
      <c r="F279" s="636">
        <v>10</v>
      </c>
      <c r="G279" s="636">
        <v>674</v>
      </c>
      <c r="H279" s="636" t="s">
        <v>1141</v>
      </c>
      <c r="J279" s="638">
        <f t="shared" si="4"/>
        <v>0.1899999999999995</v>
      </c>
      <c r="L279" s="633" t="s">
        <v>184</v>
      </c>
      <c r="M279" s="637" t="s">
        <v>1144</v>
      </c>
    </row>
    <row r="280" spans="1:13">
      <c r="A280" s="634" t="s">
        <v>184</v>
      </c>
      <c r="B280" s="634" t="s">
        <v>1144</v>
      </c>
      <c r="C280" s="635" t="s">
        <v>185</v>
      </c>
      <c r="D280" s="636">
        <v>10</v>
      </c>
      <c r="E280" s="636">
        <v>674</v>
      </c>
      <c r="F280" s="636">
        <v>10</v>
      </c>
      <c r="G280" s="636">
        <v>744</v>
      </c>
      <c r="H280" s="636" t="s">
        <v>1133</v>
      </c>
      <c r="J280" s="638">
        <f t="shared" si="4"/>
        <v>7.0000000000000284E-2</v>
      </c>
      <c r="L280" s="633" t="s">
        <v>184</v>
      </c>
      <c r="M280" s="637" t="s">
        <v>1144</v>
      </c>
    </row>
    <row r="281" spans="1:13">
      <c r="A281" s="634" t="s">
        <v>184</v>
      </c>
      <c r="B281" s="634" t="s">
        <v>1144</v>
      </c>
      <c r="C281" s="635" t="s">
        <v>185</v>
      </c>
      <c r="D281" s="636">
        <v>10</v>
      </c>
      <c r="E281" s="636">
        <v>744</v>
      </c>
      <c r="F281" s="636">
        <v>11</v>
      </c>
      <c r="G281" s="636">
        <v>54</v>
      </c>
      <c r="H281" s="636" t="s">
        <v>1134</v>
      </c>
      <c r="J281" s="638">
        <f t="shared" si="4"/>
        <v>0.3100000000000005</v>
      </c>
      <c r="L281" s="633" t="s">
        <v>184</v>
      </c>
      <c r="M281" s="637" t="s">
        <v>1144</v>
      </c>
    </row>
    <row r="282" spans="1:13">
      <c r="A282" s="634" t="s">
        <v>184</v>
      </c>
      <c r="B282" s="634" t="s">
        <v>1144</v>
      </c>
      <c r="C282" s="635" t="s">
        <v>185</v>
      </c>
      <c r="D282" s="636">
        <v>11</v>
      </c>
      <c r="E282" s="636">
        <v>54</v>
      </c>
      <c r="F282" s="636">
        <v>11</v>
      </c>
      <c r="G282" s="636">
        <v>204</v>
      </c>
      <c r="H282" s="636" t="s">
        <v>1132</v>
      </c>
      <c r="J282" s="638">
        <f t="shared" si="4"/>
        <v>0.15000000000000036</v>
      </c>
      <c r="L282" s="633" t="s">
        <v>184</v>
      </c>
      <c r="M282" s="637" t="s">
        <v>1144</v>
      </c>
    </row>
    <row r="283" spans="1:13">
      <c r="A283" s="634" t="s">
        <v>184</v>
      </c>
      <c r="B283" s="634" t="s">
        <v>1144</v>
      </c>
      <c r="C283" s="635" t="s">
        <v>185</v>
      </c>
      <c r="D283" s="636">
        <v>11</v>
      </c>
      <c r="E283" s="636">
        <v>204</v>
      </c>
      <c r="F283" s="636">
        <v>11</v>
      </c>
      <c r="G283" s="636">
        <v>464</v>
      </c>
      <c r="H283" s="636" t="s">
        <v>1133</v>
      </c>
      <c r="J283" s="638">
        <f t="shared" si="4"/>
        <v>0.25999999999999979</v>
      </c>
      <c r="L283" s="633" t="s">
        <v>184</v>
      </c>
      <c r="M283" s="637" t="s">
        <v>1144</v>
      </c>
    </row>
    <row r="284" spans="1:13">
      <c r="A284" s="634" t="s">
        <v>184</v>
      </c>
      <c r="B284" s="634" t="s">
        <v>1144</v>
      </c>
      <c r="C284" s="635" t="s">
        <v>185</v>
      </c>
      <c r="D284" s="636">
        <v>11</v>
      </c>
      <c r="E284" s="636">
        <v>464</v>
      </c>
      <c r="F284" s="636">
        <v>11</v>
      </c>
      <c r="G284" s="636">
        <v>784</v>
      </c>
      <c r="H284" s="636" t="s">
        <v>1134</v>
      </c>
      <c r="J284" s="638">
        <f t="shared" si="4"/>
        <v>0.32000000000000028</v>
      </c>
      <c r="L284" s="633" t="s">
        <v>184</v>
      </c>
      <c r="M284" s="637" t="s">
        <v>1144</v>
      </c>
    </row>
    <row r="285" spans="1:13">
      <c r="A285" s="634" t="s">
        <v>184</v>
      </c>
      <c r="B285" s="634" t="s">
        <v>1144</v>
      </c>
      <c r="C285" s="635" t="s">
        <v>185</v>
      </c>
      <c r="D285" s="636">
        <v>11</v>
      </c>
      <c r="E285" s="636">
        <v>784</v>
      </c>
      <c r="F285" s="636">
        <v>11</v>
      </c>
      <c r="G285" s="636">
        <v>884</v>
      </c>
      <c r="H285" s="636" t="s">
        <v>1132</v>
      </c>
      <c r="J285" s="638">
        <f t="shared" si="4"/>
        <v>9.9999999999999645E-2</v>
      </c>
      <c r="L285" s="633" t="s">
        <v>184</v>
      </c>
      <c r="M285" s="637" t="s">
        <v>1144</v>
      </c>
    </row>
    <row r="286" spans="1:13">
      <c r="A286" s="634" t="s">
        <v>184</v>
      </c>
      <c r="B286" s="634" t="s">
        <v>1144</v>
      </c>
      <c r="C286" s="635" t="s">
        <v>185</v>
      </c>
      <c r="D286" s="636">
        <v>11</v>
      </c>
      <c r="E286" s="636">
        <v>884</v>
      </c>
      <c r="F286" s="636">
        <v>12</v>
      </c>
      <c r="G286" s="636">
        <v>34</v>
      </c>
      <c r="H286" s="636" t="s">
        <v>1133</v>
      </c>
      <c r="J286" s="638">
        <f t="shared" si="4"/>
        <v>0.15000000000000036</v>
      </c>
      <c r="L286" s="633" t="s">
        <v>184</v>
      </c>
      <c r="M286" s="637" t="s">
        <v>1144</v>
      </c>
    </row>
    <row r="287" spans="1:13">
      <c r="A287" s="634" t="s">
        <v>184</v>
      </c>
      <c r="B287" s="634" t="s">
        <v>1144</v>
      </c>
      <c r="C287" s="635" t="s">
        <v>185</v>
      </c>
      <c r="D287" s="636">
        <v>12</v>
      </c>
      <c r="E287" s="636">
        <v>34</v>
      </c>
      <c r="F287" s="636">
        <v>12</v>
      </c>
      <c r="G287" s="636">
        <v>124</v>
      </c>
      <c r="H287" s="636" t="s">
        <v>1132</v>
      </c>
      <c r="J287" s="638">
        <f t="shared" si="4"/>
        <v>8.9999999999999858E-2</v>
      </c>
      <c r="L287" s="633" t="s">
        <v>184</v>
      </c>
      <c r="M287" s="637" t="s">
        <v>1144</v>
      </c>
    </row>
    <row r="288" spans="1:13">
      <c r="A288" s="634" t="s">
        <v>184</v>
      </c>
      <c r="B288" s="634" t="s">
        <v>1144</v>
      </c>
      <c r="C288" s="635" t="s">
        <v>185</v>
      </c>
      <c r="D288" s="636">
        <v>12</v>
      </c>
      <c r="E288" s="636">
        <v>124</v>
      </c>
      <c r="F288" s="636">
        <v>13</v>
      </c>
      <c r="G288" s="636">
        <v>124</v>
      </c>
      <c r="H288" s="636" t="s">
        <v>1141</v>
      </c>
      <c r="J288" s="638">
        <f t="shared" si="4"/>
        <v>1</v>
      </c>
      <c r="L288" s="633" t="s">
        <v>184</v>
      </c>
      <c r="M288" s="637" t="s">
        <v>1144</v>
      </c>
    </row>
    <row r="289" spans="1:13">
      <c r="A289" s="634" t="s">
        <v>184</v>
      </c>
      <c r="B289" s="634" t="s">
        <v>1144</v>
      </c>
      <c r="C289" s="635" t="s">
        <v>185</v>
      </c>
      <c r="D289" s="636">
        <v>13</v>
      </c>
      <c r="E289" s="636">
        <v>124</v>
      </c>
      <c r="F289" s="636">
        <v>14</v>
      </c>
      <c r="G289" s="636">
        <v>544</v>
      </c>
      <c r="H289" s="636" t="s">
        <v>1133</v>
      </c>
      <c r="J289" s="638">
        <f t="shared" si="4"/>
        <v>1.42</v>
      </c>
      <c r="L289" s="633" t="s">
        <v>184</v>
      </c>
      <c r="M289" s="637" t="s">
        <v>1144</v>
      </c>
    </row>
    <row r="290" spans="1:13">
      <c r="A290" s="634" t="s">
        <v>184</v>
      </c>
      <c r="B290" s="634" t="s">
        <v>1144</v>
      </c>
      <c r="C290" s="635" t="s">
        <v>185</v>
      </c>
      <c r="D290" s="636">
        <v>14</v>
      </c>
      <c r="E290" s="636">
        <v>544</v>
      </c>
      <c r="F290" s="636">
        <v>15</v>
      </c>
      <c r="G290" s="636">
        <v>154</v>
      </c>
      <c r="H290" s="636" t="s">
        <v>1141</v>
      </c>
      <c r="J290" s="638">
        <f t="shared" si="4"/>
        <v>0.60999999999999943</v>
      </c>
      <c r="L290" s="633" t="s">
        <v>184</v>
      </c>
      <c r="M290" s="637" t="s">
        <v>1144</v>
      </c>
    </row>
    <row r="291" spans="1:13">
      <c r="A291" s="634" t="s">
        <v>184</v>
      </c>
      <c r="B291" s="634" t="s">
        <v>1144</v>
      </c>
      <c r="C291" s="635" t="s">
        <v>185</v>
      </c>
      <c r="D291" s="636">
        <v>15</v>
      </c>
      <c r="E291" s="636">
        <v>154</v>
      </c>
      <c r="F291" s="636">
        <v>15</v>
      </c>
      <c r="G291" s="636">
        <v>224</v>
      </c>
      <c r="H291" s="636" t="s">
        <v>1133</v>
      </c>
      <c r="J291" s="638">
        <f t="shared" si="4"/>
        <v>7.0000000000000284E-2</v>
      </c>
      <c r="L291" s="633" t="s">
        <v>184</v>
      </c>
      <c r="M291" s="637" t="s">
        <v>1144</v>
      </c>
    </row>
    <row r="292" spans="1:13">
      <c r="A292" s="634" t="s">
        <v>184</v>
      </c>
      <c r="B292" s="634" t="s">
        <v>1144</v>
      </c>
      <c r="C292" s="635" t="s">
        <v>185</v>
      </c>
      <c r="D292" s="636">
        <v>15</v>
      </c>
      <c r="E292" s="636">
        <v>224</v>
      </c>
      <c r="F292" s="636">
        <v>15</v>
      </c>
      <c r="G292" s="636">
        <v>334</v>
      </c>
      <c r="H292" s="636" t="s">
        <v>1141</v>
      </c>
      <c r="J292" s="638">
        <f t="shared" si="4"/>
        <v>0.10999999999999943</v>
      </c>
      <c r="L292" s="633" t="s">
        <v>184</v>
      </c>
      <c r="M292" s="637" t="s">
        <v>1144</v>
      </c>
    </row>
    <row r="293" spans="1:13">
      <c r="A293" s="634" t="s">
        <v>184</v>
      </c>
      <c r="B293" s="634" t="s">
        <v>1144</v>
      </c>
      <c r="C293" s="635" t="s">
        <v>185</v>
      </c>
      <c r="D293" s="636">
        <v>15</v>
      </c>
      <c r="E293" s="636">
        <v>334</v>
      </c>
      <c r="F293" s="636">
        <v>15</v>
      </c>
      <c r="G293" s="636">
        <v>494</v>
      </c>
      <c r="H293" s="636" t="s">
        <v>1134</v>
      </c>
      <c r="J293" s="638">
        <f t="shared" si="4"/>
        <v>0.16000000000000014</v>
      </c>
      <c r="L293" s="633" t="s">
        <v>184</v>
      </c>
      <c r="M293" s="637" t="s">
        <v>1144</v>
      </c>
    </row>
    <row r="294" spans="1:13">
      <c r="A294" s="634" t="s">
        <v>184</v>
      </c>
      <c r="B294" s="634" t="s">
        <v>1144</v>
      </c>
      <c r="C294" s="635" t="s">
        <v>185</v>
      </c>
      <c r="D294" s="636">
        <v>15</v>
      </c>
      <c r="E294" s="636">
        <v>494</v>
      </c>
      <c r="F294" s="636">
        <v>15</v>
      </c>
      <c r="G294" s="636">
        <v>564</v>
      </c>
      <c r="H294" s="636" t="s">
        <v>1133</v>
      </c>
      <c r="J294" s="638">
        <f t="shared" si="4"/>
        <v>7.0000000000000284E-2</v>
      </c>
      <c r="L294" s="633" t="s">
        <v>184</v>
      </c>
      <c r="M294" s="637" t="s">
        <v>1144</v>
      </c>
    </row>
    <row r="295" spans="1:13">
      <c r="A295" s="634" t="s">
        <v>184</v>
      </c>
      <c r="B295" s="634" t="s">
        <v>1144</v>
      </c>
      <c r="C295" s="635" t="s">
        <v>185</v>
      </c>
      <c r="D295" s="636">
        <v>15</v>
      </c>
      <c r="E295" s="636">
        <v>564</v>
      </c>
      <c r="F295" s="636">
        <v>15</v>
      </c>
      <c r="G295" s="636">
        <v>624</v>
      </c>
      <c r="H295" s="636" t="s">
        <v>1134</v>
      </c>
      <c r="J295" s="638">
        <f t="shared" si="4"/>
        <v>6.0000000000000497E-2</v>
      </c>
      <c r="L295" s="633" t="s">
        <v>184</v>
      </c>
      <c r="M295" s="637" t="s">
        <v>1144</v>
      </c>
    </row>
    <row r="296" spans="1:13">
      <c r="A296" s="634" t="s">
        <v>184</v>
      </c>
      <c r="B296" s="634" t="s">
        <v>1144</v>
      </c>
      <c r="C296" s="635" t="s">
        <v>185</v>
      </c>
      <c r="D296" s="636">
        <v>15</v>
      </c>
      <c r="E296" s="636">
        <v>624</v>
      </c>
      <c r="F296" s="636">
        <v>15</v>
      </c>
      <c r="G296" s="636">
        <v>724</v>
      </c>
      <c r="H296" s="636" t="s">
        <v>1133</v>
      </c>
      <c r="J296" s="638">
        <f t="shared" si="4"/>
        <v>9.9999999999999645E-2</v>
      </c>
      <c r="L296" s="633" t="s">
        <v>184</v>
      </c>
      <c r="M296" s="637" t="s">
        <v>1144</v>
      </c>
    </row>
    <row r="297" spans="1:13">
      <c r="A297" s="634" t="s">
        <v>184</v>
      </c>
      <c r="B297" s="634" t="s">
        <v>1144</v>
      </c>
      <c r="C297" s="635" t="s">
        <v>185</v>
      </c>
      <c r="D297" s="636">
        <v>15</v>
      </c>
      <c r="E297" s="636">
        <v>724</v>
      </c>
      <c r="F297" s="636">
        <v>15</v>
      </c>
      <c r="G297" s="636">
        <v>944</v>
      </c>
      <c r="H297" s="636" t="s">
        <v>1134</v>
      </c>
      <c r="J297" s="638">
        <f t="shared" si="4"/>
        <v>0.21999999999999886</v>
      </c>
      <c r="L297" s="633" t="s">
        <v>184</v>
      </c>
      <c r="M297" s="637" t="s">
        <v>1144</v>
      </c>
    </row>
    <row r="298" spans="1:13">
      <c r="A298" s="634" t="s">
        <v>184</v>
      </c>
      <c r="B298" s="634" t="s">
        <v>1144</v>
      </c>
      <c r="C298" s="635" t="s">
        <v>185</v>
      </c>
      <c r="D298" s="636">
        <v>15</v>
      </c>
      <c r="E298" s="636">
        <v>944</v>
      </c>
      <c r="F298" s="636">
        <v>16</v>
      </c>
      <c r="G298" s="636">
        <v>74</v>
      </c>
      <c r="H298" s="636" t="s">
        <v>1132</v>
      </c>
      <c r="J298" s="638">
        <f t="shared" si="4"/>
        <v>0.13000000000000256</v>
      </c>
      <c r="L298" s="633" t="s">
        <v>184</v>
      </c>
      <c r="M298" s="637" t="s">
        <v>1144</v>
      </c>
    </row>
    <row r="299" spans="1:13">
      <c r="A299" s="634" t="s">
        <v>184</v>
      </c>
      <c r="B299" s="634" t="s">
        <v>1144</v>
      </c>
      <c r="C299" s="635" t="s">
        <v>185</v>
      </c>
      <c r="D299" s="636">
        <v>16</v>
      </c>
      <c r="E299" s="636">
        <v>74</v>
      </c>
      <c r="F299" s="636">
        <v>16</v>
      </c>
      <c r="G299" s="636">
        <v>294</v>
      </c>
      <c r="H299" s="636" t="s">
        <v>1133</v>
      </c>
      <c r="J299" s="638">
        <f t="shared" si="4"/>
        <v>0.21999999999999886</v>
      </c>
      <c r="L299" s="633" t="s">
        <v>184</v>
      </c>
      <c r="M299" s="637" t="s">
        <v>1144</v>
      </c>
    </row>
    <row r="300" spans="1:13">
      <c r="A300" s="634" t="s">
        <v>184</v>
      </c>
      <c r="B300" s="634" t="s">
        <v>1144</v>
      </c>
      <c r="C300" s="635" t="s">
        <v>185</v>
      </c>
      <c r="D300" s="636">
        <v>16</v>
      </c>
      <c r="E300" s="636">
        <v>294</v>
      </c>
      <c r="F300" s="636">
        <v>16</v>
      </c>
      <c r="G300" s="636">
        <v>454</v>
      </c>
      <c r="H300" s="636" t="s">
        <v>1132</v>
      </c>
      <c r="J300" s="638">
        <f t="shared" si="4"/>
        <v>0.16000000000000014</v>
      </c>
      <c r="L300" s="633" t="s">
        <v>184</v>
      </c>
      <c r="M300" s="637" t="s">
        <v>1144</v>
      </c>
    </row>
    <row r="301" spans="1:13">
      <c r="A301" s="634" t="s">
        <v>184</v>
      </c>
      <c r="B301" s="634" t="s">
        <v>1144</v>
      </c>
      <c r="C301" s="635" t="s">
        <v>185</v>
      </c>
      <c r="D301" s="636">
        <v>16</v>
      </c>
      <c r="E301" s="636">
        <v>454</v>
      </c>
      <c r="F301" s="636">
        <v>16</v>
      </c>
      <c r="G301" s="636">
        <v>704</v>
      </c>
      <c r="H301" s="636" t="s">
        <v>1133</v>
      </c>
      <c r="J301" s="638">
        <f t="shared" si="4"/>
        <v>0.25</v>
      </c>
      <c r="L301" s="633" t="s">
        <v>184</v>
      </c>
      <c r="M301" s="637" t="s">
        <v>1144</v>
      </c>
    </row>
    <row r="302" spans="1:13">
      <c r="A302" s="634" t="s">
        <v>184</v>
      </c>
      <c r="B302" s="634" t="s">
        <v>1144</v>
      </c>
      <c r="C302" s="635" t="s">
        <v>185</v>
      </c>
      <c r="D302" s="636">
        <v>16</v>
      </c>
      <c r="E302" s="636">
        <v>704</v>
      </c>
      <c r="F302" s="636">
        <v>16</v>
      </c>
      <c r="G302" s="636">
        <v>824</v>
      </c>
      <c r="H302" s="636" t="s">
        <v>1132</v>
      </c>
      <c r="J302" s="638">
        <f t="shared" si="4"/>
        <v>0.12000000000000099</v>
      </c>
      <c r="L302" s="633" t="s">
        <v>184</v>
      </c>
      <c r="M302" s="637" t="s">
        <v>1144</v>
      </c>
    </row>
    <row r="303" spans="1:13">
      <c r="A303" s="634" t="s">
        <v>184</v>
      </c>
      <c r="B303" s="634" t="s">
        <v>1144</v>
      </c>
      <c r="C303" s="635" t="s">
        <v>185</v>
      </c>
      <c r="D303" s="636">
        <v>16</v>
      </c>
      <c r="E303" s="636">
        <v>824</v>
      </c>
      <c r="F303" s="636">
        <v>17</v>
      </c>
      <c r="G303" s="636">
        <v>44</v>
      </c>
      <c r="H303" s="636" t="s">
        <v>1133</v>
      </c>
      <c r="J303" s="638">
        <f t="shared" si="4"/>
        <v>0.21999999999999886</v>
      </c>
      <c r="L303" s="633" t="s">
        <v>184</v>
      </c>
      <c r="M303" s="637" t="s">
        <v>1144</v>
      </c>
    </row>
    <row r="304" spans="1:13">
      <c r="A304" s="634" t="s">
        <v>184</v>
      </c>
      <c r="B304" s="634" t="s">
        <v>1144</v>
      </c>
      <c r="C304" s="635" t="s">
        <v>185</v>
      </c>
      <c r="D304" s="636">
        <v>17</v>
      </c>
      <c r="E304" s="636">
        <v>44</v>
      </c>
      <c r="F304" s="636">
        <v>17</v>
      </c>
      <c r="G304" s="636">
        <v>164</v>
      </c>
      <c r="H304" s="636" t="s">
        <v>1132</v>
      </c>
      <c r="J304" s="638">
        <f t="shared" si="4"/>
        <v>0.12000000000000099</v>
      </c>
      <c r="L304" s="633" t="s">
        <v>184</v>
      </c>
      <c r="M304" s="637" t="s">
        <v>1144</v>
      </c>
    </row>
    <row r="305" spans="1:13">
      <c r="A305" s="634" t="s">
        <v>184</v>
      </c>
      <c r="B305" s="634" t="s">
        <v>1144</v>
      </c>
      <c r="C305" s="635" t="s">
        <v>185</v>
      </c>
      <c r="D305" s="636">
        <v>17</v>
      </c>
      <c r="E305" s="636">
        <v>164</v>
      </c>
      <c r="F305" s="636">
        <v>18</v>
      </c>
      <c r="G305" s="636">
        <v>284</v>
      </c>
      <c r="H305" s="636" t="s">
        <v>1133</v>
      </c>
      <c r="J305" s="638">
        <f t="shared" si="4"/>
        <v>1.1199999999999974</v>
      </c>
      <c r="L305" s="633" t="s">
        <v>184</v>
      </c>
      <c r="M305" s="637" t="s">
        <v>1144</v>
      </c>
    </row>
    <row r="306" spans="1:13">
      <c r="A306" s="634" t="s">
        <v>184</v>
      </c>
      <c r="B306" s="634" t="s">
        <v>1144</v>
      </c>
      <c r="C306" s="635" t="s">
        <v>185</v>
      </c>
      <c r="D306" s="636">
        <v>18</v>
      </c>
      <c r="E306" s="636">
        <v>284</v>
      </c>
      <c r="F306" s="636">
        <v>18</v>
      </c>
      <c r="G306" s="636">
        <v>404</v>
      </c>
      <c r="H306" s="636" t="s">
        <v>1141</v>
      </c>
      <c r="J306" s="638">
        <f t="shared" si="4"/>
        <v>0.12000000000000099</v>
      </c>
      <c r="L306" s="633" t="s">
        <v>184</v>
      </c>
      <c r="M306" s="637" t="s">
        <v>1144</v>
      </c>
    </row>
    <row r="307" spans="1:13">
      <c r="A307" s="634" t="s">
        <v>184</v>
      </c>
      <c r="B307" s="634" t="s">
        <v>1144</v>
      </c>
      <c r="C307" s="635" t="s">
        <v>185</v>
      </c>
      <c r="D307" s="636">
        <v>18</v>
      </c>
      <c r="E307" s="636">
        <v>404</v>
      </c>
      <c r="F307" s="636">
        <v>18</v>
      </c>
      <c r="G307" s="636">
        <v>554</v>
      </c>
      <c r="H307" s="636" t="s">
        <v>1133</v>
      </c>
      <c r="J307" s="638">
        <f t="shared" si="4"/>
        <v>0.14999999999999858</v>
      </c>
      <c r="L307" s="633" t="s">
        <v>184</v>
      </c>
      <c r="M307" s="637" t="s">
        <v>1144</v>
      </c>
    </row>
    <row r="308" spans="1:13">
      <c r="A308" s="634" t="s">
        <v>184</v>
      </c>
      <c r="B308" s="634" t="s">
        <v>1144</v>
      </c>
      <c r="C308" s="635" t="s">
        <v>185</v>
      </c>
      <c r="D308" s="636">
        <v>18</v>
      </c>
      <c r="E308" s="636">
        <v>554</v>
      </c>
      <c r="F308" s="636">
        <v>18</v>
      </c>
      <c r="G308" s="636">
        <v>634</v>
      </c>
      <c r="H308" s="636" t="s">
        <v>1132</v>
      </c>
      <c r="J308" s="638">
        <f t="shared" si="4"/>
        <v>8.0000000000001847E-2</v>
      </c>
      <c r="L308" s="633" t="s">
        <v>184</v>
      </c>
      <c r="M308" s="637" t="s">
        <v>1144</v>
      </c>
    </row>
    <row r="309" spans="1:13">
      <c r="A309" s="634" t="s">
        <v>184</v>
      </c>
      <c r="B309" s="634" t="s">
        <v>1144</v>
      </c>
      <c r="C309" s="635" t="s">
        <v>185</v>
      </c>
      <c r="D309" s="636">
        <v>18</v>
      </c>
      <c r="E309" s="636">
        <v>634</v>
      </c>
      <c r="F309" s="636">
        <v>18</v>
      </c>
      <c r="G309" s="636">
        <v>884</v>
      </c>
      <c r="H309" s="636" t="s">
        <v>1133</v>
      </c>
      <c r="J309" s="638">
        <f t="shared" si="4"/>
        <v>0.25</v>
      </c>
      <c r="L309" s="633" t="s">
        <v>184</v>
      </c>
      <c r="M309" s="637" t="s">
        <v>1144</v>
      </c>
    </row>
    <row r="310" spans="1:13">
      <c r="A310" s="634" t="s">
        <v>184</v>
      </c>
      <c r="B310" s="634" t="s">
        <v>1144</v>
      </c>
      <c r="C310" s="635" t="s">
        <v>185</v>
      </c>
      <c r="D310" s="636">
        <v>18</v>
      </c>
      <c r="E310" s="636">
        <v>884</v>
      </c>
      <c r="F310" s="636">
        <v>19</v>
      </c>
      <c r="G310" s="636">
        <v>34</v>
      </c>
      <c r="H310" s="636" t="s">
        <v>1134</v>
      </c>
      <c r="J310" s="638">
        <f t="shared" si="4"/>
        <v>0.14999999999999858</v>
      </c>
      <c r="L310" s="633" t="s">
        <v>184</v>
      </c>
      <c r="M310" s="637" t="s">
        <v>1144</v>
      </c>
    </row>
    <row r="311" spans="1:13">
      <c r="A311" s="634" t="s">
        <v>184</v>
      </c>
      <c r="B311" s="634" t="s">
        <v>1144</v>
      </c>
      <c r="C311" s="635" t="s">
        <v>185</v>
      </c>
      <c r="D311" s="636">
        <v>19</v>
      </c>
      <c r="E311" s="636">
        <v>34</v>
      </c>
      <c r="F311" s="636">
        <v>19</v>
      </c>
      <c r="G311" s="636">
        <v>104</v>
      </c>
      <c r="H311" s="636" t="s">
        <v>1132</v>
      </c>
      <c r="J311" s="638">
        <f t="shared" si="4"/>
        <v>7.0000000000000284E-2</v>
      </c>
      <c r="L311" s="633" t="s">
        <v>184</v>
      </c>
      <c r="M311" s="637" t="s">
        <v>1144</v>
      </c>
    </row>
    <row r="312" spans="1:13">
      <c r="A312" s="634" t="s">
        <v>184</v>
      </c>
      <c r="B312" s="634" t="s">
        <v>1144</v>
      </c>
      <c r="C312" s="635" t="s">
        <v>185</v>
      </c>
      <c r="D312" s="636">
        <v>19</v>
      </c>
      <c r="E312" s="636">
        <v>104</v>
      </c>
      <c r="F312" s="636">
        <v>19</v>
      </c>
      <c r="G312" s="636">
        <v>334</v>
      </c>
      <c r="H312" s="636" t="s">
        <v>1141</v>
      </c>
      <c r="J312" s="638">
        <f t="shared" si="4"/>
        <v>0.23000000000000043</v>
      </c>
      <c r="L312" s="633" t="s">
        <v>184</v>
      </c>
      <c r="M312" s="637" t="s">
        <v>1144</v>
      </c>
    </row>
    <row r="313" spans="1:13">
      <c r="A313" s="634" t="s">
        <v>184</v>
      </c>
      <c r="B313" s="634" t="s">
        <v>1144</v>
      </c>
      <c r="C313" s="635" t="s">
        <v>185</v>
      </c>
      <c r="D313" s="636">
        <v>19</v>
      </c>
      <c r="E313" s="636">
        <v>334</v>
      </c>
      <c r="F313" s="636">
        <v>19</v>
      </c>
      <c r="G313" s="636">
        <v>484</v>
      </c>
      <c r="H313" s="636" t="s">
        <v>1133</v>
      </c>
      <c r="J313" s="638">
        <f t="shared" si="4"/>
        <v>0.15000000000000213</v>
      </c>
      <c r="L313" s="633" t="s">
        <v>184</v>
      </c>
      <c r="M313" s="637" t="s">
        <v>1144</v>
      </c>
    </row>
    <row r="314" spans="1:13">
      <c r="A314" s="634" t="s">
        <v>184</v>
      </c>
      <c r="B314" s="634" t="s">
        <v>1144</v>
      </c>
      <c r="C314" s="635" t="s">
        <v>185</v>
      </c>
      <c r="D314" s="636">
        <v>19</v>
      </c>
      <c r="E314" s="636">
        <v>484</v>
      </c>
      <c r="F314" s="636">
        <v>19</v>
      </c>
      <c r="G314" s="636">
        <v>584</v>
      </c>
      <c r="H314" s="636" t="s">
        <v>1141</v>
      </c>
      <c r="J314" s="638">
        <f t="shared" si="4"/>
        <v>9.9999999999997868E-2</v>
      </c>
      <c r="L314" s="633" t="s">
        <v>184</v>
      </c>
      <c r="M314" s="637" t="s">
        <v>1144</v>
      </c>
    </row>
    <row r="315" spans="1:13">
      <c r="A315" s="634" t="s">
        <v>184</v>
      </c>
      <c r="B315" s="634" t="s">
        <v>1144</v>
      </c>
      <c r="C315" s="635" t="s">
        <v>185</v>
      </c>
      <c r="D315" s="636">
        <v>19</v>
      </c>
      <c r="E315" s="636">
        <v>584</v>
      </c>
      <c r="F315" s="636">
        <v>19</v>
      </c>
      <c r="G315" s="636">
        <v>644</v>
      </c>
      <c r="H315" s="636" t="s">
        <v>1133</v>
      </c>
      <c r="J315" s="638">
        <f t="shared" si="4"/>
        <v>5.9999999999998721E-2</v>
      </c>
      <c r="L315" s="633" t="s">
        <v>184</v>
      </c>
      <c r="M315" s="637" t="s">
        <v>1144</v>
      </c>
    </row>
    <row r="316" spans="1:13">
      <c r="A316" s="634" t="s">
        <v>184</v>
      </c>
      <c r="B316" s="634" t="s">
        <v>1144</v>
      </c>
      <c r="C316" s="635" t="s">
        <v>185</v>
      </c>
      <c r="D316" s="636">
        <v>19</v>
      </c>
      <c r="E316" s="636">
        <v>644</v>
      </c>
      <c r="F316" s="636">
        <v>19</v>
      </c>
      <c r="G316" s="636">
        <v>744</v>
      </c>
      <c r="H316" s="636" t="s">
        <v>1141</v>
      </c>
      <c r="J316" s="638">
        <f t="shared" si="4"/>
        <v>0.10000000000000142</v>
      </c>
      <c r="L316" s="633" t="s">
        <v>184</v>
      </c>
      <c r="M316" s="637" t="s">
        <v>1144</v>
      </c>
    </row>
    <row r="317" spans="1:13">
      <c r="A317" s="634" t="s">
        <v>184</v>
      </c>
      <c r="B317" s="634" t="s">
        <v>1144</v>
      </c>
      <c r="C317" s="635" t="s">
        <v>185</v>
      </c>
      <c r="D317" s="636">
        <v>19</v>
      </c>
      <c r="E317" s="636">
        <v>744</v>
      </c>
      <c r="F317" s="636">
        <v>20</v>
      </c>
      <c r="G317" s="636">
        <v>354</v>
      </c>
      <c r="H317" s="636" t="s">
        <v>1134</v>
      </c>
      <c r="J317" s="638">
        <f t="shared" si="4"/>
        <v>0.60999999999999943</v>
      </c>
      <c r="L317" s="633" t="s">
        <v>184</v>
      </c>
      <c r="M317" s="637" t="s">
        <v>1144</v>
      </c>
    </row>
    <row r="318" spans="1:13">
      <c r="A318" s="634" t="s">
        <v>184</v>
      </c>
      <c r="B318" s="634" t="s">
        <v>1144</v>
      </c>
      <c r="C318" s="635" t="s">
        <v>185</v>
      </c>
      <c r="D318" s="636">
        <v>20</v>
      </c>
      <c r="E318" s="636">
        <v>354</v>
      </c>
      <c r="F318" s="636">
        <v>20</v>
      </c>
      <c r="G318" s="636">
        <v>414</v>
      </c>
      <c r="H318" s="636" t="s">
        <v>1141</v>
      </c>
      <c r="J318" s="638">
        <f t="shared" si="4"/>
        <v>6.0000000000002274E-2</v>
      </c>
      <c r="L318" s="633" t="s">
        <v>184</v>
      </c>
      <c r="M318" s="637" t="s">
        <v>1144</v>
      </c>
    </row>
    <row r="319" spans="1:13">
      <c r="A319" s="634" t="s">
        <v>184</v>
      </c>
      <c r="B319" s="634" t="s">
        <v>1144</v>
      </c>
      <c r="C319" s="635" t="s">
        <v>185</v>
      </c>
      <c r="D319" s="636">
        <v>20</v>
      </c>
      <c r="E319" s="636">
        <v>414</v>
      </c>
      <c r="F319" s="636">
        <v>20</v>
      </c>
      <c r="G319" s="636">
        <v>684</v>
      </c>
      <c r="H319" s="636" t="s">
        <v>1133</v>
      </c>
      <c r="J319" s="638">
        <f t="shared" si="4"/>
        <v>0.26999999999999957</v>
      </c>
      <c r="L319" s="633" t="s">
        <v>184</v>
      </c>
      <c r="M319" s="637" t="s">
        <v>1144</v>
      </c>
    </row>
    <row r="320" spans="1:13">
      <c r="A320" s="634" t="s">
        <v>184</v>
      </c>
      <c r="B320" s="634" t="s">
        <v>1144</v>
      </c>
      <c r="C320" s="635" t="s">
        <v>185</v>
      </c>
      <c r="D320" s="636">
        <v>20</v>
      </c>
      <c r="E320" s="636">
        <v>684</v>
      </c>
      <c r="F320" s="636">
        <v>20</v>
      </c>
      <c r="G320" s="636">
        <v>804</v>
      </c>
      <c r="H320" s="636" t="s">
        <v>1141</v>
      </c>
      <c r="J320" s="638">
        <f t="shared" si="4"/>
        <v>0.11999999999999744</v>
      </c>
      <c r="L320" s="633" t="s">
        <v>184</v>
      </c>
      <c r="M320" s="637" t="s">
        <v>1144</v>
      </c>
    </row>
    <row r="321" spans="1:13">
      <c r="A321" s="634" t="s">
        <v>184</v>
      </c>
      <c r="B321" s="634" t="s">
        <v>1144</v>
      </c>
      <c r="C321" s="635" t="s">
        <v>185</v>
      </c>
      <c r="D321" s="636">
        <v>20</v>
      </c>
      <c r="E321" s="636">
        <v>804</v>
      </c>
      <c r="F321" s="636">
        <v>20</v>
      </c>
      <c r="G321" s="636">
        <v>874</v>
      </c>
      <c r="H321" s="636" t="s">
        <v>1133</v>
      </c>
      <c r="J321" s="638">
        <f t="shared" si="4"/>
        <v>7.0000000000000284E-2</v>
      </c>
      <c r="L321" s="633" t="s">
        <v>184</v>
      </c>
      <c r="M321" s="637" t="s">
        <v>1144</v>
      </c>
    </row>
    <row r="322" spans="1:13">
      <c r="A322" s="634" t="s">
        <v>184</v>
      </c>
      <c r="B322" s="634" t="s">
        <v>1144</v>
      </c>
      <c r="C322" s="635" t="s">
        <v>185</v>
      </c>
      <c r="D322" s="636">
        <v>20</v>
      </c>
      <c r="E322" s="636">
        <v>874</v>
      </c>
      <c r="F322" s="636">
        <v>20</v>
      </c>
      <c r="G322" s="636">
        <v>934</v>
      </c>
      <c r="H322" s="636" t="s">
        <v>1134</v>
      </c>
      <c r="J322" s="638">
        <f t="shared" si="4"/>
        <v>6.0000000000002274E-2</v>
      </c>
      <c r="L322" s="633" t="s">
        <v>184</v>
      </c>
      <c r="M322" s="637" t="s">
        <v>1144</v>
      </c>
    </row>
    <row r="323" spans="1:13">
      <c r="A323" s="634" t="s">
        <v>184</v>
      </c>
      <c r="B323" s="634" t="s">
        <v>1144</v>
      </c>
      <c r="C323" s="635" t="s">
        <v>185</v>
      </c>
      <c r="D323" s="636">
        <v>20</v>
      </c>
      <c r="E323" s="636">
        <v>934</v>
      </c>
      <c r="F323" s="636">
        <v>21</v>
      </c>
      <c r="G323" s="636">
        <v>284</v>
      </c>
      <c r="H323" s="636" t="s">
        <v>1133</v>
      </c>
      <c r="J323" s="638">
        <f t="shared" ref="J323:J386" si="5">+(F323+G323/1000)-(D323+E323/1000)</f>
        <v>0.34999999999999787</v>
      </c>
      <c r="L323" s="633" t="s">
        <v>184</v>
      </c>
      <c r="M323" s="637" t="s">
        <v>1144</v>
      </c>
    </row>
    <row r="324" spans="1:13">
      <c r="A324" s="634" t="s">
        <v>184</v>
      </c>
      <c r="B324" s="634" t="s">
        <v>1144</v>
      </c>
      <c r="C324" s="635" t="s">
        <v>185</v>
      </c>
      <c r="D324" s="636">
        <v>21</v>
      </c>
      <c r="E324" s="636">
        <v>284</v>
      </c>
      <c r="F324" s="636">
        <v>21</v>
      </c>
      <c r="G324" s="636">
        <v>434</v>
      </c>
      <c r="H324" s="636" t="s">
        <v>1141</v>
      </c>
      <c r="J324" s="638">
        <f t="shared" si="5"/>
        <v>0.15000000000000213</v>
      </c>
      <c r="L324" s="633" t="s">
        <v>184</v>
      </c>
      <c r="M324" s="637" t="s">
        <v>1144</v>
      </c>
    </row>
    <row r="325" spans="1:13">
      <c r="A325" s="634" t="s">
        <v>184</v>
      </c>
      <c r="B325" s="634" t="s">
        <v>1144</v>
      </c>
      <c r="C325" s="635" t="s">
        <v>185</v>
      </c>
      <c r="D325" s="636">
        <v>21</v>
      </c>
      <c r="E325" s="636">
        <v>434</v>
      </c>
      <c r="F325" s="636">
        <v>21</v>
      </c>
      <c r="G325" s="636">
        <v>994</v>
      </c>
      <c r="H325" s="636" t="s">
        <v>1133</v>
      </c>
      <c r="J325" s="638">
        <f t="shared" si="5"/>
        <v>0.55999999999999872</v>
      </c>
      <c r="L325" s="633" t="s">
        <v>184</v>
      </c>
      <c r="M325" s="637" t="s">
        <v>1144</v>
      </c>
    </row>
    <row r="326" spans="1:13">
      <c r="A326" s="634" t="s">
        <v>184</v>
      </c>
      <c r="B326" s="634" t="s">
        <v>1144</v>
      </c>
      <c r="C326" s="635" t="s">
        <v>185</v>
      </c>
      <c r="D326" s="636">
        <v>21</v>
      </c>
      <c r="E326" s="636">
        <v>994</v>
      </c>
      <c r="F326" s="636">
        <v>22</v>
      </c>
      <c r="G326" s="636">
        <v>84</v>
      </c>
      <c r="H326" s="636" t="s">
        <v>1141</v>
      </c>
      <c r="J326" s="638">
        <f t="shared" si="5"/>
        <v>8.9999999999999858E-2</v>
      </c>
      <c r="L326" s="633" t="s">
        <v>184</v>
      </c>
      <c r="M326" s="637" t="s">
        <v>1144</v>
      </c>
    </row>
    <row r="327" spans="1:13">
      <c r="A327" s="634" t="s">
        <v>184</v>
      </c>
      <c r="B327" s="634" t="s">
        <v>1144</v>
      </c>
      <c r="C327" s="635" t="s">
        <v>185</v>
      </c>
      <c r="D327" s="636">
        <v>22</v>
      </c>
      <c r="E327" s="636">
        <v>84</v>
      </c>
      <c r="F327" s="636">
        <v>22</v>
      </c>
      <c r="G327" s="636">
        <v>154</v>
      </c>
      <c r="H327" s="636" t="s">
        <v>1133</v>
      </c>
      <c r="J327" s="638">
        <f t="shared" si="5"/>
        <v>7.0000000000000284E-2</v>
      </c>
      <c r="L327" s="633" t="s">
        <v>184</v>
      </c>
      <c r="M327" s="637" t="s">
        <v>1144</v>
      </c>
    </row>
    <row r="328" spans="1:13">
      <c r="A328" s="634" t="s">
        <v>184</v>
      </c>
      <c r="B328" s="634" t="s">
        <v>1144</v>
      </c>
      <c r="C328" s="635" t="s">
        <v>185</v>
      </c>
      <c r="D328" s="636">
        <v>22</v>
      </c>
      <c r="E328" s="636">
        <v>154</v>
      </c>
      <c r="F328" s="636">
        <v>22</v>
      </c>
      <c r="G328" s="636">
        <v>214</v>
      </c>
      <c r="H328" s="636" t="s">
        <v>1134</v>
      </c>
      <c r="J328" s="638">
        <f t="shared" si="5"/>
        <v>5.9999999999998721E-2</v>
      </c>
      <c r="L328" s="633" t="s">
        <v>184</v>
      </c>
      <c r="M328" s="637" t="s">
        <v>1144</v>
      </c>
    </row>
    <row r="329" spans="1:13">
      <c r="A329" s="634" t="s">
        <v>184</v>
      </c>
      <c r="B329" s="634" t="s">
        <v>1144</v>
      </c>
      <c r="C329" s="635" t="s">
        <v>185</v>
      </c>
      <c r="D329" s="636">
        <v>22</v>
      </c>
      <c r="E329" s="636">
        <v>214</v>
      </c>
      <c r="F329" s="636">
        <v>22</v>
      </c>
      <c r="G329" s="636">
        <v>554</v>
      </c>
      <c r="H329" s="636" t="s">
        <v>1133</v>
      </c>
      <c r="J329" s="638">
        <f t="shared" si="5"/>
        <v>0.33999999999999986</v>
      </c>
      <c r="L329" s="633" t="s">
        <v>184</v>
      </c>
      <c r="M329" s="637" t="s">
        <v>1144</v>
      </c>
    </row>
    <row r="330" spans="1:13">
      <c r="A330" s="634" t="s">
        <v>184</v>
      </c>
      <c r="B330" s="634" t="s">
        <v>1144</v>
      </c>
      <c r="C330" s="635" t="s">
        <v>185</v>
      </c>
      <c r="D330" s="636">
        <v>22</v>
      </c>
      <c r="E330" s="636">
        <v>554</v>
      </c>
      <c r="F330" s="636">
        <v>23</v>
      </c>
      <c r="G330" s="636">
        <v>84</v>
      </c>
      <c r="H330" s="636" t="s">
        <v>1134</v>
      </c>
      <c r="J330" s="638">
        <f t="shared" si="5"/>
        <v>0.53000000000000114</v>
      </c>
      <c r="L330" s="633" t="s">
        <v>184</v>
      </c>
      <c r="M330" s="637" t="s">
        <v>1144</v>
      </c>
    </row>
    <row r="331" spans="1:13">
      <c r="A331" s="634" t="s">
        <v>184</v>
      </c>
      <c r="B331" s="634" t="s">
        <v>1144</v>
      </c>
      <c r="C331" s="635" t="s">
        <v>185</v>
      </c>
      <c r="D331" s="636">
        <v>23</v>
      </c>
      <c r="E331" s="636">
        <v>84</v>
      </c>
      <c r="F331" s="636">
        <v>23</v>
      </c>
      <c r="G331" s="636">
        <v>314</v>
      </c>
      <c r="H331" s="636" t="s">
        <v>1133</v>
      </c>
      <c r="J331" s="638">
        <f t="shared" si="5"/>
        <v>0.23000000000000043</v>
      </c>
      <c r="L331" s="633" t="s">
        <v>184</v>
      </c>
      <c r="M331" s="637" t="s">
        <v>1144</v>
      </c>
    </row>
    <row r="332" spans="1:13">
      <c r="A332" s="634" t="s">
        <v>184</v>
      </c>
      <c r="B332" s="634" t="s">
        <v>1144</v>
      </c>
      <c r="C332" s="635" t="s">
        <v>185</v>
      </c>
      <c r="D332" s="636">
        <v>23</v>
      </c>
      <c r="E332" s="636">
        <v>314</v>
      </c>
      <c r="F332" s="636">
        <v>23</v>
      </c>
      <c r="G332" s="636">
        <v>374</v>
      </c>
      <c r="H332" s="636" t="s">
        <v>1132</v>
      </c>
      <c r="J332" s="638">
        <f t="shared" si="5"/>
        <v>5.9999999999998721E-2</v>
      </c>
      <c r="L332" s="633" t="s">
        <v>184</v>
      </c>
      <c r="M332" s="637" t="s">
        <v>1144</v>
      </c>
    </row>
    <row r="333" spans="1:13">
      <c r="A333" s="634" t="s">
        <v>184</v>
      </c>
      <c r="B333" s="634" t="s">
        <v>1144</v>
      </c>
      <c r="C333" s="635" t="s">
        <v>185</v>
      </c>
      <c r="D333" s="636">
        <v>23</v>
      </c>
      <c r="E333" s="636">
        <v>374</v>
      </c>
      <c r="F333" s="636">
        <v>23</v>
      </c>
      <c r="G333" s="636">
        <v>434</v>
      </c>
      <c r="H333" s="636" t="s">
        <v>1133</v>
      </c>
      <c r="J333" s="638">
        <f t="shared" si="5"/>
        <v>6.0000000000002274E-2</v>
      </c>
      <c r="L333" s="633" t="s">
        <v>184</v>
      </c>
      <c r="M333" s="637" t="s">
        <v>1144</v>
      </c>
    </row>
    <row r="334" spans="1:13">
      <c r="A334" s="634" t="s">
        <v>184</v>
      </c>
      <c r="B334" s="634" t="s">
        <v>1144</v>
      </c>
      <c r="C334" s="635" t="s">
        <v>185</v>
      </c>
      <c r="D334" s="636">
        <v>23</v>
      </c>
      <c r="E334" s="636">
        <v>434</v>
      </c>
      <c r="F334" s="636">
        <v>23</v>
      </c>
      <c r="G334" s="636">
        <v>724</v>
      </c>
      <c r="H334" s="636" t="s">
        <v>1134</v>
      </c>
      <c r="J334" s="638">
        <f t="shared" si="5"/>
        <v>0.28999999999999915</v>
      </c>
      <c r="L334" s="633" t="s">
        <v>184</v>
      </c>
      <c r="M334" s="637" t="s">
        <v>1144</v>
      </c>
    </row>
    <row r="335" spans="1:13">
      <c r="A335" s="634" t="s">
        <v>184</v>
      </c>
      <c r="B335" s="634" t="s">
        <v>1144</v>
      </c>
      <c r="C335" s="635" t="s">
        <v>185</v>
      </c>
      <c r="D335" s="636">
        <v>23</v>
      </c>
      <c r="E335" s="636">
        <v>724</v>
      </c>
      <c r="F335" s="636">
        <v>23</v>
      </c>
      <c r="G335" s="636">
        <v>884</v>
      </c>
      <c r="H335" s="636" t="s">
        <v>1133</v>
      </c>
      <c r="J335" s="638">
        <f t="shared" si="5"/>
        <v>0.16000000000000014</v>
      </c>
      <c r="L335" s="633" t="s">
        <v>184</v>
      </c>
      <c r="M335" s="637" t="s">
        <v>1144</v>
      </c>
    </row>
    <row r="336" spans="1:13">
      <c r="A336" s="634" t="s">
        <v>184</v>
      </c>
      <c r="B336" s="634" t="s">
        <v>1144</v>
      </c>
      <c r="C336" s="635" t="s">
        <v>185</v>
      </c>
      <c r="D336" s="636">
        <v>23</v>
      </c>
      <c r="E336" s="636">
        <v>884</v>
      </c>
      <c r="F336" s="636">
        <v>24</v>
      </c>
      <c r="G336" s="636">
        <v>44</v>
      </c>
      <c r="H336" s="636" t="s">
        <v>1134</v>
      </c>
      <c r="J336" s="638">
        <f t="shared" si="5"/>
        <v>0.16000000000000014</v>
      </c>
      <c r="L336" s="633" t="s">
        <v>184</v>
      </c>
      <c r="M336" s="637" t="s">
        <v>1144</v>
      </c>
    </row>
    <row r="337" spans="1:13">
      <c r="A337" s="634" t="s">
        <v>184</v>
      </c>
      <c r="B337" s="634" t="s">
        <v>1144</v>
      </c>
      <c r="C337" s="635" t="s">
        <v>185</v>
      </c>
      <c r="D337" s="636">
        <v>24</v>
      </c>
      <c r="E337" s="636">
        <v>44</v>
      </c>
      <c r="F337" s="636">
        <v>24</v>
      </c>
      <c r="G337" s="636">
        <v>284</v>
      </c>
      <c r="H337" s="636" t="s">
        <v>1133</v>
      </c>
      <c r="J337" s="638">
        <f t="shared" si="5"/>
        <v>0.23999999999999844</v>
      </c>
      <c r="L337" s="633" t="s">
        <v>184</v>
      </c>
      <c r="M337" s="637" t="s">
        <v>1144</v>
      </c>
    </row>
    <row r="338" spans="1:13">
      <c r="A338" s="634" t="s">
        <v>184</v>
      </c>
      <c r="B338" s="634" t="s">
        <v>1144</v>
      </c>
      <c r="C338" s="635" t="s">
        <v>185</v>
      </c>
      <c r="D338" s="636">
        <v>24</v>
      </c>
      <c r="E338" s="636">
        <v>284</v>
      </c>
      <c r="F338" s="636">
        <v>24</v>
      </c>
      <c r="G338" s="636">
        <v>424</v>
      </c>
      <c r="H338" s="636" t="s">
        <v>1134</v>
      </c>
      <c r="J338" s="638">
        <f t="shared" si="5"/>
        <v>0.14000000000000057</v>
      </c>
      <c r="L338" s="633" t="s">
        <v>184</v>
      </c>
      <c r="M338" s="637" t="s">
        <v>1144</v>
      </c>
    </row>
    <row r="339" spans="1:13">
      <c r="A339" s="634" t="s">
        <v>184</v>
      </c>
      <c r="B339" s="634" t="s">
        <v>1144</v>
      </c>
      <c r="C339" s="635" t="s">
        <v>185</v>
      </c>
      <c r="D339" s="636">
        <v>24</v>
      </c>
      <c r="E339" s="636">
        <v>424</v>
      </c>
      <c r="F339" s="636">
        <v>24</v>
      </c>
      <c r="G339" s="636">
        <v>624</v>
      </c>
      <c r="H339" s="636" t="s">
        <v>1132</v>
      </c>
      <c r="J339" s="638">
        <f t="shared" si="5"/>
        <v>0.19999999999999929</v>
      </c>
      <c r="L339" s="633" t="s">
        <v>184</v>
      </c>
      <c r="M339" s="637" t="s">
        <v>1144</v>
      </c>
    </row>
    <row r="340" spans="1:13">
      <c r="A340" s="634" t="s">
        <v>184</v>
      </c>
      <c r="B340" s="634" t="s">
        <v>1144</v>
      </c>
      <c r="C340" s="635" t="s">
        <v>185</v>
      </c>
      <c r="D340" s="636">
        <v>24</v>
      </c>
      <c r="E340" s="636">
        <v>624</v>
      </c>
      <c r="F340" s="636">
        <v>25</v>
      </c>
      <c r="G340" s="636">
        <v>84</v>
      </c>
      <c r="H340" s="636" t="s">
        <v>1134</v>
      </c>
      <c r="J340" s="638">
        <f t="shared" si="5"/>
        <v>0.46000000000000085</v>
      </c>
      <c r="L340" s="633" t="s">
        <v>184</v>
      </c>
      <c r="M340" s="637" t="s">
        <v>1144</v>
      </c>
    </row>
    <row r="341" spans="1:13">
      <c r="A341" s="634" t="s">
        <v>184</v>
      </c>
      <c r="B341" s="634" t="s">
        <v>1144</v>
      </c>
      <c r="C341" s="635" t="s">
        <v>185</v>
      </c>
      <c r="D341" s="636">
        <v>25</v>
      </c>
      <c r="E341" s="636">
        <v>84</v>
      </c>
      <c r="F341" s="636">
        <v>25</v>
      </c>
      <c r="G341" s="636">
        <v>384</v>
      </c>
      <c r="H341" s="636" t="s">
        <v>1141</v>
      </c>
      <c r="J341" s="638">
        <f t="shared" si="5"/>
        <v>0.30000000000000071</v>
      </c>
      <c r="L341" s="633" t="s">
        <v>184</v>
      </c>
      <c r="M341" s="637" t="s">
        <v>1144</v>
      </c>
    </row>
    <row r="342" spans="1:13">
      <c r="A342" s="634" t="s">
        <v>184</v>
      </c>
      <c r="B342" s="634" t="s">
        <v>1144</v>
      </c>
      <c r="C342" s="635" t="s">
        <v>185</v>
      </c>
      <c r="D342" s="636">
        <v>25</v>
      </c>
      <c r="E342" s="636">
        <v>384</v>
      </c>
      <c r="F342" s="636">
        <v>25</v>
      </c>
      <c r="G342" s="636">
        <v>554</v>
      </c>
      <c r="H342" s="636" t="s">
        <v>1134</v>
      </c>
      <c r="J342" s="638">
        <f t="shared" si="5"/>
        <v>0.16999999999999815</v>
      </c>
      <c r="L342" s="633" t="s">
        <v>184</v>
      </c>
      <c r="M342" s="637" t="s">
        <v>1144</v>
      </c>
    </row>
    <row r="343" spans="1:13">
      <c r="A343" s="634" t="s">
        <v>184</v>
      </c>
      <c r="B343" s="634" t="s">
        <v>1144</v>
      </c>
      <c r="C343" s="635" t="s">
        <v>185</v>
      </c>
      <c r="D343" s="636">
        <v>25</v>
      </c>
      <c r="E343" s="636">
        <v>554</v>
      </c>
      <c r="F343" s="636">
        <v>25</v>
      </c>
      <c r="G343" s="636">
        <v>684</v>
      </c>
      <c r="H343" s="636" t="s">
        <v>1141</v>
      </c>
      <c r="J343" s="638">
        <f t="shared" si="5"/>
        <v>0.13000000000000256</v>
      </c>
      <c r="L343" s="633" t="s">
        <v>184</v>
      </c>
      <c r="M343" s="637" t="s">
        <v>1144</v>
      </c>
    </row>
    <row r="344" spans="1:13">
      <c r="A344" s="634" t="s">
        <v>184</v>
      </c>
      <c r="B344" s="634" t="s">
        <v>1144</v>
      </c>
      <c r="C344" s="635" t="s">
        <v>185</v>
      </c>
      <c r="D344" s="636">
        <v>25</v>
      </c>
      <c r="E344" s="636">
        <v>684</v>
      </c>
      <c r="F344" s="636">
        <v>25</v>
      </c>
      <c r="G344" s="636">
        <v>764</v>
      </c>
      <c r="H344" s="636" t="s">
        <v>1133</v>
      </c>
      <c r="J344" s="638">
        <f t="shared" si="5"/>
        <v>7.9999999999998295E-2</v>
      </c>
      <c r="L344" s="633" t="s">
        <v>184</v>
      </c>
      <c r="M344" s="637" t="s">
        <v>1144</v>
      </c>
    </row>
    <row r="345" spans="1:13">
      <c r="A345" s="634" t="s">
        <v>184</v>
      </c>
      <c r="B345" s="634" t="s">
        <v>1144</v>
      </c>
      <c r="C345" s="635" t="s">
        <v>185</v>
      </c>
      <c r="D345" s="636">
        <v>25</v>
      </c>
      <c r="E345" s="636">
        <v>764</v>
      </c>
      <c r="F345" s="636">
        <v>25</v>
      </c>
      <c r="G345" s="636">
        <v>854</v>
      </c>
      <c r="H345" s="636" t="s">
        <v>1141</v>
      </c>
      <c r="J345" s="638">
        <f t="shared" si="5"/>
        <v>8.9999999999999858E-2</v>
      </c>
      <c r="L345" s="633" t="s">
        <v>184</v>
      </c>
      <c r="M345" s="637" t="s">
        <v>1144</v>
      </c>
    </row>
    <row r="346" spans="1:13">
      <c r="A346" s="634" t="s">
        <v>184</v>
      </c>
      <c r="B346" s="634" t="s">
        <v>1144</v>
      </c>
      <c r="C346" s="635" t="s">
        <v>185</v>
      </c>
      <c r="D346" s="636">
        <v>25</v>
      </c>
      <c r="E346" s="636">
        <v>854</v>
      </c>
      <c r="F346" s="636">
        <v>25</v>
      </c>
      <c r="G346" s="636">
        <v>964</v>
      </c>
      <c r="H346" s="636" t="s">
        <v>1133</v>
      </c>
      <c r="J346" s="638">
        <f t="shared" si="5"/>
        <v>0.10999999999999943</v>
      </c>
      <c r="L346" s="633" t="s">
        <v>184</v>
      </c>
      <c r="M346" s="637" t="s">
        <v>1144</v>
      </c>
    </row>
    <row r="347" spans="1:13">
      <c r="A347" s="634" t="s">
        <v>184</v>
      </c>
      <c r="B347" s="634" t="s">
        <v>1144</v>
      </c>
      <c r="C347" s="635" t="s">
        <v>185</v>
      </c>
      <c r="D347" s="636">
        <v>25</v>
      </c>
      <c r="E347" s="636">
        <v>964</v>
      </c>
      <c r="F347" s="636">
        <v>26</v>
      </c>
      <c r="G347" s="636">
        <v>74</v>
      </c>
      <c r="H347" s="636" t="s">
        <v>1141</v>
      </c>
      <c r="J347" s="638">
        <f t="shared" si="5"/>
        <v>0.11000000000000298</v>
      </c>
      <c r="L347" s="633" t="s">
        <v>184</v>
      </c>
      <c r="M347" s="637" t="s">
        <v>1144</v>
      </c>
    </row>
    <row r="348" spans="1:13">
      <c r="A348" s="634" t="s">
        <v>184</v>
      </c>
      <c r="B348" s="634" t="s">
        <v>1144</v>
      </c>
      <c r="C348" s="635" t="s">
        <v>185</v>
      </c>
      <c r="D348" s="636">
        <v>26</v>
      </c>
      <c r="E348" s="636">
        <v>74</v>
      </c>
      <c r="F348" s="636">
        <v>26</v>
      </c>
      <c r="G348" s="636">
        <v>224</v>
      </c>
      <c r="H348" s="636" t="s">
        <v>1134</v>
      </c>
      <c r="J348" s="638">
        <f t="shared" si="5"/>
        <v>0.14999999999999858</v>
      </c>
      <c r="L348" s="633" t="s">
        <v>184</v>
      </c>
      <c r="M348" s="637" t="s">
        <v>1144</v>
      </c>
    </row>
    <row r="349" spans="1:13">
      <c r="A349" s="634" t="s">
        <v>184</v>
      </c>
      <c r="B349" s="634" t="s">
        <v>1144</v>
      </c>
      <c r="C349" s="635" t="s">
        <v>185</v>
      </c>
      <c r="D349" s="636">
        <v>26</v>
      </c>
      <c r="E349" s="636">
        <v>224</v>
      </c>
      <c r="F349" s="636">
        <v>26</v>
      </c>
      <c r="G349" s="636">
        <v>294</v>
      </c>
      <c r="H349" s="636" t="s">
        <v>1141</v>
      </c>
      <c r="J349" s="638">
        <f t="shared" si="5"/>
        <v>7.0000000000000284E-2</v>
      </c>
      <c r="L349" s="633" t="s">
        <v>184</v>
      </c>
      <c r="M349" s="637" t="s">
        <v>1144</v>
      </c>
    </row>
    <row r="350" spans="1:13">
      <c r="A350" s="634" t="s">
        <v>184</v>
      </c>
      <c r="B350" s="634" t="s">
        <v>1144</v>
      </c>
      <c r="C350" s="635" t="s">
        <v>185</v>
      </c>
      <c r="D350" s="636">
        <v>26</v>
      </c>
      <c r="E350" s="636">
        <v>294</v>
      </c>
      <c r="F350" s="636">
        <v>26</v>
      </c>
      <c r="G350" s="636">
        <v>484</v>
      </c>
      <c r="H350" s="636" t="s">
        <v>1134</v>
      </c>
      <c r="J350" s="638">
        <f t="shared" si="5"/>
        <v>0.19000000000000128</v>
      </c>
      <c r="L350" s="633" t="s">
        <v>184</v>
      </c>
      <c r="M350" s="637" t="s">
        <v>1144</v>
      </c>
    </row>
    <row r="351" spans="1:13">
      <c r="A351" s="634" t="s">
        <v>184</v>
      </c>
      <c r="B351" s="634" t="s">
        <v>1144</v>
      </c>
      <c r="C351" s="635" t="s">
        <v>185</v>
      </c>
      <c r="D351" s="636">
        <v>26</v>
      </c>
      <c r="E351" s="636">
        <v>484</v>
      </c>
      <c r="F351" s="636">
        <v>26</v>
      </c>
      <c r="G351" s="636">
        <v>664</v>
      </c>
      <c r="H351" s="636" t="s">
        <v>1141</v>
      </c>
      <c r="J351" s="638">
        <f t="shared" si="5"/>
        <v>0.17999999999999972</v>
      </c>
      <c r="L351" s="633" t="s">
        <v>184</v>
      </c>
      <c r="M351" s="637" t="s">
        <v>1144</v>
      </c>
    </row>
    <row r="352" spans="1:13">
      <c r="A352" s="634" t="s">
        <v>184</v>
      </c>
      <c r="B352" s="634" t="s">
        <v>1144</v>
      </c>
      <c r="C352" s="635" t="s">
        <v>185</v>
      </c>
      <c r="D352" s="636">
        <v>26</v>
      </c>
      <c r="E352" s="636">
        <v>664</v>
      </c>
      <c r="F352" s="636">
        <v>26</v>
      </c>
      <c r="G352" s="636">
        <v>744</v>
      </c>
      <c r="H352" s="636" t="s">
        <v>1132</v>
      </c>
      <c r="J352" s="638">
        <f t="shared" si="5"/>
        <v>7.9999999999998295E-2</v>
      </c>
      <c r="L352" s="633" t="s">
        <v>184</v>
      </c>
      <c r="M352" s="637" t="s">
        <v>1144</v>
      </c>
    </row>
    <row r="353" spans="1:13">
      <c r="A353" s="634" t="s">
        <v>184</v>
      </c>
      <c r="B353" s="634" t="s">
        <v>1144</v>
      </c>
      <c r="C353" s="635" t="s">
        <v>185</v>
      </c>
      <c r="D353" s="636">
        <v>26</v>
      </c>
      <c r="E353" s="636">
        <v>744</v>
      </c>
      <c r="F353" s="636">
        <v>26</v>
      </c>
      <c r="G353" s="636">
        <v>964</v>
      </c>
      <c r="H353" s="636" t="s">
        <v>1133</v>
      </c>
      <c r="J353" s="638">
        <f t="shared" si="5"/>
        <v>0.21999999999999886</v>
      </c>
      <c r="L353" s="633" t="s">
        <v>184</v>
      </c>
      <c r="M353" s="637" t="s">
        <v>1144</v>
      </c>
    </row>
    <row r="354" spans="1:13">
      <c r="A354" s="634" t="s">
        <v>184</v>
      </c>
      <c r="B354" s="634" t="s">
        <v>1144</v>
      </c>
      <c r="C354" s="635" t="s">
        <v>185</v>
      </c>
      <c r="D354" s="636">
        <v>26</v>
      </c>
      <c r="E354" s="636">
        <v>964</v>
      </c>
      <c r="F354" s="636">
        <v>27</v>
      </c>
      <c r="G354" s="636">
        <v>544</v>
      </c>
      <c r="H354" s="636" t="s">
        <v>1132</v>
      </c>
      <c r="J354" s="638">
        <f t="shared" si="5"/>
        <v>0.58000000000000185</v>
      </c>
      <c r="L354" s="633" t="s">
        <v>184</v>
      </c>
      <c r="M354" s="637" t="s">
        <v>1144</v>
      </c>
    </row>
    <row r="355" spans="1:13">
      <c r="A355" s="634" t="s">
        <v>184</v>
      </c>
      <c r="B355" s="634" t="s">
        <v>1144</v>
      </c>
      <c r="C355" s="635" t="s">
        <v>185</v>
      </c>
      <c r="D355" s="636">
        <v>27</v>
      </c>
      <c r="E355" s="636">
        <v>544</v>
      </c>
      <c r="F355" s="636">
        <v>27</v>
      </c>
      <c r="G355" s="636">
        <v>784</v>
      </c>
      <c r="H355" s="636" t="s">
        <v>1134</v>
      </c>
      <c r="J355" s="638">
        <f t="shared" si="5"/>
        <v>0.23999999999999844</v>
      </c>
      <c r="L355" s="633" t="s">
        <v>184</v>
      </c>
      <c r="M355" s="637" t="s">
        <v>1144</v>
      </c>
    </row>
    <row r="356" spans="1:13">
      <c r="A356" s="634" t="s">
        <v>184</v>
      </c>
      <c r="B356" s="634" t="s">
        <v>1144</v>
      </c>
      <c r="C356" s="635" t="s">
        <v>185</v>
      </c>
      <c r="D356" s="636">
        <v>27</v>
      </c>
      <c r="E356" s="636">
        <v>784</v>
      </c>
      <c r="F356" s="636">
        <v>28</v>
      </c>
      <c r="G356" s="636">
        <v>44</v>
      </c>
      <c r="H356" s="636" t="s">
        <v>1133</v>
      </c>
      <c r="J356" s="638">
        <f t="shared" si="5"/>
        <v>0.26000000000000156</v>
      </c>
      <c r="L356" s="633" t="s">
        <v>184</v>
      </c>
      <c r="M356" s="637" t="s">
        <v>1144</v>
      </c>
    </row>
    <row r="357" spans="1:13">
      <c r="A357" s="634" t="s">
        <v>184</v>
      </c>
      <c r="B357" s="634" t="s">
        <v>1144</v>
      </c>
      <c r="C357" s="635" t="s">
        <v>185</v>
      </c>
      <c r="D357" s="636">
        <v>28</v>
      </c>
      <c r="E357" s="636">
        <v>44</v>
      </c>
      <c r="F357" s="636">
        <v>28</v>
      </c>
      <c r="G357" s="636">
        <v>464</v>
      </c>
      <c r="H357" s="636" t="s">
        <v>1134</v>
      </c>
      <c r="J357" s="638">
        <f t="shared" si="5"/>
        <v>0.41999999999999815</v>
      </c>
      <c r="L357" s="633" t="s">
        <v>184</v>
      </c>
      <c r="M357" s="637" t="s">
        <v>1144</v>
      </c>
    </row>
    <row r="358" spans="1:13">
      <c r="A358" s="634" t="s">
        <v>184</v>
      </c>
      <c r="B358" s="634" t="s">
        <v>1144</v>
      </c>
      <c r="C358" s="635" t="s">
        <v>185</v>
      </c>
      <c r="D358" s="636">
        <v>28</v>
      </c>
      <c r="E358" s="636">
        <v>464</v>
      </c>
      <c r="F358" s="636">
        <v>28</v>
      </c>
      <c r="G358" s="636">
        <v>814</v>
      </c>
      <c r="H358" s="636" t="s">
        <v>1133</v>
      </c>
      <c r="J358" s="638">
        <f t="shared" si="5"/>
        <v>0.35000000000000142</v>
      </c>
      <c r="L358" s="633" t="s">
        <v>184</v>
      </c>
      <c r="M358" s="637" t="s">
        <v>1144</v>
      </c>
    </row>
    <row r="359" spans="1:13">
      <c r="A359" s="634" t="s">
        <v>184</v>
      </c>
      <c r="B359" s="634" t="s">
        <v>1144</v>
      </c>
      <c r="C359" s="635" t="s">
        <v>185</v>
      </c>
      <c r="D359" s="636">
        <v>28</v>
      </c>
      <c r="E359" s="636">
        <v>814</v>
      </c>
      <c r="F359" s="636">
        <v>28</v>
      </c>
      <c r="G359" s="636">
        <v>984</v>
      </c>
      <c r="H359" s="636" t="s">
        <v>1134</v>
      </c>
      <c r="J359" s="638">
        <f t="shared" si="5"/>
        <v>0.17000000000000171</v>
      </c>
      <c r="L359" s="633" t="s">
        <v>184</v>
      </c>
      <c r="M359" s="637" t="s">
        <v>1144</v>
      </c>
    </row>
    <row r="360" spans="1:13">
      <c r="A360" s="634" t="s">
        <v>184</v>
      </c>
      <c r="B360" s="634" t="s">
        <v>1144</v>
      </c>
      <c r="C360" s="635" t="s">
        <v>185</v>
      </c>
      <c r="D360" s="636">
        <v>28</v>
      </c>
      <c r="E360" s="636">
        <v>984</v>
      </c>
      <c r="F360" s="636">
        <v>29</v>
      </c>
      <c r="G360" s="636">
        <v>94</v>
      </c>
      <c r="H360" s="636" t="s">
        <v>1133</v>
      </c>
      <c r="J360" s="638">
        <f t="shared" si="5"/>
        <v>0.10999999999999943</v>
      </c>
      <c r="L360" s="633" t="s">
        <v>184</v>
      </c>
      <c r="M360" s="637" t="s">
        <v>1144</v>
      </c>
    </row>
    <row r="361" spans="1:13">
      <c r="A361" s="634" t="s">
        <v>184</v>
      </c>
      <c r="B361" s="634" t="s">
        <v>1144</v>
      </c>
      <c r="C361" s="635" t="s">
        <v>185</v>
      </c>
      <c r="D361" s="636">
        <v>29</v>
      </c>
      <c r="E361" s="636">
        <v>94</v>
      </c>
      <c r="F361" s="636">
        <v>29</v>
      </c>
      <c r="G361" s="636">
        <v>184</v>
      </c>
      <c r="H361" s="636" t="s">
        <v>1141</v>
      </c>
      <c r="J361" s="638">
        <f t="shared" si="5"/>
        <v>8.9999999999999858E-2</v>
      </c>
      <c r="L361" s="633" t="s">
        <v>184</v>
      </c>
      <c r="M361" s="637" t="s">
        <v>1144</v>
      </c>
    </row>
    <row r="362" spans="1:13">
      <c r="A362" s="634" t="s">
        <v>184</v>
      </c>
      <c r="B362" s="634" t="s">
        <v>1144</v>
      </c>
      <c r="C362" s="635" t="s">
        <v>185</v>
      </c>
      <c r="D362" s="636">
        <v>29</v>
      </c>
      <c r="E362" s="636">
        <v>184</v>
      </c>
      <c r="F362" s="636">
        <v>29</v>
      </c>
      <c r="G362" s="636">
        <v>284</v>
      </c>
      <c r="H362" s="636" t="s">
        <v>1134</v>
      </c>
      <c r="J362" s="638">
        <f t="shared" si="5"/>
        <v>9.9999999999997868E-2</v>
      </c>
      <c r="L362" s="633" t="s">
        <v>184</v>
      </c>
      <c r="M362" s="637" t="s">
        <v>1144</v>
      </c>
    </row>
    <row r="363" spans="1:13">
      <c r="A363" s="634" t="s">
        <v>184</v>
      </c>
      <c r="B363" s="634" t="s">
        <v>1144</v>
      </c>
      <c r="C363" s="635" t="s">
        <v>185</v>
      </c>
      <c r="D363" s="636">
        <v>29</v>
      </c>
      <c r="E363" s="636">
        <v>284</v>
      </c>
      <c r="F363" s="636">
        <v>29</v>
      </c>
      <c r="G363" s="636">
        <v>554</v>
      </c>
      <c r="H363" s="636" t="s">
        <v>1133</v>
      </c>
      <c r="J363" s="638">
        <f t="shared" si="5"/>
        <v>0.26999999999999957</v>
      </c>
      <c r="L363" s="633" t="s">
        <v>184</v>
      </c>
      <c r="M363" s="637" t="s">
        <v>1144</v>
      </c>
    </row>
    <row r="364" spans="1:13">
      <c r="A364" s="634" t="s">
        <v>184</v>
      </c>
      <c r="B364" s="634" t="s">
        <v>1144</v>
      </c>
      <c r="C364" s="635" t="s">
        <v>185</v>
      </c>
      <c r="D364" s="636">
        <v>29</v>
      </c>
      <c r="E364" s="636">
        <v>554</v>
      </c>
      <c r="F364" s="636">
        <v>29</v>
      </c>
      <c r="G364" s="636">
        <v>694</v>
      </c>
      <c r="H364" s="636" t="s">
        <v>1134</v>
      </c>
      <c r="J364" s="638">
        <f t="shared" si="5"/>
        <v>0.14000000000000057</v>
      </c>
      <c r="L364" s="633" t="s">
        <v>184</v>
      </c>
      <c r="M364" s="637" t="s">
        <v>1144</v>
      </c>
    </row>
    <row r="365" spans="1:13">
      <c r="A365" s="634" t="s">
        <v>184</v>
      </c>
      <c r="B365" s="634" t="s">
        <v>1144</v>
      </c>
      <c r="C365" s="635" t="s">
        <v>185</v>
      </c>
      <c r="D365" s="636">
        <v>29</v>
      </c>
      <c r="E365" s="636">
        <v>694</v>
      </c>
      <c r="F365" s="636">
        <v>29</v>
      </c>
      <c r="G365" s="636">
        <v>834</v>
      </c>
      <c r="H365" s="636" t="s">
        <v>1133</v>
      </c>
      <c r="J365" s="638">
        <f t="shared" si="5"/>
        <v>0.14000000000000057</v>
      </c>
      <c r="L365" s="633" t="s">
        <v>184</v>
      </c>
      <c r="M365" s="637" t="s">
        <v>1144</v>
      </c>
    </row>
    <row r="366" spans="1:13">
      <c r="A366" s="634" t="s">
        <v>184</v>
      </c>
      <c r="B366" s="634" t="s">
        <v>1144</v>
      </c>
      <c r="C366" s="635" t="s">
        <v>185</v>
      </c>
      <c r="D366" s="636">
        <v>29</v>
      </c>
      <c r="E366" s="636">
        <v>834</v>
      </c>
      <c r="F366" s="636">
        <v>29</v>
      </c>
      <c r="G366" s="636">
        <v>904</v>
      </c>
      <c r="H366" s="636" t="s">
        <v>1134</v>
      </c>
      <c r="J366" s="638">
        <f t="shared" si="5"/>
        <v>7.0000000000000284E-2</v>
      </c>
      <c r="L366" s="633" t="s">
        <v>184</v>
      </c>
      <c r="M366" s="637" t="s">
        <v>1144</v>
      </c>
    </row>
    <row r="367" spans="1:13">
      <c r="A367" s="634" t="s">
        <v>184</v>
      </c>
      <c r="B367" s="634" t="s">
        <v>1144</v>
      </c>
      <c r="C367" s="635" t="s">
        <v>185</v>
      </c>
      <c r="D367" s="636">
        <v>29</v>
      </c>
      <c r="E367" s="636">
        <v>904</v>
      </c>
      <c r="F367" s="636">
        <v>29</v>
      </c>
      <c r="G367" s="636">
        <v>964</v>
      </c>
      <c r="H367" s="636" t="s">
        <v>1133</v>
      </c>
      <c r="J367" s="638">
        <f t="shared" si="5"/>
        <v>5.9999999999998721E-2</v>
      </c>
      <c r="L367" s="633" t="s">
        <v>184</v>
      </c>
      <c r="M367" s="637" t="s">
        <v>1144</v>
      </c>
    </row>
    <row r="368" spans="1:13">
      <c r="A368" s="634" t="s">
        <v>184</v>
      </c>
      <c r="B368" s="634" t="s">
        <v>1144</v>
      </c>
      <c r="C368" s="635" t="s">
        <v>185</v>
      </c>
      <c r="D368" s="636">
        <v>29</v>
      </c>
      <c r="E368" s="636">
        <v>964</v>
      </c>
      <c r="F368" s="636">
        <v>30</v>
      </c>
      <c r="G368" s="636">
        <v>144</v>
      </c>
      <c r="H368" s="636" t="s">
        <v>1132</v>
      </c>
      <c r="J368" s="638">
        <f t="shared" si="5"/>
        <v>0.17999999999999972</v>
      </c>
      <c r="L368" s="633" t="s">
        <v>184</v>
      </c>
      <c r="M368" s="637" t="s">
        <v>1144</v>
      </c>
    </row>
    <row r="369" spans="1:13">
      <c r="A369" s="634" t="s">
        <v>184</v>
      </c>
      <c r="B369" s="634" t="s">
        <v>1144</v>
      </c>
      <c r="C369" s="635" t="s">
        <v>185</v>
      </c>
      <c r="D369" s="636">
        <v>30</v>
      </c>
      <c r="E369" s="636">
        <v>144</v>
      </c>
      <c r="F369" s="636">
        <v>30</v>
      </c>
      <c r="G369" s="636">
        <v>304</v>
      </c>
      <c r="H369" s="636" t="s">
        <v>1133</v>
      </c>
      <c r="J369" s="638">
        <f t="shared" si="5"/>
        <v>0.16000000000000014</v>
      </c>
      <c r="L369" s="633" t="s">
        <v>184</v>
      </c>
      <c r="M369" s="637" t="s">
        <v>1144</v>
      </c>
    </row>
    <row r="370" spans="1:13">
      <c r="A370" s="634" t="s">
        <v>184</v>
      </c>
      <c r="B370" s="634" t="s">
        <v>1144</v>
      </c>
      <c r="C370" s="635" t="s">
        <v>185</v>
      </c>
      <c r="D370" s="636">
        <v>30</v>
      </c>
      <c r="E370" s="636">
        <v>304</v>
      </c>
      <c r="F370" s="636">
        <v>30</v>
      </c>
      <c r="G370" s="636">
        <v>374</v>
      </c>
      <c r="H370" s="636" t="s">
        <v>1141</v>
      </c>
      <c r="J370" s="638">
        <f t="shared" si="5"/>
        <v>7.0000000000000284E-2</v>
      </c>
      <c r="L370" s="633" t="s">
        <v>184</v>
      </c>
      <c r="M370" s="637" t="s">
        <v>1144</v>
      </c>
    </row>
    <row r="371" spans="1:13">
      <c r="A371" s="634" t="s">
        <v>184</v>
      </c>
      <c r="B371" s="634" t="s">
        <v>1144</v>
      </c>
      <c r="C371" s="635" t="s">
        <v>185</v>
      </c>
      <c r="D371" s="636">
        <v>30</v>
      </c>
      <c r="E371" s="636">
        <v>374</v>
      </c>
      <c r="F371" s="636">
        <v>30</v>
      </c>
      <c r="G371" s="636">
        <v>444</v>
      </c>
      <c r="H371" s="636" t="s">
        <v>1133</v>
      </c>
      <c r="J371" s="638">
        <f t="shared" si="5"/>
        <v>7.0000000000000284E-2</v>
      </c>
      <c r="L371" s="633" t="s">
        <v>184</v>
      </c>
      <c r="M371" s="637" t="s">
        <v>1144</v>
      </c>
    </row>
    <row r="372" spans="1:13">
      <c r="A372" s="634" t="s">
        <v>184</v>
      </c>
      <c r="B372" s="634" t="s">
        <v>1144</v>
      </c>
      <c r="C372" s="635" t="s">
        <v>185</v>
      </c>
      <c r="D372" s="636">
        <v>30</v>
      </c>
      <c r="E372" s="636">
        <v>444</v>
      </c>
      <c r="F372" s="636">
        <v>30</v>
      </c>
      <c r="G372" s="636">
        <v>634</v>
      </c>
      <c r="H372" s="636" t="s">
        <v>1134</v>
      </c>
      <c r="J372" s="638">
        <f t="shared" si="5"/>
        <v>0.19000000000000128</v>
      </c>
      <c r="L372" s="633" t="s">
        <v>184</v>
      </c>
      <c r="M372" s="637" t="s">
        <v>1144</v>
      </c>
    </row>
    <row r="373" spans="1:13">
      <c r="A373" s="634" t="s">
        <v>184</v>
      </c>
      <c r="B373" s="634" t="s">
        <v>1144</v>
      </c>
      <c r="C373" s="635" t="s">
        <v>185</v>
      </c>
      <c r="D373" s="636">
        <v>30</v>
      </c>
      <c r="E373" s="636">
        <v>634</v>
      </c>
      <c r="F373" s="636">
        <v>30</v>
      </c>
      <c r="G373" s="636">
        <v>744</v>
      </c>
      <c r="H373" s="636" t="s">
        <v>1132</v>
      </c>
      <c r="J373" s="638">
        <f t="shared" si="5"/>
        <v>0.10999999999999943</v>
      </c>
      <c r="L373" s="633" t="s">
        <v>184</v>
      </c>
      <c r="M373" s="637" t="s">
        <v>1144</v>
      </c>
    </row>
    <row r="374" spans="1:13">
      <c r="A374" s="634" t="s">
        <v>184</v>
      </c>
      <c r="B374" s="634" t="s">
        <v>1144</v>
      </c>
      <c r="C374" s="635" t="s">
        <v>185</v>
      </c>
      <c r="D374" s="636">
        <v>30</v>
      </c>
      <c r="E374" s="636">
        <v>744</v>
      </c>
      <c r="F374" s="636">
        <v>30</v>
      </c>
      <c r="G374" s="636">
        <v>859</v>
      </c>
      <c r="H374" s="636" t="s">
        <v>1134</v>
      </c>
      <c r="J374" s="638">
        <f t="shared" si="5"/>
        <v>0.11500000000000199</v>
      </c>
      <c r="L374" s="633" t="s">
        <v>184</v>
      </c>
      <c r="M374" s="637" t="s">
        <v>1144</v>
      </c>
    </row>
    <row r="375" spans="1:13">
      <c r="A375" s="634" t="s">
        <v>184</v>
      </c>
      <c r="B375" s="634" t="s">
        <v>1144</v>
      </c>
      <c r="C375" s="635" t="s">
        <v>185</v>
      </c>
      <c r="D375" s="636">
        <v>30</v>
      </c>
      <c r="E375" s="636">
        <v>859</v>
      </c>
      <c r="F375" s="636">
        <v>30</v>
      </c>
      <c r="G375" s="636">
        <v>924</v>
      </c>
      <c r="H375" s="636" t="s">
        <v>1133</v>
      </c>
      <c r="J375" s="638">
        <f t="shared" si="5"/>
        <v>6.4999999999997726E-2</v>
      </c>
      <c r="L375" s="633" t="s">
        <v>184</v>
      </c>
      <c r="M375" s="637" t="s">
        <v>1144</v>
      </c>
    </row>
    <row r="376" spans="1:13">
      <c r="A376" s="634" t="s">
        <v>184</v>
      </c>
      <c r="B376" s="634" t="s">
        <v>1144</v>
      </c>
      <c r="C376" s="635" t="s">
        <v>185</v>
      </c>
      <c r="D376" s="636">
        <v>30</v>
      </c>
      <c r="E376" s="636">
        <v>924</v>
      </c>
      <c r="F376" s="636">
        <v>31</v>
      </c>
      <c r="G376" s="636">
        <v>14</v>
      </c>
      <c r="H376" s="636" t="s">
        <v>1141</v>
      </c>
      <c r="J376" s="638">
        <f t="shared" si="5"/>
        <v>8.9999999999999858E-2</v>
      </c>
      <c r="L376" s="633" t="s">
        <v>184</v>
      </c>
      <c r="M376" s="637" t="s">
        <v>1144</v>
      </c>
    </row>
    <row r="377" spans="1:13">
      <c r="A377" s="634" t="s">
        <v>184</v>
      </c>
      <c r="B377" s="634" t="s">
        <v>1144</v>
      </c>
      <c r="C377" s="635" t="s">
        <v>185</v>
      </c>
      <c r="D377" s="636">
        <v>31</v>
      </c>
      <c r="E377" s="636">
        <v>14</v>
      </c>
      <c r="F377" s="636">
        <v>31</v>
      </c>
      <c r="G377" s="636">
        <v>94</v>
      </c>
      <c r="H377" s="636" t="s">
        <v>1132</v>
      </c>
      <c r="J377" s="638">
        <f t="shared" si="5"/>
        <v>8.0000000000001847E-2</v>
      </c>
      <c r="L377" s="633" t="s">
        <v>184</v>
      </c>
      <c r="M377" s="637" t="s">
        <v>1144</v>
      </c>
    </row>
    <row r="378" spans="1:13">
      <c r="A378" s="634" t="s">
        <v>184</v>
      </c>
      <c r="B378" s="634" t="s">
        <v>1144</v>
      </c>
      <c r="C378" s="635" t="s">
        <v>185</v>
      </c>
      <c r="D378" s="636">
        <v>31</v>
      </c>
      <c r="E378" s="636">
        <v>94</v>
      </c>
      <c r="F378" s="636">
        <v>31</v>
      </c>
      <c r="G378" s="636">
        <v>244</v>
      </c>
      <c r="H378" s="636" t="s">
        <v>1133</v>
      </c>
      <c r="J378" s="638">
        <f t="shared" si="5"/>
        <v>0.14999999999999858</v>
      </c>
      <c r="L378" s="633" t="s">
        <v>184</v>
      </c>
      <c r="M378" s="637" t="s">
        <v>1144</v>
      </c>
    </row>
    <row r="379" spans="1:13">
      <c r="A379" s="634" t="s">
        <v>184</v>
      </c>
      <c r="B379" s="634" t="s">
        <v>1144</v>
      </c>
      <c r="C379" s="635" t="s">
        <v>185</v>
      </c>
      <c r="D379" s="636">
        <v>31</v>
      </c>
      <c r="E379" s="636">
        <v>244</v>
      </c>
      <c r="F379" s="636">
        <v>31</v>
      </c>
      <c r="G379" s="636">
        <v>484</v>
      </c>
      <c r="H379" s="636" t="s">
        <v>1132</v>
      </c>
      <c r="J379" s="638">
        <f t="shared" si="5"/>
        <v>0.24000000000000199</v>
      </c>
      <c r="L379" s="633" t="s">
        <v>184</v>
      </c>
      <c r="M379" s="637" t="s">
        <v>1144</v>
      </c>
    </row>
    <row r="380" spans="1:13">
      <c r="A380" s="634" t="s">
        <v>184</v>
      </c>
      <c r="B380" s="634" t="s">
        <v>1144</v>
      </c>
      <c r="C380" s="635" t="s">
        <v>185</v>
      </c>
      <c r="D380" s="636">
        <v>31</v>
      </c>
      <c r="E380" s="636">
        <v>484</v>
      </c>
      <c r="F380" s="636">
        <v>31</v>
      </c>
      <c r="G380" s="636">
        <v>594</v>
      </c>
      <c r="H380" s="636" t="s">
        <v>1134</v>
      </c>
      <c r="J380" s="638">
        <f t="shared" si="5"/>
        <v>0.10999999999999943</v>
      </c>
      <c r="L380" s="633" t="s">
        <v>184</v>
      </c>
      <c r="M380" s="637" t="s">
        <v>1144</v>
      </c>
    </row>
    <row r="381" spans="1:13">
      <c r="A381" s="634" t="s">
        <v>184</v>
      </c>
      <c r="B381" s="634" t="s">
        <v>1144</v>
      </c>
      <c r="C381" s="635" t="s">
        <v>185</v>
      </c>
      <c r="D381" s="636">
        <v>31</v>
      </c>
      <c r="E381" s="636">
        <v>594</v>
      </c>
      <c r="F381" s="636">
        <v>31</v>
      </c>
      <c r="G381" s="636">
        <v>744</v>
      </c>
      <c r="H381" s="636" t="s">
        <v>1133</v>
      </c>
      <c r="J381" s="638">
        <f t="shared" si="5"/>
        <v>0.14999999999999858</v>
      </c>
      <c r="L381" s="633" t="s">
        <v>184</v>
      </c>
      <c r="M381" s="637" t="s">
        <v>1144</v>
      </c>
    </row>
    <row r="382" spans="1:13">
      <c r="A382" s="634" t="s">
        <v>184</v>
      </c>
      <c r="B382" s="634" t="s">
        <v>1144</v>
      </c>
      <c r="C382" s="635" t="s">
        <v>185</v>
      </c>
      <c r="D382" s="636">
        <v>31</v>
      </c>
      <c r="E382" s="636">
        <v>744</v>
      </c>
      <c r="F382" s="636">
        <v>31</v>
      </c>
      <c r="G382" s="636">
        <v>864</v>
      </c>
      <c r="H382" s="636" t="s">
        <v>1134</v>
      </c>
      <c r="J382" s="638">
        <f t="shared" si="5"/>
        <v>0.12000000000000099</v>
      </c>
      <c r="L382" s="633" t="s">
        <v>184</v>
      </c>
      <c r="M382" s="637" t="s">
        <v>1144</v>
      </c>
    </row>
    <row r="383" spans="1:13">
      <c r="A383" s="634" t="s">
        <v>184</v>
      </c>
      <c r="B383" s="634" t="s">
        <v>1144</v>
      </c>
      <c r="C383" s="635" t="s">
        <v>185</v>
      </c>
      <c r="D383" s="636">
        <v>31</v>
      </c>
      <c r="E383" s="636">
        <v>864</v>
      </c>
      <c r="F383" s="636">
        <v>31</v>
      </c>
      <c r="G383" s="636">
        <v>954</v>
      </c>
      <c r="H383" s="636" t="s">
        <v>1132</v>
      </c>
      <c r="J383" s="638">
        <f t="shared" si="5"/>
        <v>8.9999999999999858E-2</v>
      </c>
      <c r="L383" s="633" t="s">
        <v>184</v>
      </c>
      <c r="M383" s="637" t="s">
        <v>1144</v>
      </c>
    </row>
    <row r="384" spans="1:13">
      <c r="A384" s="634" t="s">
        <v>184</v>
      </c>
      <c r="B384" s="634" t="s">
        <v>1144</v>
      </c>
      <c r="C384" s="635" t="s">
        <v>185</v>
      </c>
      <c r="D384" s="636">
        <v>31</v>
      </c>
      <c r="E384" s="636">
        <v>954</v>
      </c>
      <c r="F384" s="636">
        <v>32</v>
      </c>
      <c r="G384" s="636">
        <v>144</v>
      </c>
      <c r="H384" s="636" t="s">
        <v>1134</v>
      </c>
      <c r="J384" s="638">
        <f t="shared" si="5"/>
        <v>0.18999999999999773</v>
      </c>
      <c r="L384" s="633" t="s">
        <v>184</v>
      </c>
      <c r="M384" s="637" t="s">
        <v>1144</v>
      </c>
    </row>
    <row r="385" spans="1:13">
      <c r="A385" s="634" t="s">
        <v>184</v>
      </c>
      <c r="B385" s="634" t="s">
        <v>1144</v>
      </c>
      <c r="C385" s="635" t="s">
        <v>185</v>
      </c>
      <c r="D385" s="636">
        <v>32</v>
      </c>
      <c r="E385" s="636">
        <v>144</v>
      </c>
      <c r="F385" s="636">
        <v>32</v>
      </c>
      <c r="G385" s="636">
        <v>269</v>
      </c>
      <c r="H385" s="636" t="s">
        <v>1132</v>
      </c>
      <c r="J385" s="638">
        <f t="shared" si="5"/>
        <v>0.125</v>
      </c>
      <c r="L385" s="633" t="s">
        <v>184</v>
      </c>
      <c r="M385" s="637" t="s">
        <v>1144</v>
      </c>
    </row>
    <row r="386" spans="1:13">
      <c r="A386" s="634" t="s">
        <v>184</v>
      </c>
      <c r="B386" s="634" t="s">
        <v>1144</v>
      </c>
      <c r="C386" s="635" t="s">
        <v>185</v>
      </c>
      <c r="D386" s="636">
        <v>32</v>
      </c>
      <c r="E386" s="636">
        <v>269</v>
      </c>
      <c r="F386" s="636">
        <v>33</v>
      </c>
      <c r="G386" s="636">
        <v>434</v>
      </c>
      <c r="H386" s="636" t="s">
        <v>1134</v>
      </c>
      <c r="J386" s="638">
        <f t="shared" si="5"/>
        <v>1.1649999999999991</v>
      </c>
      <c r="L386" s="633" t="s">
        <v>184</v>
      </c>
      <c r="M386" s="637" t="s">
        <v>1144</v>
      </c>
    </row>
    <row r="387" spans="1:13">
      <c r="A387" s="634" t="s">
        <v>184</v>
      </c>
      <c r="B387" s="634" t="s">
        <v>1144</v>
      </c>
      <c r="C387" s="635" t="s">
        <v>185</v>
      </c>
      <c r="D387" s="636">
        <v>33</v>
      </c>
      <c r="E387" s="636">
        <v>434</v>
      </c>
      <c r="F387" s="636">
        <v>33</v>
      </c>
      <c r="G387" s="636">
        <v>664</v>
      </c>
      <c r="H387" s="636" t="s">
        <v>1132</v>
      </c>
      <c r="J387" s="638">
        <f t="shared" ref="J387:J450" si="6">+(F387+G387/1000)-(D387+E387/1000)</f>
        <v>0.23000000000000398</v>
      </c>
      <c r="L387" s="633" t="s">
        <v>184</v>
      </c>
      <c r="M387" s="637" t="s">
        <v>1144</v>
      </c>
    </row>
    <row r="388" spans="1:13">
      <c r="A388" s="634" t="s">
        <v>184</v>
      </c>
      <c r="B388" s="634" t="s">
        <v>1144</v>
      </c>
      <c r="C388" s="635" t="s">
        <v>185</v>
      </c>
      <c r="D388" s="636">
        <v>33</v>
      </c>
      <c r="E388" s="636">
        <v>664</v>
      </c>
      <c r="F388" s="636">
        <v>33</v>
      </c>
      <c r="G388" s="636">
        <v>834</v>
      </c>
      <c r="H388" s="636" t="s">
        <v>1134</v>
      </c>
      <c r="J388" s="638">
        <f t="shared" si="6"/>
        <v>0.17000000000000171</v>
      </c>
      <c r="L388" s="633" t="s">
        <v>184</v>
      </c>
      <c r="M388" s="637" t="s">
        <v>1144</v>
      </c>
    </row>
    <row r="389" spans="1:13">
      <c r="A389" s="634" t="s">
        <v>184</v>
      </c>
      <c r="B389" s="634" t="s">
        <v>1144</v>
      </c>
      <c r="C389" s="635" t="s">
        <v>185</v>
      </c>
      <c r="D389" s="636">
        <v>33</v>
      </c>
      <c r="E389" s="636">
        <v>834</v>
      </c>
      <c r="F389" s="636">
        <v>34</v>
      </c>
      <c r="G389" s="636">
        <v>124</v>
      </c>
      <c r="H389" s="636" t="s">
        <v>1133</v>
      </c>
      <c r="J389" s="638">
        <f t="shared" si="6"/>
        <v>0.28999999999999915</v>
      </c>
      <c r="L389" s="633" t="s">
        <v>184</v>
      </c>
      <c r="M389" s="637" t="s">
        <v>1144</v>
      </c>
    </row>
    <row r="390" spans="1:13">
      <c r="A390" s="634" t="s">
        <v>184</v>
      </c>
      <c r="B390" s="634" t="s">
        <v>1144</v>
      </c>
      <c r="C390" s="635" t="s">
        <v>185</v>
      </c>
      <c r="D390" s="636">
        <v>34</v>
      </c>
      <c r="E390" s="636">
        <v>124</v>
      </c>
      <c r="F390" s="636">
        <v>34</v>
      </c>
      <c r="G390" s="636">
        <v>364</v>
      </c>
      <c r="H390" s="636" t="s">
        <v>1134</v>
      </c>
      <c r="J390" s="638">
        <f t="shared" si="6"/>
        <v>0.23999999999999488</v>
      </c>
      <c r="L390" s="633" t="s">
        <v>184</v>
      </c>
      <c r="M390" s="637" t="s">
        <v>1144</v>
      </c>
    </row>
    <row r="391" spans="1:13">
      <c r="A391" s="634" t="s">
        <v>184</v>
      </c>
      <c r="B391" s="634" t="s">
        <v>1144</v>
      </c>
      <c r="C391" s="635" t="s">
        <v>185</v>
      </c>
      <c r="D391" s="636">
        <v>34</v>
      </c>
      <c r="E391" s="636">
        <v>364</v>
      </c>
      <c r="F391" s="636">
        <v>35</v>
      </c>
      <c r="G391" s="636">
        <v>64</v>
      </c>
      <c r="H391" s="636" t="s">
        <v>1141</v>
      </c>
      <c r="J391" s="638">
        <f t="shared" si="6"/>
        <v>0.70000000000000284</v>
      </c>
      <c r="L391" s="633" t="s">
        <v>184</v>
      </c>
      <c r="M391" s="637" t="s">
        <v>1144</v>
      </c>
    </row>
    <row r="392" spans="1:13">
      <c r="A392" s="634" t="s">
        <v>184</v>
      </c>
      <c r="B392" s="634" t="s">
        <v>1144</v>
      </c>
      <c r="C392" s="635" t="s">
        <v>185</v>
      </c>
      <c r="D392" s="636">
        <v>35</v>
      </c>
      <c r="E392" s="636">
        <v>64</v>
      </c>
      <c r="F392" s="636">
        <v>35</v>
      </c>
      <c r="G392" s="636">
        <v>314</v>
      </c>
      <c r="H392" s="636" t="s">
        <v>1134</v>
      </c>
      <c r="J392" s="638">
        <f t="shared" si="6"/>
        <v>0.25</v>
      </c>
      <c r="L392" s="633" t="s">
        <v>184</v>
      </c>
      <c r="M392" s="637" t="s">
        <v>1144</v>
      </c>
    </row>
    <row r="393" spans="1:13">
      <c r="A393" s="634" t="s">
        <v>184</v>
      </c>
      <c r="B393" s="634" t="s">
        <v>1144</v>
      </c>
      <c r="C393" s="635" t="s">
        <v>185</v>
      </c>
      <c r="D393" s="636">
        <v>35</v>
      </c>
      <c r="E393" s="636">
        <v>314</v>
      </c>
      <c r="F393" s="636">
        <v>35</v>
      </c>
      <c r="G393" s="636">
        <v>384</v>
      </c>
      <c r="H393" s="636" t="s">
        <v>1133</v>
      </c>
      <c r="J393" s="638">
        <f t="shared" si="6"/>
        <v>7.0000000000000284E-2</v>
      </c>
      <c r="L393" s="633" t="s">
        <v>184</v>
      </c>
      <c r="M393" s="637" t="s">
        <v>1144</v>
      </c>
    </row>
    <row r="394" spans="1:13">
      <c r="A394" s="634" t="s">
        <v>184</v>
      </c>
      <c r="B394" s="634" t="s">
        <v>1144</v>
      </c>
      <c r="C394" s="635" t="s">
        <v>185</v>
      </c>
      <c r="D394" s="636">
        <v>35</v>
      </c>
      <c r="E394" s="636">
        <v>384</v>
      </c>
      <c r="F394" s="636">
        <v>35</v>
      </c>
      <c r="G394" s="636">
        <v>884</v>
      </c>
      <c r="H394" s="636" t="s">
        <v>1134</v>
      </c>
      <c r="J394" s="638">
        <f t="shared" si="6"/>
        <v>0.5</v>
      </c>
      <c r="L394" s="633" t="s">
        <v>184</v>
      </c>
      <c r="M394" s="637" t="s">
        <v>1144</v>
      </c>
    </row>
    <row r="395" spans="1:13">
      <c r="A395" s="634" t="s">
        <v>184</v>
      </c>
      <c r="B395" s="634" t="s">
        <v>1144</v>
      </c>
      <c r="C395" s="635" t="s">
        <v>185</v>
      </c>
      <c r="D395" s="636">
        <v>35</v>
      </c>
      <c r="E395" s="636">
        <v>884</v>
      </c>
      <c r="F395" s="636">
        <v>36</v>
      </c>
      <c r="G395" s="636">
        <v>159</v>
      </c>
      <c r="H395" s="636" t="s">
        <v>1133</v>
      </c>
      <c r="J395" s="638">
        <f t="shared" si="6"/>
        <v>0.27499999999999858</v>
      </c>
      <c r="L395" s="633" t="s">
        <v>184</v>
      </c>
      <c r="M395" s="637" t="s">
        <v>1144</v>
      </c>
    </row>
    <row r="396" spans="1:13">
      <c r="A396" s="634" t="s">
        <v>184</v>
      </c>
      <c r="B396" s="634" t="s">
        <v>1144</v>
      </c>
      <c r="C396" s="635" t="s">
        <v>185</v>
      </c>
      <c r="D396" s="636">
        <v>36</v>
      </c>
      <c r="E396" s="636">
        <v>159</v>
      </c>
      <c r="F396" s="636">
        <v>36</v>
      </c>
      <c r="G396" s="636">
        <v>274</v>
      </c>
      <c r="H396" s="636" t="s">
        <v>1132</v>
      </c>
      <c r="J396" s="638">
        <f t="shared" si="6"/>
        <v>0.11500000000000199</v>
      </c>
      <c r="L396" s="633" t="s">
        <v>184</v>
      </c>
      <c r="M396" s="637" t="s">
        <v>1144</v>
      </c>
    </row>
    <row r="397" spans="1:13">
      <c r="A397" s="634" t="s">
        <v>184</v>
      </c>
      <c r="B397" s="634" t="s">
        <v>1144</v>
      </c>
      <c r="C397" s="635" t="s">
        <v>185</v>
      </c>
      <c r="D397" s="636">
        <v>36</v>
      </c>
      <c r="E397" s="636">
        <v>274</v>
      </c>
      <c r="F397" s="636">
        <v>36</v>
      </c>
      <c r="G397" s="636">
        <v>584</v>
      </c>
      <c r="H397" s="636" t="s">
        <v>1133</v>
      </c>
      <c r="J397" s="638">
        <f t="shared" si="6"/>
        <v>0.31000000000000227</v>
      </c>
      <c r="L397" s="633" t="s">
        <v>184</v>
      </c>
      <c r="M397" s="637" t="s">
        <v>1144</v>
      </c>
    </row>
    <row r="398" spans="1:13">
      <c r="A398" s="634" t="s">
        <v>184</v>
      </c>
      <c r="B398" s="634" t="s">
        <v>1144</v>
      </c>
      <c r="C398" s="635" t="s">
        <v>185</v>
      </c>
      <c r="D398" s="636">
        <v>36</v>
      </c>
      <c r="E398" s="636">
        <v>584</v>
      </c>
      <c r="F398" s="636">
        <v>37</v>
      </c>
      <c r="G398" s="636">
        <v>4</v>
      </c>
      <c r="H398" s="636" t="s">
        <v>1132</v>
      </c>
      <c r="J398" s="638">
        <f t="shared" si="6"/>
        <v>0.4199999999999946</v>
      </c>
      <c r="L398" s="633" t="s">
        <v>184</v>
      </c>
      <c r="M398" s="637" t="s">
        <v>1144</v>
      </c>
    </row>
    <row r="399" spans="1:13">
      <c r="A399" s="634" t="s">
        <v>184</v>
      </c>
      <c r="B399" s="634" t="s">
        <v>1144</v>
      </c>
      <c r="C399" s="635" t="s">
        <v>185</v>
      </c>
      <c r="D399" s="636">
        <v>37</v>
      </c>
      <c r="E399" s="636">
        <v>4</v>
      </c>
      <c r="F399" s="636">
        <v>37</v>
      </c>
      <c r="G399" s="636">
        <v>134</v>
      </c>
      <c r="H399" s="636" t="s">
        <v>1133</v>
      </c>
      <c r="J399" s="638">
        <f t="shared" si="6"/>
        <v>0.13000000000000256</v>
      </c>
      <c r="L399" s="633" t="s">
        <v>184</v>
      </c>
      <c r="M399" s="637" t="s">
        <v>1144</v>
      </c>
    </row>
    <row r="400" spans="1:13">
      <c r="A400" s="634" t="s">
        <v>184</v>
      </c>
      <c r="B400" s="634" t="s">
        <v>1144</v>
      </c>
      <c r="C400" s="635" t="s">
        <v>185</v>
      </c>
      <c r="D400" s="636">
        <v>37</v>
      </c>
      <c r="E400" s="636">
        <v>134</v>
      </c>
      <c r="F400" s="636">
        <v>37</v>
      </c>
      <c r="G400" s="636">
        <v>254</v>
      </c>
      <c r="H400" s="636" t="s">
        <v>1134</v>
      </c>
      <c r="J400" s="638">
        <f t="shared" si="6"/>
        <v>0.11999999999999744</v>
      </c>
      <c r="L400" s="633" t="s">
        <v>184</v>
      </c>
      <c r="M400" s="637" t="s">
        <v>1144</v>
      </c>
    </row>
    <row r="401" spans="1:13">
      <c r="A401" s="634" t="s">
        <v>184</v>
      </c>
      <c r="B401" s="634" t="s">
        <v>1144</v>
      </c>
      <c r="C401" s="635" t="s">
        <v>185</v>
      </c>
      <c r="D401" s="636">
        <v>37</v>
      </c>
      <c r="E401" s="636">
        <v>254</v>
      </c>
      <c r="F401" s="636">
        <v>37</v>
      </c>
      <c r="G401" s="636">
        <v>584</v>
      </c>
      <c r="H401" s="636" t="s">
        <v>1132</v>
      </c>
      <c r="J401" s="638">
        <f t="shared" si="6"/>
        <v>0.3300000000000054</v>
      </c>
      <c r="L401" s="633" t="s">
        <v>184</v>
      </c>
      <c r="M401" s="637" t="s">
        <v>1144</v>
      </c>
    </row>
    <row r="402" spans="1:13">
      <c r="A402" s="634" t="s">
        <v>184</v>
      </c>
      <c r="B402" s="634" t="s">
        <v>1144</v>
      </c>
      <c r="C402" s="635" t="s">
        <v>185</v>
      </c>
      <c r="D402" s="636">
        <v>37</v>
      </c>
      <c r="E402" s="636">
        <v>584</v>
      </c>
      <c r="F402" s="636">
        <v>37</v>
      </c>
      <c r="G402" s="636">
        <v>794</v>
      </c>
      <c r="H402" s="636" t="s">
        <v>1134</v>
      </c>
      <c r="J402" s="638">
        <f t="shared" si="6"/>
        <v>0.20999999999999375</v>
      </c>
      <c r="L402" s="633" t="s">
        <v>184</v>
      </c>
      <c r="M402" s="637" t="s">
        <v>1144</v>
      </c>
    </row>
    <row r="403" spans="1:13">
      <c r="A403" s="634" t="s">
        <v>184</v>
      </c>
      <c r="B403" s="634" t="s">
        <v>1144</v>
      </c>
      <c r="C403" s="635" t="s">
        <v>185</v>
      </c>
      <c r="D403" s="636">
        <v>37</v>
      </c>
      <c r="E403" s="636">
        <v>794</v>
      </c>
      <c r="F403" s="636">
        <v>38</v>
      </c>
      <c r="G403" s="636">
        <v>59</v>
      </c>
      <c r="H403" s="636" t="s">
        <v>1133</v>
      </c>
      <c r="J403" s="638">
        <f t="shared" si="6"/>
        <v>0.26500000000000057</v>
      </c>
      <c r="L403" s="633" t="s">
        <v>184</v>
      </c>
      <c r="M403" s="637" t="s">
        <v>1144</v>
      </c>
    </row>
    <row r="404" spans="1:13">
      <c r="A404" s="634" t="s">
        <v>184</v>
      </c>
      <c r="B404" s="634" t="s">
        <v>1144</v>
      </c>
      <c r="C404" s="635" t="s">
        <v>185</v>
      </c>
      <c r="D404" s="636">
        <v>38</v>
      </c>
      <c r="E404" s="636">
        <v>59</v>
      </c>
      <c r="F404" s="636">
        <v>38</v>
      </c>
      <c r="G404" s="636">
        <v>154</v>
      </c>
      <c r="H404" s="636" t="s">
        <v>1134</v>
      </c>
      <c r="J404" s="638">
        <f t="shared" si="6"/>
        <v>9.5000000000005969E-2</v>
      </c>
      <c r="L404" s="633" t="s">
        <v>184</v>
      </c>
      <c r="M404" s="637" t="s">
        <v>1144</v>
      </c>
    </row>
    <row r="405" spans="1:13">
      <c r="A405" s="634" t="s">
        <v>184</v>
      </c>
      <c r="B405" s="634" t="s">
        <v>1144</v>
      </c>
      <c r="C405" s="635" t="s">
        <v>185</v>
      </c>
      <c r="D405" s="636">
        <v>38</v>
      </c>
      <c r="E405" s="636">
        <v>154</v>
      </c>
      <c r="F405" s="636">
        <v>38</v>
      </c>
      <c r="G405" s="636">
        <v>239</v>
      </c>
      <c r="H405" s="636" t="s">
        <v>1133</v>
      </c>
      <c r="J405" s="638">
        <f t="shared" si="6"/>
        <v>8.4999999999993747E-2</v>
      </c>
      <c r="L405" s="633" t="s">
        <v>184</v>
      </c>
      <c r="M405" s="637" t="s">
        <v>1144</v>
      </c>
    </row>
    <row r="406" spans="1:13">
      <c r="A406" s="634" t="s">
        <v>184</v>
      </c>
      <c r="B406" s="634" t="s">
        <v>1144</v>
      </c>
      <c r="C406" s="635" t="s">
        <v>185</v>
      </c>
      <c r="D406" s="636">
        <v>38</v>
      </c>
      <c r="E406" s="636">
        <v>239</v>
      </c>
      <c r="F406" s="636">
        <v>38</v>
      </c>
      <c r="G406" s="636">
        <v>424</v>
      </c>
      <c r="H406" s="636" t="s">
        <v>1132</v>
      </c>
      <c r="J406" s="638">
        <f t="shared" si="6"/>
        <v>0.18500000000000227</v>
      </c>
      <c r="L406" s="633" t="s">
        <v>184</v>
      </c>
      <c r="M406" s="637" t="s">
        <v>1144</v>
      </c>
    </row>
    <row r="407" spans="1:13">
      <c r="A407" s="634" t="s">
        <v>184</v>
      </c>
      <c r="B407" s="634" t="s">
        <v>1144</v>
      </c>
      <c r="C407" s="635" t="s">
        <v>185</v>
      </c>
      <c r="D407" s="636">
        <v>38</v>
      </c>
      <c r="E407" s="636">
        <v>424</v>
      </c>
      <c r="F407" s="636">
        <v>38</v>
      </c>
      <c r="G407" s="636">
        <v>784</v>
      </c>
      <c r="H407" s="636" t="s">
        <v>1134</v>
      </c>
      <c r="J407" s="638">
        <f t="shared" si="6"/>
        <v>0.35999999999999943</v>
      </c>
      <c r="L407" s="633" t="s">
        <v>184</v>
      </c>
      <c r="M407" s="637" t="s">
        <v>1144</v>
      </c>
    </row>
    <row r="408" spans="1:13">
      <c r="A408" s="634" t="s">
        <v>184</v>
      </c>
      <c r="B408" s="634" t="s">
        <v>1144</v>
      </c>
      <c r="C408" s="635" t="s">
        <v>185</v>
      </c>
      <c r="D408" s="636">
        <v>38</v>
      </c>
      <c r="E408" s="636">
        <v>784</v>
      </c>
      <c r="F408" s="636">
        <v>38</v>
      </c>
      <c r="G408" s="636">
        <v>964</v>
      </c>
      <c r="H408" s="636" t="s">
        <v>1132</v>
      </c>
      <c r="J408" s="638">
        <f t="shared" si="6"/>
        <v>0.17999999999999972</v>
      </c>
      <c r="L408" s="633" t="s">
        <v>184</v>
      </c>
      <c r="M408" s="637" t="s">
        <v>1144</v>
      </c>
    </row>
    <row r="409" spans="1:13">
      <c r="A409" s="634" t="s">
        <v>184</v>
      </c>
      <c r="B409" s="634" t="s">
        <v>1144</v>
      </c>
      <c r="C409" s="635" t="s">
        <v>185</v>
      </c>
      <c r="D409" s="636">
        <v>38</v>
      </c>
      <c r="E409" s="636">
        <v>964</v>
      </c>
      <c r="F409" s="636">
        <v>39</v>
      </c>
      <c r="G409" s="636">
        <v>334</v>
      </c>
      <c r="H409" s="636" t="s">
        <v>1133</v>
      </c>
      <c r="J409" s="638">
        <f t="shared" si="6"/>
        <v>0.37000000000000455</v>
      </c>
      <c r="L409" s="633" t="s">
        <v>184</v>
      </c>
      <c r="M409" s="637" t="s">
        <v>1144</v>
      </c>
    </row>
    <row r="410" spans="1:13">
      <c r="A410" s="634" t="s">
        <v>184</v>
      </c>
      <c r="B410" s="634" t="s">
        <v>1144</v>
      </c>
      <c r="C410" s="635" t="s">
        <v>185</v>
      </c>
      <c r="D410" s="636">
        <v>39</v>
      </c>
      <c r="E410" s="636">
        <v>334</v>
      </c>
      <c r="F410" s="636">
        <v>39</v>
      </c>
      <c r="G410" s="636">
        <v>484</v>
      </c>
      <c r="H410" s="636" t="s">
        <v>1132</v>
      </c>
      <c r="J410" s="638">
        <f t="shared" si="6"/>
        <v>0.14999999999999858</v>
      </c>
      <c r="L410" s="633" t="s">
        <v>184</v>
      </c>
      <c r="M410" s="637" t="s">
        <v>1144</v>
      </c>
    </row>
    <row r="411" spans="1:13">
      <c r="A411" s="634" t="s">
        <v>184</v>
      </c>
      <c r="B411" s="634" t="s">
        <v>1144</v>
      </c>
      <c r="C411" s="635" t="s">
        <v>185</v>
      </c>
      <c r="D411" s="636">
        <v>39</v>
      </c>
      <c r="E411" s="636">
        <v>484</v>
      </c>
      <c r="F411" s="636">
        <v>39</v>
      </c>
      <c r="G411" s="636">
        <v>614</v>
      </c>
      <c r="H411" s="636" t="s">
        <v>1133</v>
      </c>
      <c r="J411" s="638">
        <f t="shared" si="6"/>
        <v>0.12999999999999545</v>
      </c>
      <c r="L411" s="633" t="s">
        <v>184</v>
      </c>
      <c r="M411" s="637" t="s">
        <v>1144</v>
      </c>
    </row>
    <row r="412" spans="1:13">
      <c r="A412" s="634" t="s">
        <v>184</v>
      </c>
      <c r="B412" s="634" t="s">
        <v>1144</v>
      </c>
      <c r="C412" s="635" t="s">
        <v>185</v>
      </c>
      <c r="D412" s="636">
        <v>39</v>
      </c>
      <c r="E412" s="636">
        <v>614</v>
      </c>
      <c r="F412" s="636">
        <v>39</v>
      </c>
      <c r="G412" s="636">
        <v>684</v>
      </c>
      <c r="H412" s="636" t="s">
        <v>1132</v>
      </c>
      <c r="J412" s="638">
        <f t="shared" si="6"/>
        <v>7.0000000000000284E-2</v>
      </c>
      <c r="L412" s="633" t="s">
        <v>184</v>
      </c>
      <c r="M412" s="637" t="s">
        <v>1144</v>
      </c>
    </row>
    <row r="413" spans="1:13">
      <c r="A413" s="634" t="s">
        <v>184</v>
      </c>
      <c r="B413" s="634" t="s">
        <v>1144</v>
      </c>
      <c r="C413" s="635" t="s">
        <v>185</v>
      </c>
      <c r="D413" s="636">
        <v>39</v>
      </c>
      <c r="E413" s="636">
        <v>684</v>
      </c>
      <c r="F413" s="636">
        <v>39</v>
      </c>
      <c r="G413" s="636">
        <v>884</v>
      </c>
      <c r="H413" s="636" t="s">
        <v>1134</v>
      </c>
      <c r="J413" s="638">
        <f t="shared" si="6"/>
        <v>0.20000000000000284</v>
      </c>
      <c r="L413" s="633" t="s">
        <v>184</v>
      </c>
      <c r="M413" s="637" t="s">
        <v>1144</v>
      </c>
    </row>
    <row r="414" spans="1:13">
      <c r="A414" s="634" t="s">
        <v>184</v>
      </c>
      <c r="B414" s="634" t="s">
        <v>1144</v>
      </c>
      <c r="C414" s="635" t="s">
        <v>185</v>
      </c>
      <c r="D414" s="636">
        <v>39</v>
      </c>
      <c r="E414" s="636">
        <v>884</v>
      </c>
      <c r="F414" s="636">
        <v>40</v>
      </c>
      <c r="G414" s="636">
        <v>84</v>
      </c>
      <c r="H414" s="636" t="s">
        <v>1132</v>
      </c>
      <c r="J414" s="638">
        <f t="shared" si="6"/>
        <v>0.20000000000000284</v>
      </c>
      <c r="L414" s="633" t="s">
        <v>184</v>
      </c>
      <c r="M414" s="637" t="s">
        <v>1144</v>
      </c>
    </row>
    <row r="415" spans="1:13">
      <c r="A415" s="634" t="s">
        <v>184</v>
      </c>
      <c r="B415" s="634" t="s">
        <v>1144</v>
      </c>
      <c r="C415" s="635" t="s">
        <v>185</v>
      </c>
      <c r="D415" s="636">
        <v>40</v>
      </c>
      <c r="E415" s="636">
        <v>84</v>
      </c>
      <c r="F415" s="636">
        <v>40</v>
      </c>
      <c r="G415" s="636">
        <v>169</v>
      </c>
      <c r="H415" s="636" t="s">
        <v>1133</v>
      </c>
      <c r="J415" s="638">
        <f t="shared" si="6"/>
        <v>8.4999999999993747E-2</v>
      </c>
      <c r="L415" s="633" t="s">
        <v>184</v>
      </c>
      <c r="M415" s="637" t="s">
        <v>1144</v>
      </c>
    </row>
    <row r="416" spans="1:13">
      <c r="A416" s="634" t="s">
        <v>184</v>
      </c>
      <c r="B416" s="634" t="s">
        <v>1144</v>
      </c>
      <c r="C416" s="635" t="s">
        <v>185</v>
      </c>
      <c r="D416" s="636">
        <v>40</v>
      </c>
      <c r="E416" s="636">
        <v>169</v>
      </c>
      <c r="F416" s="636">
        <v>40</v>
      </c>
      <c r="G416" s="636">
        <v>284</v>
      </c>
      <c r="H416" s="636" t="s">
        <v>1132</v>
      </c>
      <c r="J416" s="638">
        <f t="shared" si="6"/>
        <v>0.11500000000000199</v>
      </c>
      <c r="L416" s="633" t="s">
        <v>184</v>
      </c>
      <c r="M416" s="637" t="s">
        <v>1144</v>
      </c>
    </row>
    <row r="417" spans="1:13">
      <c r="A417" s="634" t="s">
        <v>184</v>
      </c>
      <c r="B417" s="634" t="s">
        <v>1144</v>
      </c>
      <c r="C417" s="635" t="s">
        <v>185</v>
      </c>
      <c r="D417" s="636">
        <v>40</v>
      </c>
      <c r="E417" s="636">
        <v>284</v>
      </c>
      <c r="F417" s="636">
        <v>40</v>
      </c>
      <c r="G417" s="636">
        <v>464</v>
      </c>
      <c r="H417" s="636" t="s">
        <v>1133</v>
      </c>
      <c r="J417" s="638">
        <f t="shared" si="6"/>
        <v>0.17999999999999972</v>
      </c>
      <c r="L417" s="633" t="s">
        <v>184</v>
      </c>
      <c r="M417" s="637" t="s">
        <v>1144</v>
      </c>
    </row>
    <row r="418" spans="1:13">
      <c r="A418" s="634" t="s">
        <v>184</v>
      </c>
      <c r="B418" s="634" t="s">
        <v>1144</v>
      </c>
      <c r="C418" s="635" t="s">
        <v>185</v>
      </c>
      <c r="D418" s="636">
        <v>40</v>
      </c>
      <c r="E418" s="636">
        <v>464</v>
      </c>
      <c r="F418" s="636">
        <v>40</v>
      </c>
      <c r="G418" s="636">
        <v>564</v>
      </c>
      <c r="H418" s="636" t="s">
        <v>1132</v>
      </c>
      <c r="J418" s="638">
        <f t="shared" si="6"/>
        <v>0.10000000000000142</v>
      </c>
      <c r="L418" s="633" t="s">
        <v>184</v>
      </c>
      <c r="M418" s="637" t="s">
        <v>1144</v>
      </c>
    </row>
    <row r="419" spans="1:13">
      <c r="A419" s="634" t="s">
        <v>184</v>
      </c>
      <c r="B419" s="634" t="s">
        <v>1144</v>
      </c>
      <c r="C419" s="635" t="s">
        <v>185</v>
      </c>
      <c r="D419" s="636">
        <v>40</v>
      </c>
      <c r="E419" s="636">
        <v>564</v>
      </c>
      <c r="F419" s="636">
        <v>40</v>
      </c>
      <c r="G419" s="636">
        <v>644</v>
      </c>
      <c r="H419" s="636" t="s">
        <v>1133</v>
      </c>
      <c r="J419" s="638">
        <f t="shared" si="6"/>
        <v>7.9999999999998295E-2</v>
      </c>
      <c r="L419" s="633" t="s">
        <v>184</v>
      </c>
      <c r="M419" s="637" t="s">
        <v>1144</v>
      </c>
    </row>
    <row r="420" spans="1:13">
      <c r="A420" s="634" t="s">
        <v>184</v>
      </c>
      <c r="B420" s="634" t="s">
        <v>1144</v>
      </c>
      <c r="C420" s="635" t="s">
        <v>185</v>
      </c>
      <c r="D420" s="636">
        <v>40</v>
      </c>
      <c r="E420" s="636">
        <v>644</v>
      </c>
      <c r="F420" s="636">
        <v>40</v>
      </c>
      <c r="G420" s="636">
        <v>884</v>
      </c>
      <c r="H420" s="636" t="s">
        <v>1132</v>
      </c>
      <c r="J420" s="638">
        <f t="shared" si="6"/>
        <v>0.24000000000000199</v>
      </c>
      <c r="L420" s="633" t="s">
        <v>184</v>
      </c>
      <c r="M420" s="637" t="s">
        <v>1144</v>
      </c>
    </row>
    <row r="421" spans="1:13">
      <c r="A421" s="634" t="s">
        <v>184</v>
      </c>
      <c r="B421" s="634" t="s">
        <v>1144</v>
      </c>
      <c r="C421" s="635" t="s">
        <v>185</v>
      </c>
      <c r="D421" s="636">
        <v>40</v>
      </c>
      <c r="E421" s="636">
        <v>884</v>
      </c>
      <c r="F421" s="636">
        <v>40</v>
      </c>
      <c r="G421" s="636">
        <v>974</v>
      </c>
      <c r="H421" s="636" t="s">
        <v>1133</v>
      </c>
      <c r="J421" s="638">
        <f t="shared" si="6"/>
        <v>8.9999999999996305E-2</v>
      </c>
      <c r="L421" s="633" t="s">
        <v>184</v>
      </c>
      <c r="M421" s="637" t="s">
        <v>1144</v>
      </c>
    </row>
    <row r="422" spans="1:13">
      <c r="A422" s="634" t="s">
        <v>184</v>
      </c>
      <c r="B422" s="634" t="s">
        <v>1144</v>
      </c>
      <c r="C422" s="635" t="s">
        <v>185</v>
      </c>
      <c r="D422" s="636">
        <v>40</v>
      </c>
      <c r="E422" s="636">
        <v>974</v>
      </c>
      <c r="F422" s="636">
        <v>41</v>
      </c>
      <c r="G422" s="636">
        <v>484</v>
      </c>
      <c r="H422" s="636" t="s">
        <v>1132</v>
      </c>
      <c r="J422" s="638">
        <f t="shared" si="6"/>
        <v>0.51000000000000512</v>
      </c>
      <c r="L422" s="633" t="s">
        <v>184</v>
      </c>
      <c r="M422" s="637" t="s">
        <v>1144</v>
      </c>
    </row>
    <row r="423" spans="1:13">
      <c r="A423" s="634" t="s">
        <v>184</v>
      </c>
      <c r="B423" s="634" t="s">
        <v>1144</v>
      </c>
      <c r="C423" s="635" t="s">
        <v>185</v>
      </c>
      <c r="D423" s="636">
        <v>41</v>
      </c>
      <c r="E423" s="636">
        <v>484</v>
      </c>
      <c r="F423" s="636">
        <v>41</v>
      </c>
      <c r="G423" s="636">
        <v>944</v>
      </c>
      <c r="H423" s="636" t="s">
        <v>1133</v>
      </c>
      <c r="J423" s="638">
        <f t="shared" si="6"/>
        <v>0.46000000000000085</v>
      </c>
      <c r="L423" s="633" t="s">
        <v>184</v>
      </c>
      <c r="M423" s="637" t="s">
        <v>1144</v>
      </c>
    </row>
    <row r="424" spans="1:13">
      <c r="A424" s="634" t="s">
        <v>184</v>
      </c>
      <c r="B424" s="634" t="s">
        <v>1144</v>
      </c>
      <c r="C424" s="635" t="s">
        <v>185</v>
      </c>
      <c r="D424" s="636">
        <v>41</v>
      </c>
      <c r="E424" s="636">
        <v>944</v>
      </c>
      <c r="F424" s="636">
        <v>42</v>
      </c>
      <c r="G424" s="636">
        <v>9</v>
      </c>
      <c r="H424" s="636" t="s">
        <v>1141</v>
      </c>
      <c r="J424" s="638">
        <f t="shared" si="6"/>
        <v>6.4999999999997726E-2</v>
      </c>
      <c r="L424" s="633" t="s">
        <v>184</v>
      </c>
      <c r="M424" s="637" t="s">
        <v>1144</v>
      </c>
    </row>
    <row r="425" spans="1:13">
      <c r="A425" s="634" t="s">
        <v>184</v>
      </c>
      <c r="B425" s="634" t="s">
        <v>1144</v>
      </c>
      <c r="C425" s="635" t="s">
        <v>185</v>
      </c>
      <c r="D425" s="636">
        <v>42</v>
      </c>
      <c r="E425" s="636">
        <v>9</v>
      </c>
      <c r="F425" s="636">
        <v>42</v>
      </c>
      <c r="G425" s="636">
        <v>124</v>
      </c>
      <c r="H425" s="636" t="s">
        <v>1133</v>
      </c>
      <c r="J425" s="638">
        <f t="shared" si="6"/>
        <v>0.11500000000000199</v>
      </c>
      <c r="L425" s="633" t="s">
        <v>184</v>
      </c>
      <c r="M425" s="637" t="s">
        <v>1144</v>
      </c>
    </row>
    <row r="426" spans="1:13">
      <c r="A426" s="634" t="s">
        <v>184</v>
      </c>
      <c r="B426" s="634" t="s">
        <v>1144</v>
      </c>
      <c r="C426" s="635" t="s">
        <v>185</v>
      </c>
      <c r="D426" s="636">
        <v>42</v>
      </c>
      <c r="E426" s="636">
        <v>124</v>
      </c>
      <c r="F426" s="636">
        <v>42</v>
      </c>
      <c r="G426" s="636">
        <v>249</v>
      </c>
      <c r="H426" s="636" t="s">
        <v>1132</v>
      </c>
      <c r="J426" s="638">
        <f t="shared" si="6"/>
        <v>0.125</v>
      </c>
      <c r="L426" s="633" t="s">
        <v>184</v>
      </c>
      <c r="M426" s="637" t="s">
        <v>1144</v>
      </c>
    </row>
    <row r="427" spans="1:13">
      <c r="A427" s="634" t="s">
        <v>184</v>
      </c>
      <c r="B427" s="634" t="s">
        <v>1144</v>
      </c>
      <c r="C427" s="635" t="s">
        <v>185</v>
      </c>
      <c r="D427" s="636">
        <v>42</v>
      </c>
      <c r="E427" s="636">
        <v>249</v>
      </c>
      <c r="F427" s="636">
        <v>42</v>
      </c>
      <c r="G427" s="636">
        <v>424</v>
      </c>
      <c r="H427" s="636" t="s">
        <v>1141</v>
      </c>
      <c r="J427" s="638">
        <f t="shared" si="6"/>
        <v>0.17499999999999716</v>
      </c>
      <c r="L427" s="633" t="s">
        <v>184</v>
      </c>
      <c r="M427" s="637" t="s">
        <v>1144</v>
      </c>
    </row>
    <row r="428" spans="1:13">
      <c r="A428" s="634" t="s">
        <v>184</v>
      </c>
      <c r="B428" s="634" t="s">
        <v>1144</v>
      </c>
      <c r="C428" s="635" t="s">
        <v>185</v>
      </c>
      <c r="D428" s="636">
        <v>42</v>
      </c>
      <c r="E428" s="636">
        <v>424</v>
      </c>
      <c r="F428" s="636">
        <v>42</v>
      </c>
      <c r="G428" s="636">
        <v>684</v>
      </c>
      <c r="H428" s="636" t="s">
        <v>1132</v>
      </c>
      <c r="J428" s="638">
        <f t="shared" si="6"/>
        <v>0.25999999999999801</v>
      </c>
      <c r="L428" s="633" t="s">
        <v>184</v>
      </c>
      <c r="M428" s="637" t="s">
        <v>1144</v>
      </c>
    </row>
    <row r="429" spans="1:13">
      <c r="A429" s="634" t="s">
        <v>184</v>
      </c>
      <c r="B429" s="634" t="s">
        <v>1144</v>
      </c>
      <c r="C429" s="635" t="s">
        <v>185</v>
      </c>
      <c r="D429" s="636">
        <v>42</v>
      </c>
      <c r="E429" s="636">
        <v>684</v>
      </c>
      <c r="F429" s="636">
        <v>42</v>
      </c>
      <c r="G429" s="636">
        <v>814</v>
      </c>
      <c r="H429" s="636" t="s">
        <v>1133</v>
      </c>
      <c r="J429" s="638">
        <f t="shared" si="6"/>
        <v>0.13000000000000256</v>
      </c>
      <c r="L429" s="633" t="s">
        <v>184</v>
      </c>
      <c r="M429" s="637" t="s">
        <v>1144</v>
      </c>
    </row>
    <row r="430" spans="1:13">
      <c r="A430" s="634" t="s">
        <v>184</v>
      </c>
      <c r="B430" s="634" t="s">
        <v>1144</v>
      </c>
      <c r="C430" s="635" t="s">
        <v>185</v>
      </c>
      <c r="D430" s="636">
        <v>42</v>
      </c>
      <c r="E430" s="636">
        <v>814</v>
      </c>
      <c r="F430" s="636">
        <v>42</v>
      </c>
      <c r="G430" s="636">
        <v>879</v>
      </c>
      <c r="H430" s="636" t="s">
        <v>1132</v>
      </c>
      <c r="J430" s="638">
        <f t="shared" si="6"/>
        <v>6.4999999999997726E-2</v>
      </c>
      <c r="L430" s="633" t="s">
        <v>184</v>
      </c>
      <c r="M430" s="637" t="s">
        <v>1144</v>
      </c>
    </row>
    <row r="431" spans="1:13">
      <c r="A431" s="634" t="s">
        <v>184</v>
      </c>
      <c r="B431" s="634" t="s">
        <v>1144</v>
      </c>
      <c r="C431" s="635" t="s">
        <v>185</v>
      </c>
      <c r="D431" s="636">
        <v>42</v>
      </c>
      <c r="E431" s="636">
        <v>879</v>
      </c>
      <c r="F431" s="636">
        <v>42</v>
      </c>
      <c r="G431" s="636">
        <v>994</v>
      </c>
      <c r="H431" s="636" t="s">
        <v>1133</v>
      </c>
      <c r="J431" s="638">
        <f t="shared" si="6"/>
        <v>0.11500000000000199</v>
      </c>
      <c r="L431" s="633" t="s">
        <v>184</v>
      </c>
      <c r="M431" s="637" t="s">
        <v>1144</v>
      </c>
    </row>
    <row r="432" spans="1:13">
      <c r="A432" s="634" t="s">
        <v>184</v>
      </c>
      <c r="B432" s="634" t="s">
        <v>1144</v>
      </c>
      <c r="C432" s="635" t="s">
        <v>185</v>
      </c>
      <c r="D432" s="636">
        <v>42</v>
      </c>
      <c r="E432" s="636">
        <v>994</v>
      </c>
      <c r="F432" s="636">
        <v>43</v>
      </c>
      <c r="G432" s="636">
        <v>134</v>
      </c>
      <c r="H432" s="636" t="s">
        <v>1132</v>
      </c>
      <c r="J432" s="638">
        <f t="shared" si="6"/>
        <v>0.14000000000000057</v>
      </c>
      <c r="L432" s="633" t="s">
        <v>184</v>
      </c>
      <c r="M432" s="637" t="s">
        <v>1144</v>
      </c>
    </row>
    <row r="433" spans="1:13">
      <c r="A433" s="634" t="s">
        <v>184</v>
      </c>
      <c r="B433" s="634" t="s">
        <v>1144</v>
      </c>
      <c r="C433" s="635" t="s">
        <v>185</v>
      </c>
      <c r="D433" s="636">
        <v>43</v>
      </c>
      <c r="E433" s="636">
        <v>134</v>
      </c>
      <c r="F433" s="636">
        <v>43</v>
      </c>
      <c r="G433" s="636">
        <v>244</v>
      </c>
      <c r="H433" s="636" t="s">
        <v>1133</v>
      </c>
      <c r="J433" s="638">
        <f t="shared" si="6"/>
        <v>0.10999999999999943</v>
      </c>
      <c r="L433" s="633" t="s">
        <v>184</v>
      </c>
      <c r="M433" s="637" t="s">
        <v>1144</v>
      </c>
    </row>
    <row r="434" spans="1:13">
      <c r="A434" s="634" t="s">
        <v>184</v>
      </c>
      <c r="B434" s="634" t="s">
        <v>1144</v>
      </c>
      <c r="C434" s="635" t="s">
        <v>185</v>
      </c>
      <c r="D434" s="636">
        <v>43</v>
      </c>
      <c r="E434" s="636">
        <v>244</v>
      </c>
      <c r="F434" s="636">
        <v>43</v>
      </c>
      <c r="G434" s="636">
        <v>334</v>
      </c>
      <c r="H434" s="636" t="s">
        <v>1132</v>
      </c>
      <c r="J434" s="638">
        <f t="shared" si="6"/>
        <v>9.0000000000003411E-2</v>
      </c>
      <c r="L434" s="633" t="s">
        <v>184</v>
      </c>
      <c r="M434" s="637" t="s">
        <v>1144</v>
      </c>
    </row>
    <row r="435" spans="1:13">
      <c r="A435" s="634" t="s">
        <v>184</v>
      </c>
      <c r="B435" s="634" t="s">
        <v>1144</v>
      </c>
      <c r="C435" s="635" t="s">
        <v>185</v>
      </c>
      <c r="D435" s="636">
        <v>43</v>
      </c>
      <c r="E435" s="636">
        <v>334</v>
      </c>
      <c r="F435" s="636">
        <v>43</v>
      </c>
      <c r="G435" s="636">
        <v>444</v>
      </c>
      <c r="H435" s="636" t="s">
        <v>1133</v>
      </c>
      <c r="J435" s="638">
        <f t="shared" si="6"/>
        <v>0.10999999999999943</v>
      </c>
      <c r="L435" s="633" t="s">
        <v>184</v>
      </c>
      <c r="M435" s="637" t="s">
        <v>1144</v>
      </c>
    </row>
    <row r="436" spans="1:13">
      <c r="A436" s="634" t="s">
        <v>184</v>
      </c>
      <c r="B436" s="634" t="s">
        <v>1144</v>
      </c>
      <c r="C436" s="635" t="s">
        <v>185</v>
      </c>
      <c r="D436" s="636">
        <v>43</v>
      </c>
      <c r="E436" s="636">
        <v>444</v>
      </c>
      <c r="F436" s="636">
        <v>43</v>
      </c>
      <c r="G436" s="636">
        <v>584</v>
      </c>
      <c r="H436" s="636" t="s">
        <v>1132</v>
      </c>
      <c r="J436" s="638">
        <f t="shared" si="6"/>
        <v>0.14000000000000057</v>
      </c>
      <c r="L436" s="633" t="s">
        <v>184</v>
      </c>
      <c r="M436" s="637" t="s">
        <v>1144</v>
      </c>
    </row>
    <row r="437" spans="1:13">
      <c r="A437" s="634" t="s">
        <v>184</v>
      </c>
      <c r="B437" s="634" t="s">
        <v>1144</v>
      </c>
      <c r="C437" s="635" t="s">
        <v>185</v>
      </c>
      <c r="D437" s="636">
        <v>43</v>
      </c>
      <c r="E437" s="636">
        <v>584</v>
      </c>
      <c r="F437" s="636">
        <v>43</v>
      </c>
      <c r="G437" s="636">
        <v>764</v>
      </c>
      <c r="H437" s="636" t="s">
        <v>1133</v>
      </c>
      <c r="J437" s="638">
        <f t="shared" si="6"/>
        <v>0.17999999999999972</v>
      </c>
      <c r="L437" s="633" t="s">
        <v>184</v>
      </c>
      <c r="M437" s="637" t="s">
        <v>1144</v>
      </c>
    </row>
    <row r="438" spans="1:13">
      <c r="A438" s="634" t="s">
        <v>184</v>
      </c>
      <c r="B438" s="634" t="s">
        <v>1144</v>
      </c>
      <c r="C438" s="635" t="s">
        <v>185</v>
      </c>
      <c r="D438" s="636">
        <v>43</v>
      </c>
      <c r="E438" s="636">
        <v>764</v>
      </c>
      <c r="F438" s="636">
        <v>43</v>
      </c>
      <c r="G438" s="636">
        <v>844</v>
      </c>
      <c r="H438" s="636" t="s">
        <v>1141</v>
      </c>
      <c r="J438" s="638">
        <f t="shared" si="6"/>
        <v>7.9999999999998295E-2</v>
      </c>
      <c r="L438" s="633" t="s">
        <v>184</v>
      </c>
      <c r="M438" s="637" t="s">
        <v>1144</v>
      </c>
    </row>
    <row r="439" spans="1:13">
      <c r="A439" s="634" t="s">
        <v>184</v>
      </c>
      <c r="B439" s="634" t="s">
        <v>1144</v>
      </c>
      <c r="C439" s="635" t="s">
        <v>185</v>
      </c>
      <c r="D439" s="636">
        <v>43</v>
      </c>
      <c r="E439" s="636">
        <v>844</v>
      </c>
      <c r="F439" s="636">
        <v>43</v>
      </c>
      <c r="G439" s="636">
        <v>984</v>
      </c>
      <c r="H439" s="636" t="s">
        <v>1132</v>
      </c>
      <c r="J439" s="638">
        <f t="shared" si="6"/>
        <v>0.14000000000000057</v>
      </c>
      <c r="L439" s="633" t="s">
        <v>184</v>
      </c>
      <c r="M439" s="637" t="s">
        <v>1144</v>
      </c>
    </row>
    <row r="440" spans="1:13">
      <c r="A440" s="634" t="s">
        <v>184</v>
      </c>
      <c r="B440" s="634" t="s">
        <v>1144</v>
      </c>
      <c r="C440" s="635" t="s">
        <v>185</v>
      </c>
      <c r="D440" s="636">
        <v>43</v>
      </c>
      <c r="E440" s="636">
        <v>984</v>
      </c>
      <c r="F440" s="636">
        <v>44</v>
      </c>
      <c r="G440" s="636">
        <v>484</v>
      </c>
      <c r="H440" s="636" t="s">
        <v>1133</v>
      </c>
      <c r="J440" s="638">
        <f t="shared" si="6"/>
        <v>0.5</v>
      </c>
      <c r="L440" s="633" t="s">
        <v>184</v>
      </c>
      <c r="M440" s="637" t="s">
        <v>1144</v>
      </c>
    </row>
    <row r="441" spans="1:13">
      <c r="A441" s="634" t="s">
        <v>184</v>
      </c>
      <c r="B441" s="634" t="s">
        <v>1144</v>
      </c>
      <c r="C441" s="635" t="s">
        <v>185</v>
      </c>
      <c r="D441" s="636">
        <v>44</v>
      </c>
      <c r="E441" s="636">
        <v>484</v>
      </c>
      <c r="F441" s="636">
        <v>45</v>
      </c>
      <c r="G441" s="636">
        <v>34</v>
      </c>
      <c r="H441" s="636" t="s">
        <v>1132</v>
      </c>
      <c r="J441" s="638">
        <f t="shared" si="6"/>
        <v>0.54999999999999716</v>
      </c>
      <c r="L441" s="633" t="s">
        <v>184</v>
      </c>
      <c r="M441" s="637" t="s">
        <v>1144</v>
      </c>
    </row>
    <row r="442" spans="1:13">
      <c r="A442" s="634" t="s">
        <v>184</v>
      </c>
      <c r="B442" s="634" t="s">
        <v>1144</v>
      </c>
      <c r="C442" s="635" t="s">
        <v>185</v>
      </c>
      <c r="D442" s="636">
        <v>45</v>
      </c>
      <c r="E442" s="636">
        <v>34</v>
      </c>
      <c r="F442" s="636">
        <v>45</v>
      </c>
      <c r="G442" s="636">
        <v>134</v>
      </c>
      <c r="H442" s="636" t="s">
        <v>1134</v>
      </c>
      <c r="J442" s="638">
        <f t="shared" si="6"/>
        <v>0.10000000000000142</v>
      </c>
      <c r="L442" s="633" t="s">
        <v>184</v>
      </c>
      <c r="M442" s="637" t="s">
        <v>1144</v>
      </c>
    </row>
    <row r="443" spans="1:13">
      <c r="A443" s="634" t="s">
        <v>184</v>
      </c>
      <c r="B443" s="634" t="s">
        <v>1144</v>
      </c>
      <c r="C443" s="635" t="s">
        <v>185</v>
      </c>
      <c r="D443" s="636">
        <v>45</v>
      </c>
      <c r="E443" s="636">
        <v>134</v>
      </c>
      <c r="F443" s="636">
        <v>45</v>
      </c>
      <c r="G443" s="636">
        <v>654</v>
      </c>
      <c r="H443" s="636" t="s">
        <v>1132</v>
      </c>
      <c r="J443" s="638">
        <f t="shared" si="6"/>
        <v>0.52000000000000313</v>
      </c>
      <c r="L443" s="633" t="s">
        <v>184</v>
      </c>
      <c r="M443" s="637" t="s">
        <v>1144</v>
      </c>
    </row>
    <row r="444" spans="1:13">
      <c r="A444" s="634" t="s">
        <v>184</v>
      </c>
      <c r="B444" s="634" t="s">
        <v>1144</v>
      </c>
      <c r="C444" s="635" t="s">
        <v>185</v>
      </c>
      <c r="D444" s="636">
        <v>45</v>
      </c>
      <c r="E444" s="636">
        <v>654</v>
      </c>
      <c r="F444" s="636">
        <v>45</v>
      </c>
      <c r="G444" s="636">
        <v>984</v>
      </c>
      <c r="H444" s="636" t="s">
        <v>1133</v>
      </c>
      <c r="J444" s="638">
        <f t="shared" si="6"/>
        <v>0.32999999999999829</v>
      </c>
      <c r="L444" s="633" t="s">
        <v>184</v>
      </c>
      <c r="M444" s="637" t="s">
        <v>1144</v>
      </c>
    </row>
    <row r="445" spans="1:13">
      <c r="A445" s="634" t="s">
        <v>184</v>
      </c>
      <c r="B445" s="634" t="s">
        <v>1144</v>
      </c>
      <c r="C445" s="635" t="s">
        <v>185</v>
      </c>
      <c r="D445" s="636">
        <v>45</v>
      </c>
      <c r="E445" s="636">
        <v>984</v>
      </c>
      <c r="F445" s="636">
        <v>46</v>
      </c>
      <c r="G445" s="636">
        <v>344</v>
      </c>
      <c r="H445" s="636" t="s">
        <v>1134</v>
      </c>
      <c r="J445" s="638">
        <f t="shared" si="6"/>
        <v>0.35999999999999943</v>
      </c>
      <c r="L445" s="633" t="s">
        <v>184</v>
      </c>
      <c r="M445" s="637" t="s">
        <v>1144</v>
      </c>
    </row>
    <row r="446" spans="1:13">
      <c r="A446" s="634" t="s">
        <v>184</v>
      </c>
      <c r="B446" s="634" t="s">
        <v>1144</v>
      </c>
      <c r="C446" s="635" t="s">
        <v>185</v>
      </c>
      <c r="D446" s="636">
        <v>46</v>
      </c>
      <c r="E446" s="636">
        <v>344</v>
      </c>
      <c r="F446" s="636">
        <v>46</v>
      </c>
      <c r="G446" s="636">
        <v>414</v>
      </c>
      <c r="H446" s="636" t="s">
        <v>1132</v>
      </c>
      <c r="J446" s="638">
        <f t="shared" si="6"/>
        <v>7.0000000000000284E-2</v>
      </c>
      <c r="L446" s="633" t="s">
        <v>184</v>
      </c>
      <c r="M446" s="637" t="s">
        <v>1144</v>
      </c>
    </row>
    <row r="447" spans="1:13">
      <c r="A447" s="634" t="s">
        <v>184</v>
      </c>
      <c r="B447" s="634" t="s">
        <v>1144</v>
      </c>
      <c r="C447" s="635" t="s">
        <v>185</v>
      </c>
      <c r="D447" s="636">
        <v>46</v>
      </c>
      <c r="E447" s="636">
        <v>414</v>
      </c>
      <c r="F447" s="636">
        <v>47</v>
      </c>
      <c r="G447" s="636">
        <v>568</v>
      </c>
      <c r="H447" s="636" t="s">
        <v>1141</v>
      </c>
      <c r="J447" s="638">
        <f t="shared" si="6"/>
        <v>1.1539999999999964</v>
      </c>
      <c r="L447" s="633" t="s">
        <v>184</v>
      </c>
      <c r="M447" s="637" t="s">
        <v>1144</v>
      </c>
    </row>
    <row r="448" spans="1:13">
      <c r="A448" s="634" t="s">
        <v>184</v>
      </c>
      <c r="B448" s="634" t="s">
        <v>1144</v>
      </c>
      <c r="C448" s="635" t="s">
        <v>185</v>
      </c>
      <c r="D448" s="636">
        <v>47</v>
      </c>
      <c r="E448" s="636">
        <v>568</v>
      </c>
      <c r="F448" s="636">
        <v>48</v>
      </c>
      <c r="G448" s="636">
        <v>475</v>
      </c>
      <c r="H448" s="636" t="s">
        <v>1132</v>
      </c>
      <c r="J448" s="638">
        <f t="shared" si="6"/>
        <v>0.90700000000000358</v>
      </c>
      <c r="L448" s="633" t="s">
        <v>184</v>
      </c>
      <c r="M448" s="637" t="s">
        <v>1144</v>
      </c>
    </row>
    <row r="449" spans="1:13">
      <c r="A449" s="634" t="s">
        <v>184</v>
      </c>
      <c r="B449" s="634" t="s">
        <v>1144</v>
      </c>
      <c r="C449" s="635" t="s">
        <v>185</v>
      </c>
      <c r="D449" s="636">
        <v>48</v>
      </c>
      <c r="E449" s="636">
        <v>475</v>
      </c>
      <c r="F449" s="636">
        <v>48</v>
      </c>
      <c r="G449" s="636">
        <v>655</v>
      </c>
      <c r="H449" s="636" t="s">
        <v>1133</v>
      </c>
      <c r="J449" s="638">
        <f t="shared" si="6"/>
        <v>0.17999999999999972</v>
      </c>
      <c r="L449" s="633" t="s">
        <v>184</v>
      </c>
      <c r="M449" s="637" t="s">
        <v>1144</v>
      </c>
    </row>
    <row r="450" spans="1:13">
      <c r="A450" s="634" t="s">
        <v>184</v>
      </c>
      <c r="B450" s="634" t="s">
        <v>1144</v>
      </c>
      <c r="C450" s="635" t="s">
        <v>185</v>
      </c>
      <c r="D450" s="636">
        <v>48</v>
      </c>
      <c r="E450" s="636">
        <v>655</v>
      </c>
      <c r="F450" s="636">
        <v>48</v>
      </c>
      <c r="G450" s="636">
        <v>855</v>
      </c>
      <c r="H450" s="636" t="s">
        <v>1134</v>
      </c>
      <c r="J450" s="638">
        <f t="shared" si="6"/>
        <v>0.19999999999999574</v>
      </c>
      <c r="L450" s="633" t="s">
        <v>184</v>
      </c>
      <c r="M450" s="637" t="s">
        <v>1144</v>
      </c>
    </row>
    <row r="451" spans="1:13">
      <c r="A451" s="634" t="s">
        <v>184</v>
      </c>
      <c r="B451" s="634" t="s">
        <v>1144</v>
      </c>
      <c r="C451" s="635" t="s">
        <v>185</v>
      </c>
      <c r="D451" s="636">
        <v>48</v>
      </c>
      <c r="E451" s="636">
        <v>855</v>
      </c>
      <c r="F451" s="636">
        <v>50</v>
      </c>
      <c r="G451" s="636">
        <v>175</v>
      </c>
      <c r="H451" s="636" t="s">
        <v>1132</v>
      </c>
      <c r="J451" s="638">
        <f t="shared" ref="J451:J514" si="7">+(F451+G451/1000)-(D451+E451/1000)</f>
        <v>1.3200000000000003</v>
      </c>
      <c r="L451" s="633" t="s">
        <v>184</v>
      </c>
      <c r="M451" s="637" t="s">
        <v>1144</v>
      </c>
    </row>
    <row r="452" spans="1:13">
      <c r="A452" s="634" t="s">
        <v>184</v>
      </c>
      <c r="B452" s="634" t="s">
        <v>1144</v>
      </c>
      <c r="C452" s="635" t="s">
        <v>185</v>
      </c>
      <c r="D452" s="636">
        <v>50</v>
      </c>
      <c r="E452" s="636">
        <v>175</v>
      </c>
      <c r="F452" s="636">
        <v>50</v>
      </c>
      <c r="G452" s="636">
        <v>775</v>
      </c>
      <c r="H452" s="636" t="s">
        <v>1133</v>
      </c>
      <c r="J452" s="638">
        <f t="shared" si="7"/>
        <v>0.60000000000000142</v>
      </c>
      <c r="L452" s="633" t="s">
        <v>184</v>
      </c>
      <c r="M452" s="637" t="s">
        <v>1144</v>
      </c>
    </row>
    <row r="453" spans="1:13">
      <c r="A453" s="634" t="s">
        <v>184</v>
      </c>
      <c r="B453" s="634" t="s">
        <v>1144</v>
      </c>
      <c r="C453" s="635" t="s">
        <v>185</v>
      </c>
      <c r="D453" s="636">
        <v>50</v>
      </c>
      <c r="E453" s="636">
        <v>775</v>
      </c>
      <c r="F453" s="636">
        <v>51</v>
      </c>
      <c r="G453" s="636">
        <v>595</v>
      </c>
      <c r="H453" s="636" t="s">
        <v>1132</v>
      </c>
      <c r="J453" s="638">
        <f t="shared" si="7"/>
        <v>0.82000000000000028</v>
      </c>
      <c r="L453" s="633" t="s">
        <v>184</v>
      </c>
      <c r="M453" s="637" t="s">
        <v>1144</v>
      </c>
    </row>
    <row r="454" spans="1:13">
      <c r="A454" s="634" t="s">
        <v>184</v>
      </c>
      <c r="B454" s="634" t="s">
        <v>1144</v>
      </c>
      <c r="C454" s="635" t="s">
        <v>185</v>
      </c>
      <c r="D454" s="636">
        <v>51</v>
      </c>
      <c r="E454" s="636">
        <v>595</v>
      </c>
      <c r="F454" s="636">
        <v>52</v>
      </c>
      <c r="G454" s="636">
        <v>255</v>
      </c>
      <c r="H454" s="636" t="s">
        <v>1134</v>
      </c>
      <c r="J454" s="638">
        <f t="shared" si="7"/>
        <v>0.66000000000000369</v>
      </c>
      <c r="L454" s="633" t="s">
        <v>184</v>
      </c>
      <c r="M454" s="637" t="s">
        <v>1144</v>
      </c>
    </row>
    <row r="455" spans="1:13">
      <c r="A455" s="634" t="s">
        <v>184</v>
      </c>
      <c r="B455" s="634" t="s">
        <v>1144</v>
      </c>
      <c r="C455" s="635" t="s">
        <v>185</v>
      </c>
      <c r="D455" s="636">
        <v>52</v>
      </c>
      <c r="E455" s="636">
        <v>255</v>
      </c>
      <c r="F455" s="636">
        <v>52</v>
      </c>
      <c r="G455" s="636">
        <v>595</v>
      </c>
      <c r="H455" s="636" t="s">
        <v>1133</v>
      </c>
      <c r="J455" s="638">
        <f t="shared" si="7"/>
        <v>0.33999999999999631</v>
      </c>
      <c r="L455" s="633" t="s">
        <v>184</v>
      </c>
      <c r="M455" s="637" t="s">
        <v>1144</v>
      </c>
    </row>
    <row r="456" spans="1:13">
      <c r="A456" s="634" t="s">
        <v>184</v>
      </c>
      <c r="B456" s="634" t="s">
        <v>1144</v>
      </c>
      <c r="C456" s="635" t="s">
        <v>185</v>
      </c>
      <c r="D456" s="636">
        <v>52</v>
      </c>
      <c r="E456" s="636">
        <v>595</v>
      </c>
      <c r="F456" s="636">
        <v>53</v>
      </c>
      <c r="G456" s="636">
        <v>95</v>
      </c>
      <c r="H456" s="636" t="s">
        <v>1132</v>
      </c>
      <c r="J456" s="638">
        <f t="shared" si="7"/>
        <v>0.5</v>
      </c>
      <c r="L456" s="633" t="s">
        <v>184</v>
      </c>
      <c r="M456" s="637" t="s">
        <v>1144</v>
      </c>
    </row>
    <row r="457" spans="1:13">
      <c r="A457" s="634" t="s">
        <v>184</v>
      </c>
      <c r="B457" s="634" t="s">
        <v>1144</v>
      </c>
      <c r="C457" s="635" t="s">
        <v>185</v>
      </c>
      <c r="D457" s="636">
        <v>53</v>
      </c>
      <c r="E457" s="636">
        <v>95</v>
      </c>
      <c r="F457" s="636">
        <v>53</v>
      </c>
      <c r="G457" s="636">
        <v>335</v>
      </c>
      <c r="H457" s="636" t="s">
        <v>1134</v>
      </c>
      <c r="J457" s="638">
        <f t="shared" si="7"/>
        <v>0.24000000000000199</v>
      </c>
      <c r="L457" s="633" t="s">
        <v>184</v>
      </c>
      <c r="M457" s="637" t="s">
        <v>1144</v>
      </c>
    </row>
    <row r="458" spans="1:13">
      <c r="A458" s="634" t="s">
        <v>184</v>
      </c>
      <c r="B458" s="634" t="s">
        <v>1144</v>
      </c>
      <c r="C458" s="635" t="s">
        <v>185</v>
      </c>
      <c r="D458" s="636">
        <v>53</v>
      </c>
      <c r="E458" s="636">
        <v>335</v>
      </c>
      <c r="F458" s="636">
        <v>53</v>
      </c>
      <c r="G458" s="636">
        <v>835</v>
      </c>
      <c r="H458" s="636" t="s">
        <v>1133</v>
      </c>
      <c r="J458" s="638">
        <f t="shared" si="7"/>
        <v>0.5</v>
      </c>
      <c r="L458" s="633" t="s">
        <v>184</v>
      </c>
      <c r="M458" s="637" t="s">
        <v>1144</v>
      </c>
    </row>
    <row r="459" spans="1:13">
      <c r="A459" s="634" t="s">
        <v>184</v>
      </c>
      <c r="B459" s="634" t="s">
        <v>1144</v>
      </c>
      <c r="C459" s="635" t="s">
        <v>185</v>
      </c>
      <c r="D459" s="636">
        <v>53</v>
      </c>
      <c r="E459" s="636">
        <v>835</v>
      </c>
      <c r="F459" s="636">
        <v>54</v>
      </c>
      <c r="G459" s="636">
        <v>15</v>
      </c>
      <c r="H459" s="636" t="s">
        <v>1134</v>
      </c>
      <c r="J459" s="638">
        <f t="shared" si="7"/>
        <v>0.17999999999999972</v>
      </c>
      <c r="L459" s="633" t="s">
        <v>184</v>
      </c>
      <c r="M459" s="637" t="s">
        <v>1144</v>
      </c>
    </row>
    <row r="460" spans="1:13">
      <c r="A460" s="634" t="s">
        <v>184</v>
      </c>
      <c r="B460" s="634" t="s">
        <v>1144</v>
      </c>
      <c r="C460" s="635" t="s">
        <v>185</v>
      </c>
      <c r="D460" s="636">
        <v>54</v>
      </c>
      <c r="E460" s="636">
        <v>15</v>
      </c>
      <c r="F460" s="636">
        <v>54</v>
      </c>
      <c r="G460" s="636">
        <v>815</v>
      </c>
      <c r="H460" s="636" t="s">
        <v>1133</v>
      </c>
      <c r="J460" s="638">
        <f t="shared" si="7"/>
        <v>0.79999999999999716</v>
      </c>
      <c r="L460" s="633" t="s">
        <v>184</v>
      </c>
      <c r="M460" s="637" t="s">
        <v>1144</v>
      </c>
    </row>
    <row r="461" spans="1:13">
      <c r="A461" s="634" t="s">
        <v>184</v>
      </c>
      <c r="B461" s="634" t="s">
        <v>1144</v>
      </c>
      <c r="C461" s="635" t="s">
        <v>185</v>
      </c>
      <c r="D461" s="636">
        <v>54</v>
      </c>
      <c r="E461" s="636">
        <v>815</v>
      </c>
      <c r="F461" s="636">
        <v>55</v>
      </c>
      <c r="G461" s="636">
        <v>615</v>
      </c>
      <c r="H461" s="636" t="s">
        <v>1132</v>
      </c>
      <c r="J461" s="638">
        <f t="shared" si="7"/>
        <v>0.80000000000000426</v>
      </c>
      <c r="L461" s="633" t="s">
        <v>184</v>
      </c>
      <c r="M461" s="637" t="s">
        <v>1144</v>
      </c>
    </row>
    <row r="462" spans="1:13">
      <c r="A462" s="634" t="s">
        <v>184</v>
      </c>
      <c r="B462" s="634" t="s">
        <v>1144</v>
      </c>
      <c r="C462" s="635" t="s">
        <v>185</v>
      </c>
      <c r="D462" s="636">
        <v>55</v>
      </c>
      <c r="E462" s="636">
        <v>615</v>
      </c>
      <c r="F462" s="636">
        <v>55</v>
      </c>
      <c r="G462" s="636">
        <v>775</v>
      </c>
      <c r="H462" s="636" t="s">
        <v>1133</v>
      </c>
      <c r="J462" s="638">
        <f t="shared" si="7"/>
        <v>0.15999999999999659</v>
      </c>
      <c r="L462" s="633" t="s">
        <v>184</v>
      </c>
      <c r="M462" s="637" t="s">
        <v>1144</v>
      </c>
    </row>
    <row r="463" spans="1:13">
      <c r="A463" s="634" t="s">
        <v>184</v>
      </c>
      <c r="B463" s="634" t="s">
        <v>1144</v>
      </c>
      <c r="C463" s="635" t="s">
        <v>185</v>
      </c>
      <c r="D463" s="636">
        <v>55</v>
      </c>
      <c r="E463" s="636">
        <v>775</v>
      </c>
      <c r="F463" s="636">
        <v>56</v>
      </c>
      <c r="G463" s="636">
        <v>55</v>
      </c>
      <c r="H463" s="636" t="s">
        <v>1132</v>
      </c>
      <c r="J463" s="638">
        <f t="shared" si="7"/>
        <v>0.28000000000000114</v>
      </c>
      <c r="L463" s="633" t="s">
        <v>184</v>
      </c>
      <c r="M463" s="637" t="s">
        <v>1144</v>
      </c>
    </row>
    <row r="464" spans="1:13">
      <c r="A464" s="634" t="s">
        <v>184</v>
      </c>
      <c r="B464" s="634" t="s">
        <v>1144</v>
      </c>
      <c r="C464" s="635" t="s">
        <v>185</v>
      </c>
      <c r="D464" s="636">
        <v>56</v>
      </c>
      <c r="E464" s="636">
        <v>55</v>
      </c>
      <c r="F464" s="636">
        <v>56</v>
      </c>
      <c r="G464" s="636">
        <v>235</v>
      </c>
      <c r="H464" s="636" t="s">
        <v>1133</v>
      </c>
      <c r="J464" s="638">
        <f t="shared" si="7"/>
        <v>0.17999999999999972</v>
      </c>
      <c r="L464" s="633" t="s">
        <v>184</v>
      </c>
      <c r="M464" s="637" t="s">
        <v>1144</v>
      </c>
    </row>
    <row r="465" spans="1:13">
      <c r="A465" s="634" t="s">
        <v>184</v>
      </c>
      <c r="B465" s="634" t="s">
        <v>1144</v>
      </c>
      <c r="C465" s="635" t="s">
        <v>185</v>
      </c>
      <c r="D465" s="636">
        <v>56</v>
      </c>
      <c r="E465" s="636">
        <v>235</v>
      </c>
      <c r="F465" s="636">
        <v>56</v>
      </c>
      <c r="G465" s="636">
        <v>595</v>
      </c>
      <c r="H465" s="636" t="s">
        <v>1132</v>
      </c>
      <c r="J465" s="638">
        <f t="shared" si="7"/>
        <v>0.35999999999999943</v>
      </c>
      <c r="L465" s="633" t="s">
        <v>184</v>
      </c>
      <c r="M465" s="637" t="s">
        <v>1144</v>
      </c>
    </row>
    <row r="466" spans="1:13">
      <c r="A466" s="634" t="s">
        <v>184</v>
      </c>
      <c r="B466" s="634" t="s">
        <v>1144</v>
      </c>
      <c r="C466" s="635" t="s">
        <v>185</v>
      </c>
      <c r="D466" s="636">
        <v>56</v>
      </c>
      <c r="E466" s="636">
        <v>595</v>
      </c>
      <c r="F466" s="636">
        <v>56</v>
      </c>
      <c r="G466" s="636">
        <v>815</v>
      </c>
      <c r="H466" s="636" t="s">
        <v>1133</v>
      </c>
      <c r="J466" s="638">
        <f t="shared" si="7"/>
        <v>0.21999999999999886</v>
      </c>
      <c r="L466" s="633" t="s">
        <v>184</v>
      </c>
      <c r="M466" s="637" t="s">
        <v>1144</v>
      </c>
    </row>
    <row r="467" spans="1:13">
      <c r="A467" s="634" t="s">
        <v>184</v>
      </c>
      <c r="B467" s="634" t="s">
        <v>1144</v>
      </c>
      <c r="C467" s="635" t="s">
        <v>185</v>
      </c>
      <c r="D467" s="636">
        <v>56</v>
      </c>
      <c r="E467" s="636">
        <v>815</v>
      </c>
      <c r="F467" s="636">
        <v>58</v>
      </c>
      <c r="G467" s="636">
        <v>375</v>
      </c>
      <c r="H467" s="636" t="s">
        <v>1132</v>
      </c>
      <c r="J467" s="638">
        <f t="shared" si="7"/>
        <v>1.5600000000000023</v>
      </c>
      <c r="L467" s="633" t="s">
        <v>184</v>
      </c>
      <c r="M467" s="637" t="s">
        <v>1144</v>
      </c>
    </row>
    <row r="468" spans="1:13">
      <c r="A468" s="634" t="s">
        <v>184</v>
      </c>
      <c r="B468" s="634" t="s">
        <v>1144</v>
      </c>
      <c r="C468" s="635" t="s">
        <v>185</v>
      </c>
      <c r="D468" s="636">
        <v>58</v>
      </c>
      <c r="E468" s="636">
        <v>375</v>
      </c>
      <c r="F468" s="636">
        <v>59</v>
      </c>
      <c r="G468" s="636">
        <v>15</v>
      </c>
      <c r="H468" s="636" t="s">
        <v>1133</v>
      </c>
      <c r="J468" s="638">
        <f t="shared" si="7"/>
        <v>0.64000000000000057</v>
      </c>
      <c r="L468" s="633" t="s">
        <v>184</v>
      </c>
      <c r="M468" s="637" t="s">
        <v>1144</v>
      </c>
    </row>
    <row r="469" spans="1:13">
      <c r="A469" s="634" t="s">
        <v>184</v>
      </c>
      <c r="B469" s="634" t="s">
        <v>1144</v>
      </c>
      <c r="C469" s="635" t="s">
        <v>185</v>
      </c>
      <c r="D469" s="636">
        <v>59</v>
      </c>
      <c r="E469" s="636">
        <v>15</v>
      </c>
      <c r="F469" s="636">
        <v>59</v>
      </c>
      <c r="G469" s="636">
        <v>225</v>
      </c>
      <c r="H469" s="636" t="s">
        <v>1132</v>
      </c>
      <c r="J469" s="638">
        <f t="shared" si="7"/>
        <v>0.21000000000000085</v>
      </c>
      <c r="L469" s="633" t="s">
        <v>184</v>
      </c>
      <c r="M469" s="637" t="s">
        <v>1144</v>
      </c>
    </row>
    <row r="470" spans="1:13">
      <c r="A470" s="634" t="s">
        <v>184</v>
      </c>
      <c r="B470" s="634" t="s">
        <v>1144</v>
      </c>
      <c r="C470" s="635" t="s">
        <v>185</v>
      </c>
      <c r="D470" s="636">
        <v>59</v>
      </c>
      <c r="E470" s="636">
        <v>225</v>
      </c>
      <c r="F470" s="636">
        <v>59</v>
      </c>
      <c r="G470" s="636">
        <v>395</v>
      </c>
      <c r="H470" s="636" t="s">
        <v>1133</v>
      </c>
      <c r="J470" s="638">
        <f t="shared" si="7"/>
        <v>0.17000000000000171</v>
      </c>
      <c r="L470" s="633" t="s">
        <v>184</v>
      </c>
      <c r="M470" s="637" t="s">
        <v>1144</v>
      </c>
    </row>
    <row r="471" spans="1:13">
      <c r="A471" s="634" t="s">
        <v>184</v>
      </c>
      <c r="B471" s="634" t="s">
        <v>1144</v>
      </c>
      <c r="C471" s="635" t="s">
        <v>185</v>
      </c>
      <c r="D471" s="636">
        <v>59</v>
      </c>
      <c r="E471" s="636">
        <v>395</v>
      </c>
      <c r="F471" s="636">
        <v>59</v>
      </c>
      <c r="G471" s="636">
        <v>535</v>
      </c>
      <c r="H471" s="636" t="s">
        <v>1132</v>
      </c>
      <c r="J471" s="638">
        <f t="shared" si="7"/>
        <v>0.13999999999999346</v>
      </c>
      <c r="L471" s="633" t="s">
        <v>184</v>
      </c>
      <c r="M471" s="637" t="s">
        <v>1144</v>
      </c>
    </row>
    <row r="472" spans="1:13">
      <c r="A472" s="634" t="s">
        <v>184</v>
      </c>
      <c r="B472" s="634" t="s">
        <v>1144</v>
      </c>
      <c r="C472" s="635" t="s">
        <v>185</v>
      </c>
      <c r="D472" s="636">
        <v>59</v>
      </c>
      <c r="E472" s="636">
        <v>535</v>
      </c>
      <c r="F472" s="636">
        <v>60</v>
      </c>
      <c r="G472" s="636">
        <v>195</v>
      </c>
      <c r="H472" s="636" t="s">
        <v>1133</v>
      </c>
      <c r="J472" s="638">
        <f t="shared" si="7"/>
        <v>0.66000000000000369</v>
      </c>
      <c r="L472" s="633" t="s">
        <v>184</v>
      </c>
      <c r="M472" s="637" t="s">
        <v>1144</v>
      </c>
    </row>
    <row r="473" spans="1:13">
      <c r="A473" s="634" t="s">
        <v>184</v>
      </c>
      <c r="B473" s="634" t="s">
        <v>1144</v>
      </c>
      <c r="C473" s="635" t="s">
        <v>185</v>
      </c>
      <c r="D473" s="636">
        <v>60</v>
      </c>
      <c r="E473" s="636">
        <v>195</v>
      </c>
      <c r="F473" s="636">
        <v>60</v>
      </c>
      <c r="G473" s="636">
        <v>335</v>
      </c>
      <c r="H473" s="636" t="s">
        <v>1134</v>
      </c>
      <c r="J473" s="638">
        <f t="shared" si="7"/>
        <v>0.14000000000000057</v>
      </c>
      <c r="L473" s="633" t="s">
        <v>184</v>
      </c>
      <c r="M473" s="637" t="s">
        <v>1144</v>
      </c>
    </row>
    <row r="474" spans="1:13">
      <c r="A474" s="634" t="s">
        <v>184</v>
      </c>
      <c r="B474" s="634" t="s">
        <v>1144</v>
      </c>
      <c r="C474" s="635" t="s">
        <v>185</v>
      </c>
      <c r="D474" s="636">
        <v>60</v>
      </c>
      <c r="E474" s="636">
        <v>335</v>
      </c>
      <c r="F474" s="636">
        <v>60</v>
      </c>
      <c r="G474" s="636">
        <v>495</v>
      </c>
      <c r="H474" s="636" t="s">
        <v>1132</v>
      </c>
      <c r="J474" s="638">
        <f t="shared" si="7"/>
        <v>0.15999999999999659</v>
      </c>
      <c r="L474" s="633" t="s">
        <v>184</v>
      </c>
      <c r="M474" s="637" t="s">
        <v>1144</v>
      </c>
    </row>
    <row r="475" spans="1:13">
      <c r="A475" s="634" t="s">
        <v>184</v>
      </c>
      <c r="B475" s="634" t="s">
        <v>1144</v>
      </c>
      <c r="C475" s="635" t="s">
        <v>185</v>
      </c>
      <c r="D475" s="636">
        <v>60</v>
      </c>
      <c r="E475" s="636">
        <v>495</v>
      </c>
      <c r="F475" s="636">
        <v>60</v>
      </c>
      <c r="G475" s="636">
        <v>635</v>
      </c>
      <c r="H475" s="636" t="s">
        <v>1134</v>
      </c>
      <c r="J475" s="638">
        <f t="shared" si="7"/>
        <v>0.14000000000000057</v>
      </c>
      <c r="L475" s="633" t="s">
        <v>184</v>
      </c>
      <c r="M475" s="637" t="s">
        <v>1144</v>
      </c>
    </row>
    <row r="476" spans="1:13">
      <c r="A476" s="634" t="s">
        <v>184</v>
      </c>
      <c r="B476" s="634" t="s">
        <v>1144</v>
      </c>
      <c r="C476" s="635" t="s">
        <v>185</v>
      </c>
      <c r="D476" s="636">
        <v>60</v>
      </c>
      <c r="E476" s="636">
        <v>635</v>
      </c>
      <c r="F476" s="636">
        <v>60</v>
      </c>
      <c r="G476" s="636">
        <v>835</v>
      </c>
      <c r="H476" s="636" t="s">
        <v>1132</v>
      </c>
      <c r="J476" s="638">
        <f t="shared" si="7"/>
        <v>0.20000000000000284</v>
      </c>
      <c r="L476" s="633" t="s">
        <v>184</v>
      </c>
      <c r="M476" s="637" t="s">
        <v>1144</v>
      </c>
    </row>
    <row r="477" spans="1:13">
      <c r="A477" s="634" t="s">
        <v>184</v>
      </c>
      <c r="B477" s="634" t="s">
        <v>1144</v>
      </c>
      <c r="C477" s="635" t="s">
        <v>185</v>
      </c>
      <c r="D477" s="636">
        <v>60</v>
      </c>
      <c r="E477" s="636">
        <v>835</v>
      </c>
      <c r="F477" s="636">
        <v>60</v>
      </c>
      <c r="G477" s="636">
        <v>975</v>
      </c>
      <c r="H477" s="636" t="s">
        <v>1134</v>
      </c>
      <c r="J477" s="638">
        <f t="shared" si="7"/>
        <v>0.14000000000000057</v>
      </c>
      <c r="L477" s="633" t="s">
        <v>184</v>
      </c>
      <c r="M477" s="637" t="s">
        <v>1144</v>
      </c>
    </row>
    <row r="478" spans="1:13">
      <c r="A478" s="634" t="s">
        <v>184</v>
      </c>
      <c r="B478" s="634" t="s">
        <v>1144</v>
      </c>
      <c r="C478" s="635" t="s">
        <v>185</v>
      </c>
      <c r="D478" s="636">
        <v>60</v>
      </c>
      <c r="E478" s="636">
        <v>975</v>
      </c>
      <c r="F478" s="636">
        <v>61</v>
      </c>
      <c r="G478" s="636">
        <v>595</v>
      </c>
      <c r="H478" s="636" t="s">
        <v>1132</v>
      </c>
      <c r="J478" s="638">
        <f t="shared" si="7"/>
        <v>0.61999999999999744</v>
      </c>
      <c r="L478" s="633" t="s">
        <v>184</v>
      </c>
      <c r="M478" s="637" t="s">
        <v>1144</v>
      </c>
    </row>
    <row r="479" spans="1:13">
      <c r="A479" s="634" t="s">
        <v>184</v>
      </c>
      <c r="B479" s="634" t="s">
        <v>1144</v>
      </c>
      <c r="C479" s="635" t="s">
        <v>185</v>
      </c>
      <c r="D479" s="636">
        <v>61</v>
      </c>
      <c r="E479" s="636">
        <v>595</v>
      </c>
      <c r="F479" s="636">
        <v>61</v>
      </c>
      <c r="G479" s="636">
        <v>735</v>
      </c>
      <c r="H479" s="636" t="s">
        <v>1133</v>
      </c>
      <c r="J479" s="638">
        <f t="shared" si="7"/>
        <v>0.14000000000000057</v>
      </c>
      <c r="L479" s="633" t="s">
        <v>184</v>
      </c>
      <c r="M479" s="637" t="s">
        <v>1144</v>
      </c>
    </row>
    <row r="480" spans="1:13">
      <c r="A480" s="634" t="s">
        <v>184</v>
      </c>
      <c r="B480" s="634" t="s">
        <v>1144</v>
      </c>
      <c r="C480" s="635" t="s">
        <v>185</v>
      </c>
      <c r="D480" s="636">
        <v>61</v>
      </c>
      <c r="E480" s="636">
        <v>735</v>
      </c>
      <c r="F480" s="636">
        <v>62</v>
      </c>
      <c r="G480" s="636">
        <v>395</v>
      </c>
      <c r="H480" s="636" t="s">
        <v>1132</v>
      </c>
      <c r="J480" s="638">
        <f t="shared" si="7"/>
        <v>0.66000000000000369</v>
      </c>
      <c r="L480" s="633" t="s">
        <v>184</v>
      </c>
      <c r="M480" s="637" t="s">
        <v>1144</v>
      </c>
    </row>
    <row r="481" spans="1:13">
      <c r="A481" s="634" t="s">
        <v>184</v>
      </c>
      <c r="B481" s="634" t="s">
        <v>1144</v>
      </c>
      <c r="C481" s="635" t="s">
        <v>185</v>
      </c>
      <c r="D481" s="636">
        <v>62</v>
      </c>
      <c r="E481" s="636">
        <v>395</v>
      </c>
      <c r="F481" s="636">
        <v>62</v>
      </c>
      <c r="G481" s="636">
        <v>795</v>
      </c>
      <c r="H481" s="636" t="s">
        <v>1133</v>
      </c>
      <c r="J481" s="638">
        <f t="shared" si="7"/>
        <v>0.39999999999999858</v>
      </c>
      <c r="L481" s="633" t="s">
        <v>184</v>
      </c>
      <c r="M481" s="637" t="s">
        <v>1144</v>
      </c>
    </row>
    <row r="482" spans="1:13">
      <c r="A482" s="634" t="s">
        <v>184</v>
      </c>
      <c r="B482" s="634" t="s">
        <v>1144</v>
      </c>
      <c r="C482" s="635" t="s">
        <v>185</v>
      </c>
      <c r="D482" s="636">
        <v>62</v>
      </c>
      <c r="E482" s="636">
        <v>795</v>
      </c>
      <c r="F482" s="636">
        <v>63</v>
      </c>
      <c r="G482" s="636">
        <v>395</v>
      </c>
      <c r="H482" s="636" t="s">
        <v>1134</v>
      </c>
      <c r="J482" s="638">
        <f t="shared" si="7"/>
        <v>0.60000000000000142</v>
      </c>
      <c r="L482" s="633" t="s">
        <v>184</v>
      </c>
      <c r="M482" s="637" t="s">
        <v>1144</v>
      </c>
    </row>
    <row r="483" spans="1:13">
      <c r="A483" s="634" t="s">
        <v>184</v>
      </c>
      <c r="B483" s="634" t="s">
        <v>1144</v>
      </c>
      <c r="C483" s="635" t="s">
        <v>185</v>
      </c>
      <c r="D483" s="636">
        <v>63</v>
      </c>
      <c r="E483" s="636">
        <v>395</v>
      </c>
      <c r="F483" s="636">
        <v>63</v>
      </c>
      <c r="G483" s="636">
        <v>975</v>
      </c>
      <c r="H483" s="636" t="s">
        <v>1133</v>
      </c>
      <c r="J483" s="638">
        <f t="shared" si="7"/>
        <v>0.57999999999999829</v>
      </c>
      <c r="L483" s="633" t="s">
        <v>184</v>
      </c>
      <c r="M483" s="637" t="s">
        <v>1144</v>
      </c>
    </row>
    <row r="484" spans="1:13">
      <c r="A484" s="634" t="s">
        <v>184</v>
      </c>
      <c r="B484" s="634" t="s">
        <v>1144</v>
      </c>
      <c r="C484" s="635" t="s">
        <v>185</v>
      </c>
      <c r="D484" s="636">
        <v>63</v>
      </c>
      <c r="E484" s="636">
        <v>975</v>
      </c>
      <c r="F484" s="636">
        <v>64</v>
      </c>
      <c r="G484" s="636">
        <v>195</v>
      </c>
      <c r="H484" s="636" t="s">
        <v>1132</v>
      </c>
      <c r="J484" s="638">
        <f t="shared" si="7"/>
        <v>0.21999999999999176</v>
      </c>
      <c r="L484" s="633" t="s">
        <v>184</v>
      </c>
      <c r="M484" s="637" t="s">
        <v>1144</v>
      </c>
    </row>
    <row r="485" spans="1:13">
      <c r="A485" s="634" t="s">
        <v>184</v>
      </c>
      <c r="B485" s="634" t="s">
        <v>1144</v>
      </c>
      <c r="C485" s="635" t="s">
        <v>185</v>
      </c>
      <c r="D485" s="636">
        <v>64</v>
      </c>
      <c r="E485" s="636">
        <v>195</v>
      </c>
      <c r="F485" s="636">
        <v>64</v>
      </c>
      <c r="G485" s="636">
        <v>415</v>
      </c>
      <c r="H485" s="636" t="s">
        <v>1133</v>
      </c>
      <c r="J485" s="638">
        <f t="shared" si="7"/>
        <v>0.22000000000001307</v>
      </c>
      <c r="L485" s="633" t="s">
        <v>184</v>
      </c>
      <c r="M485" s="637" t="s">
        <v>1144</v>
      </c>
    </row>
    <row r="486" spans="1:13">
      <c r="A486" s="634" t="s">
        <v>184</v>
      </c>
      <c r="B486" s="634" t="s">
        <v>1144</v>
      </c>
      <c r="C486" s="635" t="s">
        <v>185</v>
      </c>
      <c r="D486" s="636">
        <v>64</v>
      </c>
      <c r="E486" s="636">
        <v>415</v>
      </c>
      <c r="F486" s="636">
        <v>64</v>
      </c>
      <c r="G486" s="636">
        <v>605</v>
      </c>
      <c r="H486" s="636" t="s">
        <v>1132</v>
      </c>
      <c r="J486" s="638">
        <f t="shared" si="7"/>
        <v>0.18999999999999773</v>
      </c>
      <c r="L486" s="633" t="s">
        <v>184</v>
      </c>
      <c r="M486" s="637" t="s">
        <v>1144</v>
      </c>
    </row>
    <row r="487" spans="1:13">
      <c r="A487" s="634" t="s">
        <v>184</v>
      </c>
      <c r="B487" s="634" t="s">
        <v>1144</v>
      </c>
      <c r="C487" s="635" t="s">
        <v>185</v>
      </c>
      <c r="D487" s="636">
        <v>64</v>
      </c>
      <c r="E487" s="636">
        <v>605</v>
      </c>
      <c r="F487" s="636">
        <v>64</v>
      </c>
      <c r="G487" s="636">
        <v>675</v>
      </c>
      <c r="H487" s="636" t="s">
        <v>1133</v>
      </c>
      <c r="J487" s="638">
        <f t="shared" si="7"/>
        <v>6.9999999999993179E-2</v>
      </c>
      <c r="L487" s="633" t="s">
        <v>184</v>
      </c>
      <c r="M487" s="637" t="s">
        <v>1144</v>
      </c>
    </row>
    <row r="488" spans="1:13">
      <c r="A488" s="634" t="s">
        <v>184</v>
      </c>
      <c r="B488" s="634" t="s">
        <v>1144</v>
      </c>
      <c r="C488" s="635" t="s">
        <v>185</v>
      </c>
      <c r="D488" s="636">
        <v>64</v>
      </c>
      <c r="E488" s="636">
        <v>675</v>
      </c>
      <c r="F488" s="636">
        <v>64</v>
      </c>
      <c r="G488" s="636">
        <v>715</v>
      </c>
      <c r="H488" s="636" t="s">
        <v>1132</v>
      </c>
      <c r="J488" s="638">
        <f t="shared" si="7"/>
        <v>4.0000000000006253E-2</v>
      </c>
      <c r="L488" s="633" t="s">
        <v>184</v>
      </c>
      <c r="M488" s="637" t="s">
        <v>1144</v>
      </c>
    </row>
    <row r="489" spans="1:13">
      <c r="A489" s="634" t="s">
        <v>184</v>
      </c>
      <c r="B489" s="634" t="s">
        <v>1144</v>
      </c>
      <c r="C489" s="635" t="s">
        <v>185</v>
      </c>
      <c r="D489" s="636">
        <v>64</v>
      </c>
      <c r="E489" s="636">
        <v>715</v>
      </c>
      <c r="F489" s="636">
        <v>64</v>
      </c>
      <c r="G489" s="636">
        <v>955</v>
      </c>
      <c r="H489" s="636" t="s">
        <v>1141</v>
      </c>
      <c r="J489" s="638">
        <f t="shared" si="7"/>
        <v>0.23999999999999488</v>
      </c>
      <c r="L489" s="633" t="s">
        <v>184</v>
      </c>
      <c r="M489" s="637" t="s">
        <v>1144</v>
      </c>
    </row>
    <row r="490" spans="1:13">
      <c r="A490" s="634" t="s">
        <v>184</v>
      </c>
      <c r="B490" s="634" t="s">
        <v>1144</v>
      </c>
      <c r="C490" s="635" t="s">
        <v>185</v>
      </c>
      <c r="D490" s="636">
        <v>64</v>
      </c>
      <c r="E490" s="636">
        <v>955</v>
      </c>
      <c r="F490" s="636">
        <v>65</v>
      </c>
      <c r="G490" s="636">
        <v>295</v>
      </c>
      <c r="H490" s="636" t="s">
        <v>1134</v>
      </c>
      <c r="J490" s="638">
        <f t="shared" si="7"/>
        <v>0.34000000000000341</v>
      </c>
      <c r="L490" s="633" t="s">
        <v>184</v>
      </c>
      <c r="M490" s="637" t="s">
        <v>1144</v>
      </c>
    </row>
    <row r="491" spans="1:13">
      <c r="A491" s="634" t="s">
        <v>184</v>
      </c>
      <c r="B491" s="634" t="s">
        <v>1144</v>
      </c>
      <c r="C491" s="635" t="s">
        <v>185</v>
      </c>
      <c r="D491" s="636">
        <v>65</v>
      </c>
      <c r="E491" s="636">
        <v>295</v>
      </c>
      <c r="F491" s="636">
        <v>65</v>
      </c>
      <c r="G491" s="636">
        <v>815</v>
      </c>
      <c r="H491" s="636" t="s">
        <v>1132</v>
      </c>
      <c r="J491" s="638">
        <f t="shared" si="7"/>
        <v>0.51999999999999602</v>
      </c>
      <c r="L491" s="633" t="s">
        <v>184</v>
      </c>
      <c r="M491" s="637" t="s">
        <v>1144</v>
      </c>
    </row>
    <row r="492" spans="1:13">
      <c r="A492" s="634" t="s">
        <v>184</v>
      </c>
      <c r="B492" s="634" t="s">
        <v>1144</v>
      </c>
      <c r="C492" s="635" t="s">
        <v>185</v>
      </c>
      <c r="D492" s="636">
        <v>65</v>
      </c>
      <c r="E492" s="636">
        <v>815</v>
      </c>
      <c r="F492" s="636">
        <v>65</v>
      </c>
      <c r="G492" s="636">
        <v>975</v>
      </c>
      <c r="H492" s="636" t="s">
        <v>1134</v>
      </c>
      <c r="J492" s="638">
        <f t="shared" si="7"/>
        <v>0.15999999999999659</v>
      </c>
      <c r="L492" s="633" t="s">
        <v>184</v>
      </c>
      <c r="M492" s="637" t="s">
        <v>1144</v>
      </c>
    </row>
    <row r="493" spans="1:13">
      <c r="A493" s="634" t="s">
        <v>184</v>
      </c>
      <c r="B493" s="634" t="s">
        <v>1144</v>
      </c>
      <c r="C493" s="635" t="s">
        <v>185</v>
      </c>
      <c r="D493" s="636">
        <v>65</v>
      </c>
      <c r="E493" s="636">
        <v>975</v>
      </c>
      <c r="F493" s="636">
        <v>66</v>
      </c>
      <c r="G493" s="636">
        <v>515</v>
      </c>
      <c r="H493" s="636" t="s">
        <v>1132</v>
      </c>
      <c r="J493" s="638">
        <f t="shared" si="7"/>
        <v>0.54000000000000625</v>
      </c>
      <c r="L493" s="633" t="s">
        <v>184</v>
      </c>
      <c r="M493" s="637" t="s">
        <v>1144</v>
      </c>
    </row>
    <row r="494" spans="1:13">
      <c r="A494" s="634" t="s">
        <v>184</v>
      </c>
      <c r="B494" s="634" t="s">
        <v>1144</v>
      </c>
      <c r="C494" s="635" t="s">
        <v>185</v>
      </c>
      <c r="D494" s="636">
        <v>66</v>
      </c>
      <c r="E494" s="636">
        <v>515</v>
      </c>
      <c r="F494" s="636">
        <v>66</v>
      </c>
      <c r="G494" s="636">
        <v>655</v>
      </c>
      <c r="H494" s="636" t="s">
        <v>1133</v>
      </c>
      <c r="J494" s="638">
        <f t="shared" si="7"/>
        <v>0.14000000000000057</v>
      </c>
      <c r="L494" s="633" t="s">
        <v>184</v>
      </c>
      <c r="M494" s="637" t="s">
        <v>1144</v>
      </c>
    </row>
    <row r="495" spans="1:13">
      <c r="A495" s="634" t="s">
        <v>184</v>
      </c>
      <c r="B495" s="634" t="s">
        <v>1144</v>
      </c>
      <c r="C495" s="635" t="s">
        <v>185</v>
      </c>
      <c r="D495" s="636">
        <v>66</v>
      </c>
      <c r="E495" s="636">
        <v>655</v>
      </c>
      <c r="F495" s="636">
        <v>66</v>
      </c>
      <c r="G495" s="636">
        <v>855</v>
      </c>
      <c r="H495" s="636" t="s">
        <v>1134</v>
      </c>
      <c r="J495" s="638">
        <f t="shared" si="7"/>
        <v>0.20000000000000284</v>
      </c>
      <c r="L495" s="633" t="s">
        <v>184</v>
      </c>
      <c r="M495" s="637" t="s">
        <v>1144</v>
      </c>
    </row>
    <row r="496" spans="1:13">
      <c r="A496" s="634" t="s">
        <v>184</v>
      </c>
      <c r="B496" s="634" t="s">
        <v>1144</v>
      </c>
      <c r="C496" s="635" t="s">
        <v>185</v>
      </c>
      <c r="D496" s="636">
        <v>66</v>
      </c>
      <c r="E496" s="636">
        <v>855</v>
      </c>
      <c r="F496" s="636">
        <v>66</v>
      </c>
      <c r="G496" s="636">
        <v>935</v>
      </c>
      <c r="H496" s="636" t="s">
        <v>1132</v>
      </c>
      <c r="J496" s="638">
        <f t="shared" si="7"/>
        <v>7.9999999999998295E-2</v>
      </c>
      <c r="L496" s="633" t="s">
        <v>184</v>
      </c>
      <c r="M496" s="637" t="s">
        <v>1144</v>
      </c>
    </row>
    <row r="497" spans="1:13">
      <c r="A497" s="634" t="s">
        <v>184</v>
      </c>
      <c r="B497" s="634" t="s">
        <v>1144</v>
      </c>
      <c r="C497" s="635" t="s">
        <v>185</v>
      </c>
      <c r="D497" s="636">
        <v>66</v>
      </c>
      <c r="E497" s="636">
        <v>935</v>
      </c>
      <c r="F497" s="636">
        <v>66</v>
      </c>
      <c r="G497" s="636">
        <v>995</v>
      </c>
      <c r="H497" s="636" t="s">
        <v>1133</v>
      </c>
      <c r="J497" s="638">
        <f t="shared" si="7"/>
        <v>6.0000000000002274E-2</v>
      </c>
      <c r="L497" s="633" t="s">
        <v>184</v>
      </c>
      <c r="M497" s="637" t="s">
        <v>1144</v>
      </c>
    </row>
    <row r="498" spans="1:13">
      <c r="A498" s="634" t="s">
        <v>184</v>
      </c>
      <c r="B498" s="634" t="s">
        <v>1144</v>
      </c>
      <c r="C498" s="635" t="s">
        <v>185</v>
      </c>
      <c r="D498" s="636">
        <v>66</v>
      </c>
      <c r="E498" s="636">
        <v>995</v>
      </c>
      <c r="F498" s="636">
        <v>67</v>
      </c>
      <c r="G498" s="636">
        <v>195</v>
      </c>
      <c r="H498" s="636" t="s">
        <v>1134</v>
      </c>
      <c r="J498" s="638">
        <f t="shared" si="7"/>
        <v>0.19999999999998863</v>
      </c>
      <c r="L498" s="633" t="s">
        <v>184</v>
      </c>
      <c r="M498" s="637" t="s">
        <v>1144</v>
      </c>
    </row>
    <row r="499" spans="1:13">
      <c r="A499" s="634" t="s">
        <v>184</v>
      </c>
      <c r="B499" s="634" t="s">
        <v>1144</v>
      </c>
      <c r="C499" s="635" t="s">
        <v>185</v>
      </c>
      <c r="D499" s="636">
        <v>67</v>
      </c>
      <c r="E499" s="636">
        <v>195</v>
      </c>
      <c r="F499" s="636">
        <v>67</v>
      </c>
      <c r="G499" s="636">
        <v>455</v>
      </c>
      <c r="H499" s="636" t="s">
        <v>1132</v>
      </c>
      <c r="J499" s="638">
        <f t="shared" si="7"/>
        <v>0.26000000000000512</v>
      </c>
      <c r="L499" s="633" t="s">
        <v>184</v>
      </c>
      <c r="M499" s="637" t="s">
        <v>1144</v>
      </c>
    </row>
    <row r="500" spans="1:13">
      <c r="A500" s="634" t="s">
        <v>184</v>
      </c>
      <c r="B500" s="634" t="s">
        <v>1144</v>
      </c>
      <c r="C500" s="635" t="s">
        <v>185</v>
      </c>
      <c r="D500" s="636">
        <v>67</v>
      </c>
      <c r="E500" s="636">
        <v>455</v>
      </c>
      <c r="F500" s="636">
        <v>67</v>
      </c>
      <c r="G500" s="636">
        <v>595</v>
      </c>
      <c r="H500" s="636" t="s">
        <v>1141</v>
      </c>
      <c r="J500" s="638">
        <f t="shared" si="7"/>
        <v>0.14000000000000057</v>
      </c>
      <c r="L500" s="633" t="s">
        <v>184</v>
      </c>
      <c r="M500" s="637" t="s">
        <v>1144</v>
      </c>
    </row>
    <row r="501" spans="1:13">
      <c r="A501" s="634" t="s">
        <v>184</v>
      </c>
      <c r="B501" s="634" t="s">
        <v>1144</v>
      </c>
      <c r="C501" s="635" t="s">
        <v>185</v>
      </c>
      <c r="D501" s="636">
        <v>67</v>
      </c>
      <c r="E501" s="636">
        <v>595</v>
      </c>
      <c r="F501" s="636">
        <v>68</v>
      </c>
      <c r="G501" s="636">
        <v>880</v>
      </c>
      <c r="H501" s="636" t="s">
        <v>1132</v>
      </c>
      <c r="J501" s="638">
        <f t="shared" si="7"/>
        <v>1.2849999999999966</v>
      </c>
      <c r="L501" s="633" t="s">
        <v>184</v>
      </c>
      <c r="M501" s="637" t="s">
        <v>1144</v>
      </c>
    </row>
    <row r="502" spans="1:13">
      <c r="A502" s="634" t="s">
        <v>184</v>
      </c>
      <c r="B502" s="634" t="s">
        <v>1144</v>
      </c>
      <c r="C502" s="635" t="s">
        <v>185</v>
      </c>
      <c r="D502" s="636">
        <v>68</v>
      </c>
      <c r="E502" s="636">
        <v>880</v>
      </c>
      <c r="F502" s="636">
        <v>69</v>
      </c>
      <c r="G502" s="636">
        <v>300</v>
      </c>
      <c r="H502" s="636" t="s">
        <v>1133</v>
      </c>
      <c r="J502" s="638">
        <f t="shared" si="7"/>
        <v>0.42000000000000171</v>
      </c>
      <c r="L502" s="633" t="s">
        <v>184</v>
      </c>
      <c r="M502" s="637" t="s">
        <v>1144</v>
      </c>
    </row>
    <row r="503" spans="1:13">
      <c r="A503" s="634" t="s">
        <v>184</v>
      </c>
      <c r="B503" s="634" t="s">
        <v>1144</v>
      </c>
      <c r="C503" s="635" t="s">
        <v>185</v>
      </c>
      <c r="D503" s="636">
        <v>69</v>
      </c>
      <c r="E503" s="636">
        <v>300</v>
      </c>
      <c r="F503" s="636">
        <v>69</v>
      </c>
      <c r="G503" s="636">
        <v>760</v>
      </c>
      <c r="H503" s="636" t="s">
        <v>1134</v>
      </c>
      <c r="J503" s="638">
        <f t="shared" si="7"/>
        <v>0.46000000000000796</v>
      </c>
      <c r="L503" s="633" t="s">
        <v>184</v>
      </c>
      <c r="M503" s="637" t="s">
        <v>1144</v>
      </c>
    </row>
    <row r="504" spans="1:13">
      <c r="A504" s="634" t="s">
        <v>184</v>
      </c>
      <c r="B504" s="634" t="s">
        <v>1144</v>
      </c>
      <c r="C504" s="635" t="s">
        <v>185</v>
      </c>
      <c r="D504" s="636">
        <v>69</v>
      </c>
      <c r="E504" s="636">
        <v>760</v>
      </c>
      <c r="F504" s="636">
        <v>70</v>
      </c>
      <c r="G504" s="636">
        <v>160</v>
      </c>
      <c r="H504" s="636" t="s">
        <v>1133</v>
      </c>
      <c r="J504" s="638">
        <f t="shared" si="7"/>
        <v>0.39999999999999147</v>
      </c>
      <c r="L504" s="633" t="s">
        <v>184</v>
      </c>
      <c r="M504" s="637" t="s">
        <v>1144</v>
      </c>
    </row>
    <row r="505" spans="1:13">
      <c r="A505" s="634" t="s">
        <v>184</v>
      </c>
      <c r="B505" s="634" t="s">
        <v>1144</v>
      </c>
      <c r="C505" s="635" t="s">
        <v>185</v>
      </c>
      <c r="D505" s="636">
        <v>70</v>
      </c>
      <c r="E505" s="636">
        <v>160</v>
      </c>
      <c r="F505" s="636">
        <v>70</v>
      </c>
      <c r="G505" s="636">
        <v>460</v>
      </c>
      <c r="H505" s="636" t="s">
        <v>1141</v>
      </c>
      <c r="J505" s="638">
        <f t="shared" si="7"/>
        <v>0.29999999999999716</v>
      </c>
      <c r="L505" s="633" t="s">
        <v>184</v>
      </c>
      <c r="M505" s="637" t="s">
        <v>1144</v>
      </c>
    </row>
    <row r="506" spans="1:13">
      <c r="A506" s="634" t="s">
        <v>184</v>
      </c>
      <c r="B506" s="634" t="s">
        <v>1144</v>
      </c>
      <c r="C506" s="635" t="s">
        <v>185</v>
      </c>
      <c r="D506" s="636">
        <v>70</v>
      </c>
      <c r="E506" s="636">
        <v>460</v>
      </c>
      <c r="F506" s="636">
        <v>70</v>
      </c>
      <c r="G506" s="636">
        <v>620</v>
      </c>
      <c r="H506" s="636" t="s">
        <v>1132</v>
      </c>
      <c r="J506" s="638">
        <f t="shared" si="7"/>
        <v>0.1600000000000108</v>
      </c>
      <c r="L506" s="633" t="s">
        <v>184</v>
      </c>
      <c r="M506" s="637" t="s">
        <v>1144</v>
      </c>
    </row>
    <row r="507" spans="1:13">
      <c r="A507" s="634" t="s">
        <v>184</v>
      </c>
      <c r="B507" s="634" t="s">
        <v>1144</v>
      </c>
      <c r="C507" s="635" t="s">
        <v>185</v>
      </c>
      <c r="D507" s="636">
        <v>70</v>
      </c>
      <c r="E507" s="636">
        <v>620</v>
      </c>
      <c r="F507" s="636">
        <v>71</v>
      </c>
      <c r="G507" s="636">
        <v>60</v>
      </c>
      <c r="H507" s="636" t="s">
        <v>1141</v>
      </c>
      <c r="J507" s="638">
        <f t="shared" si="7"/>
        <v>0.43999999999999773</v>
      </c>
      <c r="L507" s="633" t="s">
        <v>184</v>
      </c>
      <c r="M507" s="637" t="s">
        <v>1144</v>
      </c>
    </row>
    <row r="508" spans="1:13">
      <c r="A508" s="634" t="s">
        <v>184</v>
      </c>
      <c r="B508" s="634" t="s">
        <v>1144</v>
      </c>
      <c r="C508" s="635" t="s">
        <v>185</v>
      </c>
      <c r="D508" s="636">
        <v>71</v>
      </c>
      <c r="E508" s="636">
        <v>60</v>
      </c>
      <c r="F508" s="636">
        <v>71</v>
      </c>
      <c r="G508" s="636">
        <v>580</v>
      </c>
      <c r="H508" s="636" t="s">
        <v>1133</v>
      </c>
      <c r="J508" s="638">
        <f t="shared" si="7"/>
        <v>0.51999999999999602</v>
      </c>
      <c r="L508" s="633" t="s">
        <v>184</v>
      </c>
      <c r="M508" s="637" t="s">
        <v>1144</v>
      </c>
    </row>
    <row r="509" spans="1:13">
      <c r="A509" s="634" t="s">
        <v>184</v>
      </c>
      <c r="B509" s="634" t="s">
        <v>1144</v>
      </c>
      <c r="C509" s="635" t="s">
        <v>185</v>
      </c>
      <c r="D509" s="636">
        <v>71</v>
      </c>
      <c r="E509" s="636">
        <v>580</v>
      </c>
      <c r="F509" s="636">
        <v>78</v>
      </c>
      <c r="G509" s="636">
        <v>460</v>
      </c>
      <c r="H509" s="636" t="s">
        <v>1132</v>
      </c>
      <c r="J509" s="638">
        <f t="shared" si="7"/>
        <v>6.8799999999999955</v>
      </c>
      <c r="L509" s="633" t="s">
        <v>184</v>
      </c>
      <c r="M509" s="637" t="s">
        <v>1144</v>
      </c>
    </row>
    <row r="510" spans="1:13">
      <c r="A510" s="634" t="s">
        <v>184</v>
      </c>
      <c r="B510" s="634" t="s">
        <v>1144</v>
      </c>
      <c r="C510" s="635" t="s">
        <v>185</v>
      </c>
      <c r="D510" s="636">
        <v>78</v>
      </c>
      <c r="E510" s="636">
        <v>460</v>
      </c>
      <c r="F510" s="636">
        <v>78</v>
      </c>
      <c r="G510" s="636">
        <v>920</v>
      </c>
      <c r="H510" s="636" t="s">
        <v>1141</v>
      </c>
      <c r="J510" s="638">
        <f t="shared" si="7"/>
        <v>0.46000000000000796</v>
      </c>
      <c r="L510" s="633" t="s">
        <v>184</v>
      </c>
      <c r="M510" s="637" t="s">
        <v>1144</v>
      </c>
    </row>
    <row r="511" spans="1:13">
      <c r="A511" s="634" t="s">
        <v>184</v>
      </c>
      <c r="B511" s="634" t="s">
        <v>1144</v>
      </c>
      <c r="C511" s="635" t="s">
        <v>185</v>
      </c>
      <c r="D511" s="636">
        <v>78</v>
      </c>
      <c r="E511" s="636">
        <v>920</v>
      </c>
      <c r="F511" s="636">
        <v>79</v>
      </c>
      <c r="G511" s="636">
        <v>240</v>
      </c>
      <c r="H511" s="636" t="s">
        <v>1132</v>
      </c>
      <c r="J511" s="638">
        <f t="shared" si="7"/>
        <v>0.31999999999999318</v>
      </c>
      <c r="L511" s="633" t="s">
        <v>184</v>
      </c>
      <c r="M511" s="637" t="s">
        <v>1144</v>
      </c>
    </row>
    <row r="512" spans="1:13">
      <c r="A512" s="634" t="s">
        <v>184</v>
      </c>
      <c r="B512" s="634" t="s">
        <v>1144</v>
      </c>
      <c r="C512" s="635" t="s">
        <v>185</v>
      </c>
      <c r="D512" s="636">
        <v>79</v>
      </c>
      <c r="E512" s="636">
        <v>240</v>
      </c>
      <c r="F512" s="636">
        <v>79</v>
      </c>
      <c r="G512" s="636">
        <v>500</v>
      </c>
      <c r="H512" s="636" t="s">
        <v>1134</v>
      </c>
      <c r="J512" s="638">
        <f t="shared" si="7"/>
        <v>0.26000000000000512</v>
      </c>
      <c r="L512" s="633" t="s">
        <v>184</v>
      </c>
      <c r="M512" s="637" t="s">
        <v>1144</v>
      </c>
    </row>
    <row r="513" spans="1:13">
      <c r="A513" s="634" t="s">
        <v>184</v>
      </c>
      <c r="B513" s="634" t="s">
        <v>1144</v>
      </c>
      <c r="C513" s="635" t="s">
        <v>185</v>
      </c>
      <c r="D513" s="636">
        <v>79</v>
      </c>
      <c r="E513" s="636">
        <v>500</v>
      </c>
      <c r="F513" s="636">
        <v>80</v>
      </c>
      <c r="G513" s="636">
        <v>40</v>
      </c>
      <c r="H513" s="636" t="s">
        <v>1132</v>
      </c>
      <c r="J513" s="638">
        <f t="shared" si="7"/>
        <v>0.54000000000000625</v>
      </c>
      <c r="L513" s="633" t="s">
        <v>184</v>
      </c>
      <c r="M513" s="637" t="s">
        <v>1144</v>
      </c>
    </row>
    <row r="514" spans="1:13">
      <c r="A514" s="634" t="s">
        <v>184</v>
      </c>
      <c r="B514" s="634" t="s">
        <v>1144</v>
      </c>
      <c r="C514" s="635" t="s">
        <v>185</v>
      </c>
      <c r="D514" s="636">
        <v>80</v>
      </c>
      <c r="E514" s="636">
        <v>40</v>
      </c>
      <c r="F514" s="636">
        <v>80</v>
      </c>
      <c r="G514" s="636">
        <v>460</v>
      </c>
      <c r="H514" s="636" t="s">
        <v>1134</v>
      </c>
      <c r="J514" s="638">
        <f t="shared" si="7"/>
        <v>0.41999999999998749</v>
      </c>
      <c r="L514" s="633" t="s">
        <v>184</v>
      </c>
      <c r="M514" s="637" t="s">
        <v>1144</v>
      </c>
    </row>
    <row r="515" spans="1:13">
      <c r="A515" s="634" t="s">
        <v>184</v>
      </c>
      <c r="B515" s="634" t="s">
        <v>1144</v>
      </c>
      <c r="C515" s="635" t="s">
        <v>185</v>
      </c>
      <c r="D515" s="636">
        <v>80</v>
      </c>
      <c r="E515" s="636">
        <v>460</v>
      </c>
      <c r="F515" s="636">
        <v>80</v>
      </c>
      <c r="G515" s="636">
        <v>740</v>
      </c>
      <c r="H515" s="636" t="s">
        <v>1133</v>
      </c>
      <c r="J515" s="638">
        <f t="shared" ref="J515:J578" si="8">+(F515+G515/1000)-(D515+E515/1000)</f>
        <v>0.28000000000000114</v>
      </c>
      <c r="L515" s="633" t="s">
        <v>184</v>
      </c>
      <c r="M515" s="637" t="s">
        <v>1144</v>
      </c>
    </row>
    <row r="516" spans="1:13">
      <c r="A516" s="634" t="s">
        <v>184</v>
      </c>
      <c r="B516" s="634" t="s">
        <v>1144</v>
      </c>
      <c r="C516" s="635" t="s">
        <v>185</v>
      </c>
      <c r="D516" s="636">
        <v>80</v>
      </c>
      <c r="E516" s="636">
        <v>740</v>
      </c>
      <c r="F516" s="636">
        <v>80</v>
      </c>
      <c r="G516" s="636">
        <v>930</v>
      </c>
      <c r="H516" s="636" t="s">
        <v>1141</v>
      </c>
      <c r="J516" s="638">
        <f t="shared" si="8"/>
        <v>0.19000000000001194</v>
      </c>
      <c r="L516" s="633" t="s">
        <v>184</v>
      </c>
      <c r="M516" s="637" t="s">
        <v>1144</v>
      </c>
    </row>
    <row r="517" spans="1:13">
      <c r="A517" s="634" t="s">
        <v>184</v>
      </c>
      <c r="B517" s="634" t="s">
        <v>1144</v>
      </c>
      <c r="C517" s="635" t="s">
        <v>185</v>
      </c>
      <c r="D517" s="636">
        <v>80</v>
      </c>
      <c r="E517" s="636">
        <v>930</v>
      </c>
      <c r="F517" s="636">
        <v>81</v>
      </c>
      <c r="G517" s="636">
        <v>280</v>
      </c>
      <c r="H517" s="636" t="s">
        <v>1134</v>
      </c>
      <c r="J517" s="638">
        <f t="shared" si="8"/>
        <v>0.34999999999999432</v>
      </c>
      <c r="L517" s="633" t="s">
        <v>184</v>
      </c>
      <c r="M517" s="637" t="s">
        <v>1144</v>
      </c>
    </row>
    <row r="518" spans="1:13">
      <c r="A518" s="634" t="s">
        <v>184</v>
      </c>
      <c r="B518" s="634" t="s">
        <v>1144</v>
      </c>
      <c r="C518" s="635" t="s">
        <v>185</v>
      </c>
      <c r="D518" s="636">
        <v>81</v>
      </c>
      <c r="E518" s="636">
        <v>280</v>
      </c>
      <c r="F518" s="636">
        <v>81</v>
      </c>
      <c r="G518" s="636">
        <v>780</v>
      </c>
      <c r="H518" s="636" t="s">
        <v>1141</v>
      </c>
      <c r="J518" s="638">
        <f t="shared" si="8"/>
        <v>0.5</v>
      </c>
      <c r="L518" s="633" t="s">
        <v>184</v>
      </c>
      <c r="M518" s="637" t="s">
        <v>1144</v>
      </c>
    </row>
    <row r="519" spans="1:13">
      <c r="A519" s="634" t="s">
        <v>184</v>
      </c>
      <c r="B519" s="634" t="s">
        <v>1144</v>
      </c>
      <c r="C519" s="635" t="s">
        <v>185</v>
      </c>
      <c r="D519" s="636">
        <v>81</v>
      </c>
      <c r="E519" s="636">
        <v>780</v>
      </c>
      <c r="F519" s="636">
        <v>82</v>
      </c>
      <c r="G519" s="636">
        <v>500</v>
      </c>
      <c r="H519" s="636" t="s">
        <v>1132</v>
      </c>
      <c r="J519" s="638">
        <f t="shared" si="8"/>
        <v>0.71999999999999886</v>
      </c>
      <c r="L519" s="633" t="s">
        <v>184</v>
      </c>
      <c r="M519" s="637" t="s">
        <v>1144</v>
      </c>
    </row>
    <row r="520" spans="1:13">
      <c r="A520" s="634" t="s">
        <v>184</v>
      </c>
      <c r="B520" s="634" t="s">
        <v>1144</v>
      </c>
      <c r="C520" s="635" t="s">
        <v>185</v>
      </c>
      <c r="D520" s="636">
        <v>82</v>
      </c>
      <c r="E520" s="636">
        <v>500</v>
      </c>
      <c r="F520" s="636">
        <v>83</v>
      </c>
      <c r="G520" s="636">
        <v>640</v>
      </c>
      <c r="H520" s="636" t="s">
        <v>1133</v>
      </c>
      <c r="J520" s="638">
        <f t="shared" si="8"/>
        <v>1.1400000000000006</v>
      </c>
      <c r="L520" s="633" t="s">
        <v>184</v>
      </c>
      <c r="M520" s="637" t="s">
        <v>1144</v>
      </c>
    </row>
    <row r="521" spans="1:13">
      <c r="A521" s="634" t="s">
        <v>184</v>
      </c>
      <c r="B521" s="634" t="s">
        <v>1144</v>
      </c>
      <c r="C521" s="635" t="s">
        <v>185</v>
      </c>
      <c r="D521" s="636">
        <v>83</v>
      </c>
      <c r="E521" s="636">
        <v>640</v>
      </c>
      <c r="F521" s="636">
        <v>84</v>
      </c>
      <c r="G521" s="636">
        <v>160</v>
      </c>
      <c r="H521" s="636" t="s">
        <v>1132</v>
      </c>
      <c r="J521" s="638">
        <f t="shared" si="8"/>
        <v>0.51999999999999602</v>
      </c>
      <c r="L521" s="633" t="s">
        <v>184</v>
      </c>
      <c r="M521" s="637" t="s">
        <v>1144</v>
      </c>
    </row>
    <row r="522" spans="1:13">
      <c r="A522" s="634" t="s">
        <v>184</v>
      </c>
      <c r="B522" s="634" t="s">
        <v>1144</v>
      </c>
      <c r="C522" s="635" t="s">
        <v>185</v>
      </c>
      <c r="D522" s="636">
        <v>84</v>
      </c>
      <c r="E522" s="636">
        <v>160</v>
      </c>
      <c r="F522" s="636">
        <v>84</v>
      </c>
      <c r="G522" s="636">
        <v>460</v>
      </c>
      <c r="H522" s="636" t="s">
        <v>1133</v>
      </c>
      <c r="J522" s="638">
        <f t="shared" si="8"/>
        <v>0.29999999999999716</v>
      </c>
      <c r="L522" s="633" t="s">
        <v>184</v>
      </c>
      <c r="M522" s="637" t="s">
        <v>1144</v>
      </c>
    </row>
    <row r="523" spans="1:13">
      <c r="A523" s="634" t="s">
        <v>184</v>
      </c>
      <c r="B523" s="634" t="s">
        <v>1144</v>
      </c>
      <c r="C523" s="635" t="s">
        <v>185</v>
      </c>
      <c r="D523" s="636">
        <v>84</v>
      </c>
      <c r="E523" s="636">
        <v>460</v>
      </c>
      <c r="F523" s="636">
        <v>84</v>
      </c>
      <c r="G523" s="636">
        <v>660</v>
      </c>
      <c r="H523" s="636" t="s">
        <v>1132</v>
      </c>
      <c r="J523" s="638">
        <f t="shared" si="8"/>
        <v>0.20000000000000284</v>
      </c>
      <c r="L523" s="633" t="s">
        <v>184</v>
      </c>
      <c r="M523" s="637" t="s">
        <v>1144</v>
      </c>
    </row>
    <row r="524" spans="1:13">
      <c r="A524" s="634" t="s">
        <v>184</v>
      </c>
      <c r="B524" s="634" t="s">
        <v>1144</v>
      </c>
      <c r="C524" s="635" t="s">
        <v>185</v>
      </c>
      <c r="D524" s="636">
        <v>84</v>
      </c>
      <c r="E524" s="636">
        <v>660</v>
      </c>
      <c r="F524" s="636">
        <v>84</v>
      </c>
      <c r="G524" s="636">
        <v>830</v>
      </c>
      <c r="H524" s="636" t="s">
        <v>1141</v>
      </c>
      <c r="J524" s="638">
        <f t="shared" si="8"/>
        <v>0.17000000000000171</v>
      </c>
      <c r="L524" s="633" t="s">
        <v>184</v>
      </c>
      <c r="M524" s="637" t="s">
        <v>1144</v>
      </c>
    </row>
    <row r="525" spans="1:13">
      <c r="A525" s="634" t="s">
        <v>184</v>
      </c>
      <c r="B525" s="634" t="s">
        <v>1144</v>
      </c>
      <c r="C525" s="635" t="s">
        <v>185</v>
      </c>
      <c r="D525" s="636">
        <v>84</v>
      </c>
      <c r="E525" s="636">
        <v>830</v>
      </c>
      <c r="F525" s="636">
        <v>85</v>
      </c>
      <c r="G525" s="636">
        <v>400</v>
      </c>
      <c r="H525" s="636" t="s">
        <v>1132</v>
      </c>
      <c r="J525" s="638">
        <f t="shared" si="8"/>
        <v>0.57000000000000739</v>
      </c>
      <c r="L525" s="633" t="s">
        <v>184</v>
      </c>
      <c r="M525" s="637" t="s">
        <v>1144</v>
      </c>
    </row>
    <row r="526" spans="1:13">
      <c r="A526" s="634" t="s">
        <v>184</v>
      </c>
      <c r="B526" s="634" t="s">
        <v>1144</v>
      </c>
      <c r="C526" s="635" t="s">
        <v>185</v>
      </c>
      <c r="D526" s="636">
        <v>85</v>
      </c>
      <c r="E526" s="636">
        <v>400</v>
      </c>
      <c r="F526" s="636">
        <v>85</v>
      </c>
      <c r="G526" s="636">
        <v>680</v>
      </c>
      <c r="H526" s="636" t="s">
        <v>1141</v>
      </c>
      <c r="J526" s="638">
        <f t="shared" si="8"/>
        <v>0.28000000000000114</v>
      </c>
      <c r="L526" s="633" t="s">
        <v>184</v>
      </c>
      <c r="M526" s="637" t="s">
        <v>1144</v>
      </c>
    </row>
    <row r="527" spans="1:13">
      <c r="A527" s="634" t="s">
        <v>184</v>
      </c>
      <c r="B527" s="634" t="s">
        <v>1144</v>
      </c>
      <c r="C527" s="635" t="s">
        <v>185</v>
      </c>
      <c r="D527" s="636">
        <v>85</v>
      </c>
      <c r="E527" s="636">
        <v>680</v>
      </c>
      <c r="F527" s="636">
        <v>87</v>
      </c>
      <c r="G527" s="636">
        <v>180</v>
      </c>
      <c r="H527" s="636" t="s">
        <v>1132</v>
      </c>
      <c r="J527" s="638">
        <f t="shared" si="8"/>
        <v>1.5</v>
      </c>
      <c r="L527" s="633" t="s">
        <v>184</v>
      </c>
      <c r="M527" s="637" t="s">
        <v>1144</v>
      </c>
    </row>
    <row r="528" spans="1:13">
      <c r="A528" s="634" t="s">
        <v>184</v>
      </c>
      <c r="B528" s="634" t="s">
        <v>1144</v>
      </c>
      <c r="C528" s="635" t="s">
        <v>185</v>
      </c>
      <c r="D528" s="636">
        <v>87</v>
      </c>
      <c r="E528" s="636">
        <v>180</v>
      </c>
      <c r="F528" s="636">
        <v>87</v>
      </c>
      <c r="G528" s="636">
        <v>600</v>
      </c>
      <c r="H528" s="636" t="s">
        <v>1134</v>
      </c>
      <c r="J528" s="638">
        <f t="shared" si="8"/>
        <v>0.41999999999998749</v>
      </c>
      <c r="L528" s="633" t="s">
        <v>184</v>
      </c>
      <c r="M528" s="637" t="s">
        <v>1144</v>
      </c>
    </row>
    <row r="529" spans="1:13">
      <c r="A529" s="634" t="s">
        <v>184</v>
      </c>
      <c r="B529" s="634" t="s">
        <v>1144</v>
      </c>
      <c r="C529" s="635" t="s">
        <v>185</v>
      </c>
      <c r="D529" s="636">
        <v>87</v>
      </c>
      <c r="E529" s="636">
        <v>600</v>
      </c>
      <c r="F529" s="636">
        <v>88</v>
      </c>
      <c r="G529" s="636">
        <v>380</v>
      </c>
      <c r="H529" s="636" t="s">
        <v>1132</v>
      </c>
      <c r="J529" s="638">
        <f t="shared" si="8"/>
        <v>0.78000000000000114</v>
      </c>
      <c r="L529" s="633" t="s">
        <v>184</v>
      </c>
      <c r="M529" s="637" t="s">
        <v>1144</v>
      </c>
    </row>
    <row r="530" spans="1:13">
      <c r="A530" s="634" t="s">
        <v>184</v>
      </c>
      <c r="B530" s="634" t="s">
        <v>1144</v>
      </c>
      <c r="C530" s="635" t="s">
        <v>185</v>
      </c>
      <c r="D530" s="636">
        <v>88</v>
      </c>
      <c r="E530" s="636">
        <v>380</v>
      </c>
      <c r="F530" s="636">
        <v>88</v>
      </c>
      <c r="G530" s="636">
        <v>880</v>
      </c>
      <c r="H530" s="636" t="s">
        <v>1134</v>
      </c>
      <c r="J530" s="638">
        <f t="shared" si="8"/>
        <v>0.5</v>
      </c>
      <c r="L530" s="633" t="s">
        <v>184</v>
      </c>
      <c r="M530" s="637" t="s">
        <v>1144</v>
      </c>
    </row>
    <row r="531" spans="1:13">
      <c r="A531" s="634" t="s">
        <v>184</v>
      </c>
      <c r="B531" s="634" t="s">
        <v>1144</v>
      </c>
      <c r="C531" s="635" t="s">
        <v>185</v>
      </c>
      <c r="D531" s="636">
        <v>88</v>
      </c>
      <c r="E531" s="636">
        <v>880</v>
      </c>
      <c r="F531" s="636">
        <v>89</v>
      </c>
      <c r="G531" s="636">
        <v>30</v>
      </c>
      <c r="H531" s="636" t="s">
        <v>1133</v>
      </c>
      <c r="J531" s="638">
        <f t="shared" si="8"/>
        <v>0.15000000000000568</v>
      </c>
      <c r="L531" s="633" t="s">
        <v>184</v>
      </c>
      <c r="M531" s="637" t="s">
        <v>1144</v>
      </c>
    </row>
    <row r="532" spans="1:13">
      <c r="A532" s="634" t="s">
        <v>184</v>
      </c>
      <c r="B532" s="634" t="s">
        <v>1144</v>
      </c>
      <c r="C532" s="635" t="s">
        <v>185</v>
      </c>
      <c r="D532" s="636">
        <v>89</v>
      </c>
      <c r="E532" s="636">
        <v>30</v>
      </c>
      <c r="F532" s="636">
        <v>89</v>
      </c>
      <c r="G532" s="636">
        <v>540</v>
      </c>
      <c r="H532" s="636" t="s">
        <v>1134</v>
      </c>
      <c r="J532" s="638">
        <f t="shared" si="8"/>
        <v>0.51000000000000512</v>
      </c>
      <c r="L532" s="633" t="s">
        <v>184</v>
      </c>
      <c r="M532" s="637" t="s">
        <v>1144</v>
      </c>
    </row>
    <row r="533" spans="1:13">
      <c r="A533" s="634" t="s">
        <v>184</v>
      </c>
      <c r="B533" s="634" t="s">
        <v>1144</v>
      </c>
      <c r="C533" s="635" t="s">
        <v>185</v>
      </c>
      <c r="D533" s="636">
        <v>89</v>
      </c>
      <c r="E533" s="636">
        <v>540</v>
      </c>
      <c r="F533" s="636">
        <v>91</v>
      </c>
      <c r="G533" s="636">
        <v>180</v>
      </c>
      <c r="H533" s="636" t="s">
        <v>1132</v>
      </c>
      <c r="J533" s="638">
        <f t="shared" si="8"/>
        <v>1.6400000000000006</v>
      </c>
      <c r="L533" s="633" t="s">
        <v>184</v>
      </c>
      <c r="M533" s="637" t="s">
        <v>1144</v>
      </c>
    </row>
    <row r="534" spans="1:13">
      <c r="A534" s="634" t="s">
        <v>184</v>
      </c>
      <c r="B534" s="634" t="s">
        <v>1144</v>
      </c>
      <c r="C534" s="635" t="s">
        <v>185</v>
      </c>
      <c r="D534" s="636">
        <v>91</v>
      </c>
      <c r="E534" s="636">
        <v>180</v>
      </c>
      <c r="F534" s="636">
        <v>91</v>
      </c>
      <c r="G534" s="636">
        <v>320</v>
      </c>
      <c r="H534" s="636" t="s">
        <v>1141</v>
      </c>
      <c r="J534" s="638">
        <f t="shared" si="8"/>
        <v>0.13999999999998636</v>
      </c>
      <c r="L534" s="633" t="s">
        <v>184</v>
      </c>
      <c r="M534" s="637" t="s">
        <v>1144</v>
      </c>
    </row>
    <row r="535" spans="1:13">
      <c r="A535" s="634" t="s">
        <v>184</v>
      </c>
      <c r="B535" s="634" t="s">
        <v>1144</v>
      </c>
      <c r="C535" s="635" t="s">
        <v>185</v>
      </c>
      <c r="D535" s="636">
        <v>91</v>
      </c>
      <c r="E535" s="636">
        <v>320</v>
      </c>
      <c r="F535" s="636">
        <v>91</v>
      </c>
      <c r="G535" s="636">
        <v>560</v>
      </c>
      <c r="H535" s="636" t="s">
        <v>1132</v>
      </c>
      <c r="J535" s="638">
        <f t="shared" si="8"/>
        <v>0.24000000000000909</v>
      </c>
      <c r="L535" s="633" t="s">
        <v>184</v>
      </c>
      <c r="M535" s="637" t="s">
        <v>1144</v>
      </c>
    </row>
    <row r="536" spans="1:13">
      <c r="A536" s="634" t="s">
        <v>184</v>
      </c>
      <c r="B536" s="634" t="s">
        <v>1144</v>
      </c>
      <c r="C536" s="635" t="s">
        <v>185</v>
      </c>
      <c r="D536" s="636">
        <v>91</v>
      </c>
      <c r="E536" s="636">
        <v>560</v>
      </c>
      <c r="F536" s="636">
        <v>91</v>
      </c>
      <c r="G536" s="636">
        <v>660</v>
      </c>
      <c r="H536" s="636" t="s">
        <v>1134</v>
      </c>
      <c r="J536" s="638">
        <f t="shared" si="8"/>
        <v>9.9999999999994316E-2</v>
      </c>
      <c r="L536" s="633" t="s">
        <v>184</v>
      </c>
      <c r="M536" s="637" t="s">
        <v>1144</v>
      </c>
    </row>
    <row r="537" spans="1:13">
      <c r="A537" s="634" t="s">
        <v>184</v>
      </c>
      <c r="B537" s="634" t="s">
        <v>1144</v>
      </c>
      <c r="C537" s="635" t="s">
        <v>185</v>
      </c>
      <c r="D537" s="636">
        <v>91</v>
      </c>
      <c r="E537" s="636">
        <v>660</v>
      </c>
      <c r="F537" s="636">
        <v>93</v>
      </c>
      <c r="G537" s="636">
        <v>0</v>
      </c>
      <c r="H537" s="636" t="s">
        <v>1132</v>
      </c>
      <c r="J537" s="638">
        <f t="shared" si="8"/>
        <v>1.3400000000000034</v>
      </c>
      <c r="L537" s="633" t="s">
        <v>184</v>
      </c>
      <c r="M537" s="637" t="s">
        <v>1144</v>
      </c>
    </row>
    <row r="538" spans="1:13">
      <c r="A538" s="634" t="s">
        <v>184</v>
      </c>
      <c r="B538" s="634" t="s">
        <v>1144</v>
      </c>
      <c r="C538" s="635" t="s">
        <v>185</v>
      </c>
      <c r="D538" s="636">
        <v>93</v>
      </c>
      <c r="E538" s="636">
        <v>0</v>
      </c>
      <c r="F538" s="636">
        <v>93</v>
      </c>
      <c r="G538" s="636">
        <v>420</v>
      </c>
      <c r="H538" s="636" t="s">
        <v>1141</v>
      </c>
      <c r="J538" s="638">
        <f t="shared" si="8"/>
        <v>0.42000000000000171</v>
      </c>
      <c r="L538" s="633" t="s">
        <v>184</v>
      </c>
      <c r="M538" s="637" t="s">
        <v>1144</v>
      </c>
    </row>
    <row r="539" spans="1:13">
      <c r="A539" s="634" t="s">
        <v>184</v>
      </c>
      <c r="B539" s="634" t="s">
        <v>1144</v>
      </c>
      <c r="C539" s="635" t="s">
        <v>185</v>
      </c>
      <c r="D539" s="636">
        <v>93</v>
      </c>
      <c r="E539" s="636">
        <v>420</v>
      </c>
      <c r="F539" s="636">
        <v>93</v>
      </c>
      <c r="G539" s="636">
        <v>860</v>
      </c>
      <c r="H539" s="636" t="s">
        <v>1134</v>
      </c>
      <c r="J539" s="638">
        <f t="shared" si="8"/>
        <v>0.43999999999999773</v>
      </c>
      <c r="L539" s="633" t="s">
        <v>184</v>
      </c>
      <c r="M539" s="637" t="s">
        <v>1144</v>
      </c>
    </row>
    <row r="540" spans="1:13">
      <c r="A540" s="634" t="s">
        <v>184</v>
      </c>
      <c r="B540" s="634" t="s">
        <v>1144</v>
      </c>
      <c r="C540" s="635" t="s">
        <v>185</v>
      </c>
      <c r="D540" s="636">
        <v>93</v>
      </c>
      <c r="E540" s="636">
        <v>860</v>
      </c>
      <c r="F540" s="636">
        <v>95</v>
      </c>
      <c r="G540" s="636">
        <v>800</v>
      </c>
      <c r="H540" s="636" t="s">
        <v>1132</v>
      </c>
      <c r="J540" s="638">
        <f t="shared" si="8"/>
        <v>1.9399999999999977</v>
      </c>
      <c r="L540" s="633" t="s">
        <v>184</v>
      </c>
      <c r="M540" s="637" t="s">
        <v>1144</v>
      </c>
    </row>
    <row r="541" spans="1:13">
      <c r="A541" s="634" t="s">
        <v>184</v>
      </c>
      <c r="B541" s="634" t="s">
        <v>1144</v>
      </c>
      <c r="C541" s="635" t="s">
        <v>185</v>
      </c>
      <c r="D541" s="636">
        <v>95</v>
      </c>
      <c r="E541" s="636">
        <v>800</v>
      </c>
      <c r="F541" s="636">
        <v>95</v>
      </c>
      <c r="G541" s="636">
        <v>950</v>
      </c>
      <c r="H541" s="636" t="s">
        <v>1133</v>
      </c>
      <c r="J541" s="638">
        <f t="shared" si="8"/>
        <v>0.15000000000000568</v>
      </c>
      <c r="L541" s="633" t="s">
        <v>184</v>
      </c>
      <c r="M541" s="637" t="s">
        <v>1144</v>
      </c>
    </row>
    <row r="542" spans="1:13">
      <c r="A542" s="634" t="s">
        <v>184</v>
      </c>
      <c r="B542" s="634" t="s">
        <v>1144</v>
      </c>
      <c r="C542" s="635" t="s">
        <v>185</v>
      </c>
      <c r="D542" s="636">
        <v>95</v>
      </c>
      <c r="E542" s="636">
        <v>950</v>
      </c>
      <c r="F542" s="636">
        <v>97</v>
      </c>
      <c r="G542" s="636">
        <v>20</v>
      </c>
      <c r="H542" s="636" t="s">
        <v>1132</v>
      </c>
      <c r="J542" s="638">
        <f t="shared" si="8"/>
        <v>1.0699999999999932</v>
      </c>
      <c r="L542" s="633" t="s">
        <v>184</v>
      </c>
      <c r="M542" s="637" t="s">
        <v>1144</v>
      </c>
    </row>
    <row r="543" spans="1:13">
      <c r="A543" s="634" t="s">
        <v>184</v>
      </c>
      <c r="B543" s="634" t="s">
        <v>1144</v>
      </c>
      <c r="C543" s="635" t="s">
        <v>185</v>
      </c>
      <c r="D543" s="636">
        <v>97</v>
      </c>
      <c r="E543" s="636">
        <v>20</v>
      </c>
      <c r="F543" s="636">
        <v>97</v>
      </c>
      <c r="G543" s="636">
        <v>410</v>
      </c>
      <c r="H543" s="636" t="s">
        <v>1133</v>
      </c>
      <c r="J543" s="638">
        <f t="shared" si="8"/>
        <v>0.39000000000000057</v>
      </c>
      <c r="L543" s="633" t="s">
        <v>184</v>
      </c>
      <c r="M543" s="637" t="s">
        <v>1144</v>
      </c>
    </row>
    <row r="544" spans="1:13">
      <c r="A544" s="634" t="s">
        <v>184</v>
      </c>
      <c r="B544" s="634" t="s">
        <v>1144</v>
      </c>
      <c r="C544" s="635" t="s">
        <v>185</v>
      </c>
      <c r="D544" s="636">
        <v>97</v>
      </c>
      <c r="E544" s="636">
        <v>410</v>
      </c>
      <c r="F544" s="636">
        <v>98</v>
      </c>
      <c r="G544" s="636">
        <v>20</v>
      </c>
      <c r="H544" s="636" t="s">
        <v>1132</v>
      </c>
      <c r="J544" s="638">
        <f t="shared" si="8"/>
        <v>0.60999999999999943</v>
      </c>
      <c r="L544" s="633" t="s">
        <v>184</v>
      </c>
      <c r="M544" s="637" t="s">
        <v>1144</v>
      </c>
    </row>
    <row r="545" spans="1:13">
      <c r="A545" s="634" t="s">
        <v>184</v>
      </c>
      <c r="B545" s="634" t="s">
        <v>1144</v>
      </c>
      <c r="C545" s="635" t="s">
        <v>185</v>
      </c>
      <c r="D545" s="636">
        <v>98</v>
      </c>
      <c r="E545" s="636">
        <v>20</v>
      </c>
      <c r="F545" s="636">
        <v>98</v>
      </c>
      <c r="G545" s="636">
        <v>390</v>
      </c>
      <c r="H545" s="636" t="s">
        <v>1133</v>
      </c>
      <c r="J545" s="638">
        <f t="shared" si="8"/>
        <v>0.37000000000000455</v>
      </c>
      <c r="L545" s="633" t="s">
        <v>184</v>
      </c>
      <c r="M545" s="637" t="s">
        <v>1144</v>
      </c>
    </row>
    <row r="546" spans="1:13">
      <c r="A546" s="634" t="s">
        <v>184</v>
      </c>
      <c r="B546" s="634" t="s">
        <v>1144</v>
      </c>
      <c r="C546" s="635" t="s">
        <v>185</v>
      </c>
      <c r="D546" s="636">
        <v>98</v>
      </c>
      <c r="E546" s="636">
        <v>390</v>
      </c>
      <c r="F546" s="636">
        <v>98</v>
      </c>
      <c r="G546" s="636">
        <v>700</v>
      </c>
      <c r="H546" s="636" t="s">
        <v>1132</v>
      </c>
      <c r="J546" s="638">
        <f t="shared" si="8"/>
        <v>0.31000000000000227</v>
      </c>
      <c r="L546" s="633" t="s">
        <v>184</v>
      </c>
      <c r="M546" s="637" t="s">
        <v>1144</v>
      </c>
    </row>
    <row r="547" spans="1:13">
      <c r="A547" s="634" t="s">
        <v>184</v>
      </c>
      <c r="B547" s="634" t="s">
        <v>1144</v>
      </c>
      <c r="C547" s="635" t="s">
        <v>185</v>
      </c>
      <c r="D547" s="636">
        <v>98</v>
      </c>
      <c r="E547" s="636">
        <v>700</v>
      </c>
      <c r="F547" s="636">
        <v>99</v>
      </c>
      <c r="G547" s="636">
        <v>680</v>
      </c>
      <c r="H547" s="636" t="s">
        <v>1133</v>
      </c>
      <c r="J547" s="638">
        <f t="shared" si="8"/>
        <v>0.98000000000000398</v>
      </c>
      <c r="L547" s="633" t="s">
        <v>184</v>
      </c>
      <c r="M547" s="637" t="s">
        <v>1144</v>
      </c>
    </row>
    <row r="548" spans="1:13">
      <c r="A548" s="634" t="s">
        <v>184</v>
      </c>
      <c r="B548" s="634" t="s">
        <v>1144</v>
      </c>
      <c r="C548" s="635" t="s">
        <v>185</v>
      </c>
      <c r="D548" s="636">
        <v>99</v>
      </c>
      <c r="E548" s="636">
        <v>680</v>
      </c>
      <c r="F548" s="636">
        <v>100</v>
      </c>
      <c r="G548" s="636">
        <v>150</v>
      </c>
      <c r="H548" s="636" t="s">
        <v>1132</v>
      </c>
      <c r="J548" s="638">
        <f t="shared" si="8"/>
        <v>0.46999999999999886</v>
      </c>
      <c r="L548" s="633" t="s">
        <v>184</v>
      </c>
      <c r="M548" s="637" t="s">
        <v>1144</v>
      </c>
    </row>
    <row r="549" spans="1:13">
      <c r="A549" s="634" t="s">
        <v>184</v>
      </c>
      <c r="B549" s="634" t="s">
        <v>1144</v>
      </c>
      <c r="C549" s="635" t="s">
        <v>185</v>
      </c>
      <c r="D549" s="636">
        <v>100</v>
      </c>
      <c r="E549" s="636">
        <v>150</v>
      </c>
      <c r="F549" s="636">
        <v>100</v>
      </c>
      <c r="G549" s="636">
        <v>368</v>
      </c>
      <c r="H549" s="636" t="s">
        <v>1132</v>
      </c>
      <c r="J549" s="638">
        <f t="shared" si="8"/>
        <v>0.21799999999998931</v>
      </c>
      <c r="L549" s="633" t="s">
        <v>184</v>
      </c>
      <c r="M549" s="637" t="s">
        <v>1144</v>
      </c>
    </row>
    <row r="550" spans="1:13">
      <c r="A550" s="634" t="s">
        <v>1153</v>
      </c>
      <c r="B550" s="634" t="s">
        <v>1130</v>
      </c>
      <c r="C550" s="635" t="s">
        <v>1154</v>
      </c>
      <c r="D550" s="636">
        <v>0</v>
      </c>
      <c r="E550" s="636">
        <v>0</v>
      </c>
      <c r="F550" s="636">
        <v>0</v>
      </c>
      <c r="G550" s="636">
        <v>150</v>
      </c>
      <c r="H550" s="636" t="s">
        <v>1132</v>
      </c>
      <c r="J550" s="638">
        <f t="shared" si="8"/>
        <v>0.15</v>
      </c>
      <c r="L550" s="633" t="s">
        <v>1153</v>
      </c>
      <c r="M550" s="637" t="s">
        <v>1130</v>
      </c>
    </row>
    <row r="551" spans="1:13">
      <c r="A551" s="634" t="s">
        <v>101</v>
      </c>
      <c r="B551" s="634" t="s">
        <v>1142</v>
      </c>
      <c r="C551" s="635" t="s">
        <v>734</v>
      </c>
      <c r="D551" s="636">
        <v>0</v>
      </c>
      <c r="E551" s="636">
        <v>0</v>
      </c>
      <c r="F551" s="636">
        <v>9</v>
      </c>
      <c r="G551" s="636">
        <v>0</v>
      </c>
      <c r="H551" s="636" t="s">
        <v>1133</v>
      </c>
      <c r="J551" s="638">
        <f t="shared" si="8"/>
        <v>9</v>
      </c>
      <c r="L551" s="633" t="s">
        <v>101</v>
      </c>
      <c r="M551" s="637" t="s">
        <v>1142</v>
      </c>
    </row>
    <row r="552" spans="1:13">
      <c r="A552" s="634" t="s">
        <v>101</v>
      </c>
      <c r="B552" s="634" t="s">
        <v>1142</v>
      </c>
      <c r="C552" s="635" t="s">
        <v>734</v>
      </c>
      <c r="D552" s="636">
        <v>9</v>
      </c>
      <c r="E552" s="636">
        <v>0</v>
      </c>
      <c r="F552" s="636">
        <v>35</v>
      </c>
      <c r="G552" s="636">
        <v>0</v>
      </c>
      <c r="H552" s="636" t="s">
        <v>1132</v>
      </c>
      <c r="J552" s="638">
        <f t="shared" si="8"/>
        <v>26</v>
      </c>
      <c r="L552" s="633" t="s">
        <v>101</v>
      </c>
      <c r="M552" s="637" t="s">
        <v>1142</v>
      </c>
    </row>
    <row r="553" spans="1:13">
      <c r="A553" s="634" t="s">
        <v>101</v>
      </c>
      <c r="B553" s="634" t="s">
        <v>1142</v>
      </c>
      <c r="C553" s="635" t="s">
        <v>734</v>
      </c>
      <c r="D553" s="636">
        <v>35</v>
      </c>
      <c r="E553" s="636">
        <v>0</v>
      </c>
      <c r="F553" s="636">
        <v>42</v>
      </c>
      <c r="G553" s="636">
        <v>0</v>
      </c>
      <c r="H553" s="636" t="s">
        <v>1134</v>
      </c>
      <c r="J553" s="638">
        <f t="shared" si="8"/>
        <v>7</v>
      </c>
      <c r="L553" s="633" t="s">
        <v>101</v>
      </c>
      <c r="M553" s="637" t="s">
        <v>1142</v>
      </c>
    </row>
    <row r="554" spans="1:13">
      <c r="A554" s="634" t="s">
        <v>101</v>
      </c>
      <c r="B554" s="634" t="s">
        <v>1142</v>
      </c>
      <c r="C554" s="635" t="s">
        <v>734</v>
      </c>
      <c r="D554" s="636">
        <v>42</v>
      </c>
      <c r="E554" s="636">
        <v>0</v>
      </c>
      <c r="F554" s="636">
        <v>54</v>
      </c>
      <c r="G554" s="636">
        <v>0</v>
      </c>
      <c r="H554" s="636" t="s">
        <v>1133</v>
      </c>
      <c r="J554" s="638">
        <f t="shared" si="8"/>
        <v>12</v>
      </c>
      <c r="L554" s="633" t="s">
        <v>101</v>
      </c>
      <c r="M554" s="637" t="s">
        <v>1142</v>
      </c>
    </row>
    <row r="555" spans="1:13">
      <c r="A555" s="634" t="s">
        <v>101</v>
      </c>
      <c r="B555" s="634" t="s">
        <v>1142</v>
      </c>
      <c r="C555" s="635" t="s">
        <v>734</v>
      </c>
      <c r="D555" s="636">
        <v>54</v>
      </c>
      <c r="E555" s="636">
        <v>0</v>
      </c>
      <c r="F555" s="636">
        <v>103</v>
      </c>
      <c r="G555" s="636">
        <v>0</v>
      </c>
      <c r="H555" s="636" t="s">
        <v>1134</v>
      </c>
      <c r="J555" s="638">
        <f t="shared" si="8"/>
        <v>49</v>
      </c>
      <c r="L555" s="633" t="s">
        <v>101</v>
      </c>
      <c r="M555" s="637" t="s">
        <v>1142</v>
      </c>
    </row>
    <row r="556" spans="1:13">
      <c r="A556" s="634" t="s">
        <v>101</v>
      </c>
      <c r="B556" s="634" t="s">
        <v>1142</v>
      </c>
      <c r="C556" s="635" t="s">
        <v>734</v>
      </c>
      <c r="D556" s="636">
        <v>103</v>
      </c>
      <c r="E556" s="636">
        <v>0</v>
      </c>
      <c r="F556" s="636">
        <v>121</v>
      </c>
      <c r="G556" s="636">
        <v>0</v>
      </c>
      <c r="H556" s="636" t="s">
        <v>1133</v>
      </c>
      <c r="J556" s="638">
        <f t="shared" si="8"/>
        <v>18</v>
      </c>
      <c r="L556" s="633" t="s">
        <v>101</v>
      </c>
      <c r="M556" s="637" t="s">
        <v>1142</v>
      </c>
    </row>
    <row r="557" spans="1:13">
      <c r="A557" s="634" t="s">
        <v>289</v>
      </c>
      <c r="B557" s="634" t="s">
        <v>1155</v>
      </c>
      <c r="C557" s="635" t="s">
        <v>1156</v>
      </c>
      <c r="D557" s="636">
        <v>0</v>
      </c>
      <c r="E557" s="636">
        <v>0</v>
      </c>
      <c r="F557" s="636">
        <v>3</v>
      </c>
      <c r="G557" s="636">
        <v>500</v>
      </c>
      <c r="H557" s="636" t="s">
        <v>1132</v>
      </c>
      <c r="J557" s="638">
        <f t="shared" si="8"/>
        <v>3.5</v>
      </c>
      <c r="L557" s="633" t="s">
        <v>289</v>
      </c>
      <c r="M557" s="637" t="s">
        <v>1155</v>
      </c>
    </row>
    <row r="558" spans="1:13">
      <c r="A558" s="634" t="s">
        <v>289</v>
      </c>
      <c r="B558" s="634" t="s">
        <v>1155</v>
      </c>
      <c r="C558" s="635" t="s">
        <v>1156</v>
      </c>
      <c r="D558" s="636">
        <v>3</v>
      </c>
      <c r="E558" s="636">
        <v>500</v>
      </c>
      <c r="F558" s="636">
        <v>9</v>
      </c>
      <c r="G558" s="636">
        <v>0</v>
      </c>
      <c r="H558" s="636" t="s">
        <v>1133</v>
      </c>
      <c r="J558" s="638">
        <f t="shared" si="8"/>
        <v>5.5</v>
      </c>
      <c r="L558" s="633" t="s">
        <v>289</v>
      </c>
      <c r="M558" s="637" t="s">
        <v>1155</v>
      </c>
    </row>
    <row r="559" spans="1:13">
      <c r="A559" s="634" t="s">
        <v>289</v>
      </c>
      <c r="B559" s="634" t="s">
        <v>1155</v>
      </c>
      <c r="C559" s="635" t="s">
        <v>1156</v>
      </c>
      <c r="D559" s="636">
        <v>9</v>
      </c>
      <c r="E559" s="636">
        <v>0</v>
      </c>
      <c r="F559" s="636">
        <v>11</v>
      </c>
      <c r="G559" s="636">
        <v>0</v>
      </c>
      <c r="H559" s="636" t="s">
        <v>1134</v>
      </c>
      <c r="J559" s="638">
        <f t="shared" si="8"/>
        <v>2</v>
      </c>
      <c r="L559" s="633" t="s">
        <v>289</v>
      </c>
      <c r="M559" s="637" t="s">
        <v>1155</v>
      </c>
    </row>
    <row r="560" spans="1:13">
      <c r="A560" s="634" t="s">
        <v>289</v>
      </c>
      <c r="B560" s="634" t="s">
        <v>1155</v>
      </c>
      <c r="C560" s="635" t="s">
        <v>1156</v>
      </c>
      <c r="D560" s="636">
        <v>11</v>
      </c>
      <c r="E560" s="636">
        <v>0</v>
      </c>
      <c r="F560" s="636">
        <v>14</v>
      </c>
      <c r="G560" s="636">
        <v>0</v>
      </c>
      <c r="H560" s="636" t="s">
        <v>1132</v>
      </c>
      <c r="J560" s="638">
        <f t="shared" si="8"/>
        <v>3</v>
      </c>
      <c r="L560" s="633" t="s">
        <v>289</v>
      </c>
      <c r="M560" s="637" t="s">
        <v>1155</v>
      </c>
    </row>
    <row r="561" spans="1:13">
      <c r="A561" s="634" t="s">
        <v>289</v>
      </c>
      <c r="B561" s="634" t="s">
        <v>1155</v>
      </c>
      <c r="C561" s="635" t="s">
        <v>1156</v>
      </c>
      <c r="D561" s="636">
        <v>14</v>
      </c>
      <c r="E561" s="636">
        <v>0</v>
      </c>
      <c r="F561" s="636">
        <v>40</v>
      </c>
      <c r="G561" s="636">
        <v>500</v>
      </c>
      <c r="H561" s="636" t="s">
        <v>1132</v>
      </c>
      <c r="J561" s="638">
        <f t="shared" si="8"/>
        <v>26.5</v>
      </c>
      <c r="L561" s="633" t="s">
        <v>289</v>
      </c>
      <c r="M561" s="637" t="s">
        <v>1155</v>
      </c>
    </row>
    <row r="562" spans="1:13">
      <c r="A562" s="634" t="s">
        <v>289</v>
      </c>
      <c r="B562" s="634" t="s">
        <v>1155</v>
      </c>
      <c r="C562" s="635" t="s">
        <v>1156</v>
      </c>
      <c r="D562" s="636">
        <v>40</v>
      </c>
      <c r="E562" s="636">
        <v>500</v>
      </c>
      <c r="F562" s="636">
        <v>45</v>
      </c>
      <c r="G562" s="636">
        <v>400</v>
      </c>
      <c r="H562" s="636" t="s">
        <v>1134</v>
      </c>
      <c r="J562" s="638">
        <f t="shared" si="8"/>
        <v>4.8999999999999986</v>
      </c>
      <c r="L562" s="633" t="s">
        <v>289</v>
      </c>
      <c r="M562" s="637" t="s">
        <v>1155</v>
      </c>
    </row>
    <row r="563" spans="1:13">
      <c r="A563" s="634" t="s">
        <v>289</v>
      </c>
      <c r="B563" s="634" t="s">
        <v>1155</v>
      </c>
      <c r="C563" s="635" t="s">
        <v>1156</v>
      </c>
      <c r="D563" s="636">
        <v>45</v>
      </c>
      <c r="E563" s="636">
        <v>400</v>
      </c>
      <c r="F563" s="636">
        <v>55</v>
      </c>
      <c r="G563" s="636">
        <v>541</v>
      </c>
      <c r="H563" s="636" t="s">
        <v>1141</v>
      </c>
      <c r="J563" s="638">
        <f t="shared" si="8"/>
        <v>10.140999999999998</v>
      </c>
      <c r="L563" s="633" t="s">
        <v>289</v>
      </c>
      <c r="M563" s="637" t="s">
        <v>1155</v>
      </c>
    </row>
    <row r="564" spans="1:13">
      <c r="A564" s="634" t="s">
        <v>1157</v>
      </c>
      <c r="B564" s="634" t="s">
        <v>1158</v>
      </c>
      <c r="C564" s="635" t="s">
        <v>1159</v>
      </c>
      <c r="D564" s="636">
        <v>0</v>
      </c>
      <c r="E564" s="636">
        <v>0</v>
      </c>
      <c r="F564" s="636">
        <v>3</v>
      </c>
      <c r="G564" s="636">
        <v>200</v>
      </c>
      <c r="H564" s="636" t="s">
        <v>1133</v>
      </c>
      <c r="J564" s="638">
        <f t="shared" si="8"/>
        <v>3.2</v>
      </c>
      <c r="L564" s="633" t="s">
        <v>1157</v>
      </c>
      <c r="M564" s="637" t="s">
        <v>1158</v>
      </c>
    </row>
    <row r="565" spans="1:13">
      <c r="A565" s="634" t="s">
        <v>1157</v>
      </c>
      <c r="B565" s="634" t="s">
        <v>1158</v>
      </c>
      <c r="C565" s="635" t="s">
        <v>1159</v>
      </c>
      <c r="D565" s="636">
        <v>3</v>
      </c>
      <c r="E565" s="636">
        <v>200</v>
      </c>
      <c r="F565" s="636">
        <v>6</v>
      </c>
      <c r="G565" s="636">
        <v>200</v>
      </c>
      <c r="H565" s="636" t="s">
        <v>1134</v>
      </c>
      <c r="J565" s="638">
        <f t="shared" si="8"/>
        <v>3</v>
      </c>
      <c r="L565" s="633" t="s">
        <v>1157</v>
      </c>
      <c r="M565" s="637" t="s">
        <v>1158</v>
      </c>
    </row>
    <row r="566" spans="1:13">
      <c r="A566" s="634" t="s">
        <v>1157</v>
      </c>
      <c r="B566" s="634" t="s">
        <v>1158</v>
      </c>
      <c r="C566" s="635" t="s">
        <v>1159</v>
      </c>
      <c r="D566" s="636">
        <v>6</v>
      </c>
      <c r="E566" s="636">
        <v>200</v>
      </c>
      <c r="F566" s="636">
        <v>15</v>
      </c>
      <c r="G566" s="636">
        <v>500</v>
      </c>
      <c r="H566" s="636" t="s">
        <v>1141</v>
      </c>
      <c r="J566" s="638">
        <f t="shared" si="8"/>
        <v>9.3000000000000007</v>
      </c>
      <c r="L566" s="633" t="s">
        <v>1157</v>
      </c>
      <c r="M566" s="637" t="s">
        <v>1158</v>
      </c>
    </row>
    <row r="567" spans="1:13">
      <c r="A567" s="634" t="s">
        <v>1157</v>
      </c>
      <c r="B567" s="634" t="s">
        <v>1158</v>
      </c>
      <c r="C567" s="635" t="s">
        <v>1159</v>
      </c>
      <c r="D567" s="636">
        <v>15</v>
      </c>
      <c r="E567" s="636">
        <v>500</v>
      </c>
      <c r="F567" s="636">
        <v>20</v>
      </c>
      <c r="G567" s="636">
        <v>600</v>
      </c>
      <c r="H567" s="636" t="s">
        <v>1134</v>
      </c>
      <c r="J567" s="638">
        <f t="shared" si="8"/>
        <v>5.1000000000000014</v>
      </c>
      <c r="L567" s="633" t="s">
        <v>1157</v>
      </c>
      <c r="M567" s="637" t="s">
        <v>1158</v>
      </c>
    </row>
    <row r="568" spans="1:13">
      <c r="A568" s="634" t="s">
        <v>1157</v>
      </c>
      <c r="B568" s="634" t="s">
        <v>1158</v>
      </c>
      <c r="C568" s="635" t="s">
        <v>1159</v>
      </c>
      <c r="D568" s="636">
        <v>20</v>
      </c>
      <c r="E568" s="636">
        <v>600</v>
      </c>
      <c r="F568" s="636">
        <v>30</v>
      </c>
      <c r="G568" s="636">
        <v>800</v>
      </c>
      <c r="H568" s="636" t="s">
        <v>1141</v>
      </c>
      <c r="J568" s="638">
        <f t="shared" si="8"/>
        <v>10.199999999999999</v>
      </c>
      <c r="L568" s="633" t="s">
        <v>1157</v>
      </c>
      <c r="M568" s="637" t="s">
        <v>1158</v>
      </c>
    </row>
    <row r="569" spans="1:13">
      <c r="A569" s="634" t="s">
        <v>1157</v>
      </c>
      <c r="B569" s="634" t="s">
        <v>1158</v>
      </c>
      <c r="C569" s="635" t="s">
        <v>1159</v>
      </c>
      <c r="D569" s="636">
        <v>30</v>
      </c>
      <c r="E569" s="636">
        <v>800</v>
      </c>
      <c r="F569" s="636">
        <v>40</v>
      </c>
      <c r="G569" s="636">
        <v>0</v>
      </c>
      <c r="H569" s="636" t="s">
        <v>1134</v>
      </c>
      <c r="J569" s="638">
        <f t="shared" si="8"/>
        <v>9.1999999999999993</v>
      </c>
      <c r="L569" s="633" t="s">
        <v>1157</v>
      </c>
      <c r="M569" s="637" t="s">
        <v>1158</v>
      </c>
    </row>
    <row r="570" spans="1:13">
      <c r="A570" s="634" t="s">
        <v>1157</v>
      </c>
      <c r="B570" s="634" t="s">
        <v>1158</v>
      </c>
      <c r="C570" s="635" t="s">
        <v>1159</v>
      </c>
      <c r="D570" s="636">
        <v>40</v>
      </c>
      <c r="E570" s="636">
        <v>0</v>
      </c>
      <c r="F570" s="636">
        <v>42</v>
      </c>
      <c r="G570" s="636">
        <v>500</v>
      </c>
      <c r="H570" s="636" t="s">
        <v>1134</v>
      </c>
      <c r="J570" s="638">
        <f t="shared" si="8"/>
        <v>2.5</v>
      </c>
      <c r="L570" s="633" t="s">
        <v>1157</v>
      </c>
      <c r="M570" s="637" t="s">
        <v>1158</v>
      </c>
    </row>
    <row r="571" spans="1:13">
      <c r="A571" s="634" t="s">
        <v>1157</v>
      </c>
      <c r="B571" s="634" t="s">
        <v>1158</v>
      </c>
      <c r="C571" s="635" t="s">
        <v>1159</v>
      </c>
      <c r="D571" s="636">
        <v>42</v>
      </c>
      <c r="E571" s="636">
        <v>500</v>
      </c>
      <c r="F571" s="636">
        <v>43</v>
      </c>
      <c r="G571" s="636">
        <v>300</v>
      </c>
      <c r="H571" s="636" t="s">
        <v>1133</v>
      </c>
      <c r="J571" s="638">
        <f t="shared" si="8"/>
        <v>0.79999999999999716</v>
      </c>
      <c r="L571" s="633" t="s">
        <v>1157</v>
      </c>
      <c r="M571" s="637" t="s">
        <v>1158</v>
      </c>
    </row>
    <row r="572" spans="1:13">
      <c r="A572" s="634" t="s">
        <v>1157</v>
      </c>
      <c r="B572" s="634" t="s">
        <v>1158</v>
      </c>
      <c r="C572" s="635" t="s">
        <v>1159</v>
      </c>
      <c r="D572" s="636">
        <v>43</v>
      </c>
      <c r="E572" s="636">
        <v>300</v>
      </c>
      <c r="F572" s="636">
        <v>43</v>
      </c>
      <c r="G572" s="636">
        <v>700</v>
      </c>
      <c r="H572" s="636" t="s">
        <v>1134</v>
      </c>
      <c r="J572" s="638">
        <f t="shared" si="8"/>
        <v>0.40000000000000568</v>
      </c>
      <c r="L572" s="633" t="s">
        <v>1157</v>
      </c>
      <c r="M572" s="637" t="s">
        <v>1158</v>
      </c>
    </row>
    <row r="573" spans="1:13">
      <c r="A573" s="634" t="s">
        <v>1157</v>
      </c>
      <c r="B573" s="634" t="s">
        <v>1158</v>
      </c>
      <c r="C573" s="635" t="s">
        <v>1159</v>
      </c>
      <c r="D573" s="636">
        <v>43</v>
      </c>
      <c r="E573" s="636">
        <v>700</v>
      </c>
      <c r="F573" s="636">
        <v>45</v>
      </c>
      <c r="G573" s="636">
        <v>600</v>
      </c>
      <c r="H573" s="636" t="s">
        <v>1141</v>
      </c>
      <c r="J573" s="638">
        <f t="shared" si="8"/>
        <v>1.8999999999999986</v>
      </c>
      <c r="L573" s="633" t="s">
        <v>1157</v>
      </c>
      <c r="M573" s="637" t="s">
        <v>1158</v>
      </c>
    </row>
    <row r="574" spans="1:13">
      <c r="A574" s="634" t="s">
        <v>1157</v>
      </c>
      <c r="B574" s="634" t="s">
        <v>1158</v>
      </c>
      <c r="C574" s="635" t="s">
        <v>1159</v>
      </c>
      <c r="D574" s="636">
        <v>45</v>
      </c>
      <c r="E574" s="636">
        <v>600</v>
      </c>
      <c r="F574" s="636">
        <v>47</v>
      </c>
      <c r="G574" s="636">
        <v>0</v>
      </c>
      <c r="H574" s="636" t="s">
        <v>1134</v>
      </c>
      <c r="J574" s="638">
        <f t="shared" si="8"/>
        <v>1.3999999999999986</v>
      </c>
      <c r="L574" s="633" t="s">
        <v>1157</v>
      </c>
      <c r="M574" s="637" t="s">
        <v>1158</v>
      </c>
    </row>
    <row r="575" spans="1:13">
      <c r="A575" s="634" t="s">
        <v>1157</v>
      </c>
      <c r="B575" s="634" t="s">
        <v>1158</v>
      </c>
      <c r="C575" s="635" t="s">
        <v>1159</v>
      </c>
      <c r="D575" s="636">
        <v>47</v>
      </c>
      <c r="E575" s="636">
        <v>0</v>
      </c>
      <c r="F575" s="636">
        <v>49</v>
      </c>
      <c r="G575" s="636">
        <v>0</v>
      </c>
      <c r="H575" s="636" t="s">
        <v>1133</v>
      </c>
      <c r="J575" s="638">
        <f t="shared" si="8"/>
        <v>2</v>
      </c>
      <c r="L575" s="633" t="s">
        <v>1157</v>
      </c>
      <c r="M575" s="637" t="s">
        <v>1158</v>
      </c>
    </row>
    <row r="576" spans="1:13">
      <c r="A576" s="634" t="s">
        <v>1157</v>
      </c>
      <c r="B576" s="634" t="s">
        <v>1158</v>
      </c>
      <c r="C576" s="635" t="s">
        <v>1159</v>
      </c>
      <c r="D576" s="636">
        <v>49</v>
      </c>
      <c r="E576" s="636">
        <v>0</v>
      </c>
      <c r="F576" s="636">
        <v>54</v>
      </c>
      <c r="G576" s="636">
        <v>0</v>
      </c>
      <c r="H576" s="636" t="s">
        <v>1132</v>
      </c>
      <c r="J576" s="638">
        <f t="shared" si="8"/>
        <v>5</v>
      </c>
      <c r="L576" s="633" t="s">
        <v>1157</v>
      </c>
      <c r="M576" s="637" t="s">
        <v>1158</v>
      </c>
    </row>
    <row r="577" spans="1:13">
      <c r="A577" s="634" t="s">
        <v>1157</v>
      </c>
      <c r="B577" s="634" t="s">
        <v>1158</v>
      </c>
      <c r="C577" s="635" t="s">
        <v>1159</v>
      </c>
      <c r="D577" s="636">
        <v>54</v>
      </c>
      <c r="E577" s="636">
        <v>0</v>
      </c>
      <c r="F577" s="636">
        <v>56</v>
      </c>
      <c r="G577" s="636">
        <v>0</v>
      </c>
      <c r="H577" s="636" t="s">
        <v>1134</v>
      </c>
      <c r="J577" s="638">
        <f t="shared" si="8"/>
        <v>2</v>
      </c>
      <c r="L577" s="633" t="s">
        <v>1157</v>
      </c>
      <c r="M577" s="637" t="s">
        <v>1158</v>
      </c>
    </row>
    <row r="578" spans="1:13">
      <c r="A578" s="634" t="s">
        <v>1157</v>
      </c>
      <c r="B578" s="634" t="s">
        <v>1158</v>
      </c>
      <c r="C578" s="635" t="s">
        <v>1159</v>
      </c>
      <c r="D578" s="636">
        <v>56</v>
      </c>
      <c r="E578" s="636">
        <v>0</v>
      </c>
      <c r="F578" s="636">
        <v>57</v>
      </c>
      <c r="G578" s="636">
        <v>0</v>
      </c>
      <c r="H578" s="636" t="s">
        <v>1133</v>
      </c>
      <c r="J578" s="638">
        <f t="shared" si="8"/>
        <v>1</v>
      </c>
      <c r="L578" s="633" t="s">
        <v>1157</v>
      </c>
      <c r="M578" s="637" t="s">
        <v>1158</v>
      </c>
    </row>
    <row r="579" spans="1:13">
      <c r="A579" s="634" t="s">
        <v>1157</v>
      </c>
      <c r="B579" s="634" t="s">
        <v>1158</v>
      </c>
      <c r="C579" s="635" t="s">
        <v>1159</v>
      </c>
      <c r="D579" s="636">
        <v>57</v>
      </c>
      <c r="E579" s="636">
        <v>0</v>
      </c>
      <c r="F579" s="636">
        <v>58</v>
      </c>
      <c r="G579" s="636">
        <v>0</v>
      </c>
      <c r="H579" s="636" t="s">
        <v>1134</v>
      </c>
      <c r="J579" s="638">
        <f t="shared" ref="J579:J642" si="9">+(F579+G579/1000)-(D579+E579/1000)</f>
        <v>1</v>
      </c>
      <c r="L579" s="633" t="s">
        <v>1157</v>
      </c>
      <c r="M579" s="637" t="s">
        <v>1158</v>
      </c>
    </row>
    <row r="580" spans="1:13">
      <c r="A580" s="634" t="s">
        <v>1157</v>
      </c>
      <c r="B580" s="634" t="s">
        <v>1158</v>
      </c>
      <c r="C580" s="635" t="s">
        <v>1159</v>
      </c>
      <c r="D580" s="636">
        <v>58</v>
      </c>
      <c r="E580" s="636">
        <v>0</v>
      </c>
      <c r="F580" s="636">
        <v>61</v>
      </c>
      <c r="G580" s="636">
        <v>0</v>
      </c>
      <c r="H580" s="636" t="s">
        <v>1141</v>
      </c>
      <c r="J580" s="638">
        <f t="shared" si="9"/>
        <v>3</v>
      </c>
      <c r="L580" s="633" t="s">
        <v>1157</v>
      </c>
      <c r="M580" s="637" t="s">
        <v>1158</v>
      </c>
    </row>
    <row r="581" spans="1:13">
      <c r="A581" s="634" t="s">
        <v>1157</v>
      </c>
      <c r="B581" s="634" t="s">
        <v>1158</v>
      </c>
      <c r="C581" s="635" t="s">
        <v>1159</v>
      </c>
      <c r="D581" s="636">
        <v>61</v>
      </c>
      <c r="E581" s="636">
        <v>0</v>
      </c>
      <c r="F581" s="636">
        <v>61</v>
      </c>
      <c r="G581" s="636">
        <v>460</v>
      </c>
      <c r="H581" s="636" t="s">
        <v>1133</v>
      </c>
      <c r="J581" s="638">
        <f t="shared" si="9"/>
        <v>0.46000000000000085</v>
      </c>
      <c r="L581" s="633" t="s">
        <v>1157</v>
      </c>
      <c r="M581" s="637" t="s">
        <v>1158</v>
      </c>
    </row>
    <row r="582" spans="1:13">
      <c r="A582" s="634" t="s">
        <v>1157</v>
      </c>
      <c r="B582" s="634" t="s">
        <v>1158</v>
      </c>
      <c r="C582" s="635" t="s">
        <v>1159</v>
      </c>
      <c r="D582" s="636">
        <v>61</v>
      </c>
      <c r="E582" s="636">
        <v>460</v>
      </c>
      <c r="F582" s="636">
        <v>62</v>
      </c>
      <c r="G582" s="636">
        <v>90</v>
      </c>
      <c r="H582" s="636" t="s">
        <v>1134</v>
      </c>
      <c r="J582" s="638">
        <f t="shared" si="9"/>
        <v>0.63000000000000256</v>
      </c>
      <c r="L582" s="633" t="s">
        <v>1157</v>
      </c>
      <c r="M582" s="637" t="s">
        <v>1158</v>
      </c>
    </row>
    <row r="583" spans="1:13">
      <c r="A583" s="634" t="s">
        <v>1157</v>
      </c>
      <c r="B583" s="634" t="s">
        <v>1158</v>
      </c>
      <c r="C583" s="635" t="s">
        <v>1159</v>
      </c>
      <c r="D583" s="636">
        <v>62</v>
      </c>
      <c r="E583" s="636">
        <v>90</v>
      </c>
      <c r="F583" s="636">
        <v>74</v>
      </c>
      <c r="G583" s="636">
        <v>0</v>
      </c>
      <c r="H583" s="636" t="s">
        <v>1141</v>
      </c>
      <c r="J583" s="638">
        <f t="shared" si="9"/>
        <v>11.909999999999997</v>
      </c>
      <c r="L583" s="633" t="s">
        <v>1157</v>
      </c>
      <c r="M583" s="637" t="s">
        <v>1158</v>
      </c>
    </row>
    <row r="584" spans="1:13">
      <c r="A584" s="634" t="s">
        <v>1157</v>
      </c>
      <c r="B584" s="634" t="s">
        <v>1158</v>
      </c>
      <c r="C584" s="635" t="s">
        <v>1159</v>
      </c>
      <c r="D584" s="636">
        <v>74</v>
      </c>
      <c r="E584" s="636">
        <v>0</v>
      </c>
      <c r="F584" s="636">
        <v>75</v>
      </c>
      <c r="G584" s="636">
        <v>400</v>
      </c>
      <c r="H584" s="636" t="s">
        <v>1133</v>
      </c>
      <c r="J584" s="638">
        <f t="shared" si="9"/>
        <v>1.4000000000000057</v>
      </c>
      <c r="L584" s="633" t="s">
        <v>1157</v>
      </c>
      <c r="M584" s="637" t="s">
        <v>1158</v>
      </c>
    </row>
    <row r="585" spans="1:13">
      <c r="A585" s="634" t="s">
        <v>1157</v>
      </c>
      <c r="B585" s="634" t="s">
        <v>1158</v>
      </c>
      <c r="C585" s="635" t="s">
        <v>1159</v>
      </c>
      <c r="D585" s="636">
        <v>75</v>
      </c>
      <c r="E585" s="636">
        <v>400</v>
      </c>
      <c r="F585" s="636">
        <v>76</v>
      </c>
      <c r="G585" s="636">
        <v>500</v>
      </c>
      <c r="H585" s="636" t="s">
        <v>1134</v>
      </c>
      <c r="J585" s="638">
        <f t="shared" si="9"/>
        <v>1.0999999999999943</v>
      </c>
      <c r="L585" s="633" t="s">
        <v>1157</v>
      </c>
      <c r="M585" s="637" t="s">
        <v>1158</v>
      </c>
    </row>
    <row r="586" spans="1:13">
      <c r="A586" s="634" t="s">
        <v>1157</v>
      </c>
      <c r="B586" s="634" t="s">
        <v>1158</v>
      </c>
      <c r="C586" s="635" t="s">
        <v>1159</v>
      </c>
      <c r="D586" s="636">
        <v>76</v>
      </c>
      <c r="E586" s="636">
        <v>500</v>
      </c>
      <c r="F586" s="636">
        <v>85</v>
      </c>
      <c r="G586" s="636">
        <v>0</v>
      </c>
      <c r="H586" s="636" t="s">
        <v>1141</v>
      </c>
      <c r="J586" s="638">
        <f t="shared" si="9"/>
        <v>8.5</v>
      </c>
      <c r="L586" s="633" t="s">
        <v>1157</v>
      </c>
      <c r="M586" s="637" t="s">
        <v>1158</v>
      </c>
    </row>
    <row r="587" spans="1:13">
      <c r="A587" s="634" t="s">
        <v>1157</v>
      </c>
      <c r="B587" s="634" t="s">
        <v>1158</v>
      </c>
      <c r="C587" s="635" t="s">
        <v>1159</v>
      </c>
      <c r="D587" s="636">
        <v>85</v>
      </c>
      <c r="E587" s="636">
        <v>0</v>
      </c>
      <c r="F587" s="636">
        <v>88</v>
      </c>
      <c r="G587" s="636">
        <v>900</v>
      </c>
      <c r="H587" s="636" t="s">
        <v>1133</v>
      </c>
      <c r="J587" s="638">
        <f t="shared" si="9"/>
        <v>3.9000000000000057</v>
      </c>
      <c r="L587" s="633" t="s">
        <v>1157</v>
      </c>
      <c r="M587" s="637" t="s">
        <v>1158</v>
      </c>
    </row>
    <row r="588" spans="1:13">
      <c r="A588" s="634" t="s">
        <v>1157</v>
      </c>
      <c r="B588" s="634" t="s">
        <v>1158</v>
      </c>
      <c r="C588" s="635" t="s">
        <v>1159</v>
      </c>
      <c r="D588" s="636">
        <v>88</v>
      </c>
      <c r="E588" s="636">
        <v>900</v>
      </c>
      <c r="F588" s="636">
        <v>91</v>
      </c>
      <c r="G588" s="636">
        <v>0</v>
      </c>
      <c r="H588" s="636" t="s">
        <v>1134</v>
      </c>
      <c r="J588" s="638">
        <f t="shared" si="9"/>
        <v>2.0999999999999943</v>
      </c>
      <c r="L588" s="633" t="s">
        <v>1157</v>
      </c>
      <c r="M588" s="637" t="s">
        <v>1158</v>
      </c>
    </row>
    <row r="589" spans="1:13">
      <c r="A589" s="634" t="s">
        <v>1157</v>
      </c>
      <c r="B589" s="634" t="s">
        <v>1158</v>
      </c>
      <c r="C589" s="635" t="s">
        <v>1159</v>
      </c>
      <c r="D589" s="636">
        <v>91</v>
      </c>
      <c r="E589" s="636">
        <v>0</v>
      </c>
      <c r="F589" s="636">
        <v>93</v>
      </c>
      <c r="G589" s="636">
        <v>0</v>
      </c>
      <c r="H589" s="636" t="s">
        <v>1133</v>
      </c>
      <c r="J589" s="638">
        <f t="shared" si="9"/>
        <v>2</v>
      </c>
      <c r="L589" s="633" t="s">
        <v>1157</v>
      </c>
      <c r="M589" s="637" t="s">
        <v>1158</v>
      </c>
    </row>
    <row r="590" spans="1:13">
      <c r="A590" s="634" t="s">
        <v>1157</v>
      </c>
      <c r="B590" s="634" t="s">
        <v>1158</v>
      </c>
      <c r="C590" s="635" t="s">
        <v>1159</v>
      </c>
      <c r="D590" s="636">
        <v>93</v>
      </c>
      <c r="E590" s="636">
        <v>0</v>
      </c>
      <c r="F590" s="636">
        <v>94</v>
      </c>
      <c r="G590" s="636">
        <v>0</v>
      </c>
      <c r="H590" s="636" t="s">
        <v>1141</v>
      </c>
      <c r="J590" s="638">
        <f t="shared" si="9"/>
        <v>1</v>
      </c>
      <c r="L590" s="633" t="s">
        <v>1157</v>
      </c>
      <c r="M590" s="637" t="s">
        <v>1158</v>
      </c>
    </row>
    <row r="591" spans="1:13">
      <c r="A591" s="634" t="s">
        <v>1157</v>
      </c>
      <c r="B591" s="634" t="s">
        <v>1158</v>
      </c>
      <c r="C591" s="635" t="s">
        <v>1159</v>
      </c>
      <c r="D591" s="636">
        <v>94</v>
      </c>
      <c r="E591" s="636">
        <v>0</v>
      </c>
      <c r="F591" s="636">
        <v>97</v>
      </c>
      <c r="G591" s="636">
        <v>0</v>
      </c>
      <c r="H591" s="636" t="s">
        <v>1134</v>
      </c>
      <c r="J591" s="638">
        <f t="shared" si="9"/>
        <v>3</v>
      </c>
      <c r="L591" s="633" t="s">
        <v>1157</v>
      </c>
      <c r="M591" s="637" t="s">
        <v>1158</v>
      </c>
    </row>
    <row r="592" spans="1:13">
      <c r="A592" s="634" t="s">
        <v>1157</v>
      </c>
      <c r="B592" s="634" t="s">
        <v>1158</v>
      </c>
      <c r="C592" s="635" t="s">
        <v>1159</v>
      </c>
      <c r="D592" s="636">
        <v>97</v>
      </c>
      <c r="E592" s="636">
        <v>0</v>
      </c>
      <c r="F592" s="636">
        <v>101</v>
      </c>
      <c r="G592" s="636">
        <v>0</v>
      </c>
      <c r="H592" s="636" t="s">
        <v>1141</v>
      </c>
      <c r="J592" s="638">
        <f t="shared" si="9"/>
        <v>4</v>
      </c>
      <c r="L592" s="633" t="s">
        <v>1157</v>
      </c>
      <c r="M592" s="637" t="s">
        <v>1158</v>
      </c>
    </row>
    <row r="593" spans="1:13">
      <c r="A593" s="634" t="s">
        <v>1157</v>
      </c>
      <c r="B593" s="634" t="s">
        <v>1158</v>
      </c>
      <c r="C593" s="635" t="s">
        <v>1159</v>
      </c>
      <c r="D593" s="636">
        <v>101</v>
      </c>
      <c r="E593" s="636">
        <v>0</v>
      </c>
      <c r="F593" s="636">
        <v>102</v>
      </c>
      <c r="G593" s="636">
        <v>0</v>
      </c>
      <c r="H593" s="636" t="s">
        <v>1134</v>
      </c>
      <c r="J593" s="638">
        <f t="shared" si="9"/>
        <v>1</v>
      </c>
      <c r="L593" s="633" t="s">
        <v>1157</v>
      </c>
      <c r="M593" s="637" t="s">
        <v>1158</v>
      </c>
    </row>
    <row r="594" spans="1:13">
      <c r="A594" s="634" t="s">
        <v>1157</v>
      </c>
      <c r="B594" s="634" t="s">
        <v>1158</v>
      </c>
      <c r="C594" s="635" t="s">
        <v>1159</v>
      </c>
      <c r="D594" s="636">
        <v>102</v>
      </c>
      <c r="E594" s="636">
        <v>0</v>
      </c>
      <c r="F594" s="636">
        <v>103</v>
      </c>
      <c r="G594" s="636">
        <v>0</v>
      </c>
      <c r="H594" s="636" t="s">
        <v>1141</v>
      </c>
      <c r="J594" s="638">
        <f t="shared" si="9"/>
        <v>1</v>
      </c>
      <c r="L594" s="633" t="s">
        <v>1157</v>
      </c>
      <c r="M594" s="637" t="s">
        <v>1158</v>
      </c>
    </row>
    <row r="595" spans="1:13">
      <c r="A595" s="634" t="s">
        <v>1157</v>
      </c>
      <c r="B595" s="634" t="s">
        <v>1158</v>
      </c>
      <c r="C595" s="635" t="s">
        <v>1159</v>
      </c>
      <c r="D595" s="636">
        <v>103</v>
      </c>
      <c r="E595" s="636">
        <v>0</v>
      </c>
      <c r="F595" s="636">
        <v>105</v>
      </c>
      <c r="G595" s="636">
        <v>500</v>
      </c>
      <c r="H595" s="636" t="s">
        <v>1133</v>
      </c>
      <c r="J595" s="638">
        <f t="shared" si="9"/>
        <v>2.5</v>
      </c>
      <c r="L595" s="633" t="s">
        <v>1157</v>
      </c>
      <c r="M595" s="637" t="s">
        <v>1158</v>
      </c>
    </row>
    <row r="596" spans="1:13">
      <c r="A596" s="634" t="s">
        <v>1157</v>
      </c>
      <c r="B596" s="634" t="s">
        <v>1158</v>
      </c>
      <c r="C596" s="635" t="s">
        <v>1159</v>
      </c>
      <c r="D596" s="636">
        <v>105</v>
      </c>
      <c r="E596" s="636">
        <v>500</v>
      </c>
      <c r="F596" s="636">
        <v>106</v>
      </c>
      <c r="G596" s="636">
        <v>0</v>
      </c>
      <c r="H596" s="636" t="s">
        <v>1141</v>
      </c>
      <c r="J596" s="638">
        <f t="shared" si="9"/>
        <v>0.5</v>
      </c>
      <c r="L596" s="633" t="s">
        <v>1157</v>
      </c>
      <c r="M596" s="637" t="s">
        <v>1158</v>
      </c>
    </row>
    <row r="597" spans="1:13">
      <c r="A597" s="634" t="s">
        <v>1157</v>
      </c>
      <c r="B597" s="634" t="s">
        <v>1158</v>
      </c>
      <c r="C597" s="635" t="s">
        <v>1159</v>
      </c>
      <c r="D597" s="636">
        <v>106</v>
      </c>
      <c r="E597" s="636">
        <v>0</v>
      </c>
      <c r="F597" s="636">
        <v>108</v>
      </c>
      <c r="G597" s="636">
        <v>0</v>
      </c>
      <c r="H597" s="636" t="s">
        <v>1134</v>
      </c>
      <c r="J597" s="638">
        <f t="shared" si="9"/>
        <v>2</v>
      </c>
      <c r="L597" s="633" t="s">
        <v>1157</v>
      </c>
      <c r="M597" s="637" t="s">
        <v>1158</v>
      </c>
    </row>
    <row r="598" spans="1:13">
      <c r="A598" s="634" t="s">
        <v>1157</v>
      </c>
      <c r="B598" s="634" t="s">
        <v>1158</v>
      </c>
      <c r="C598" s="635" t="s">
        <v>1159</v>
      </c>
      <c r="D598" s="636">
        <v>108</v>
      </c>
      <c r="E598" s="636">
        <v>0</v>
      </c>
      <c r="F598" s="636">
        <v>108</v>
      </c>
      <c r="G598" s="636">
        <v>1450</v>
      </c>
      <c r="H598" s="636" t="s">
        <v>1133</v>
      </c>
      <c r="J598" s="638">
        <f t="shared" si="9"/>
        <v>1.4500000000000028</v>
      </c>
      <c r="L598" s="633" t="s">
        <v>1157</v>
      </c>
      <c r="M598" s="637" t="s">
        <v>1158</v>
      </c>
    </row>
    <row r="599" spans="1:13">
      <c r="A599" s="634" t="s">
        <v>154</v>
      </c>
      <c r="B599" s="634" t="s">
        <v>1148</v>
      </c>
      <c r="C599" s="635" t="s">
        <v>155</v>
      </c>
      <c r="D599" s="636">
        <v>0</v>
      </c>
      <c r="E599" s="636">
        <v>0</v>
      </c>
      <c r="F599" s="636">
        <v>11</v>
      </c>
      <c r="G599" s="636">
        <v>0</v>
      </c>
      <c r="H599" s="636" t="s">
        <v>1133</v>
      </c>
      <c r="J599" s="638">
        <f t="shared" si="9"/>
        <v>11</v>
      </c>
      <c r="L599" s="633" t="s">
        <v>154</v>
      </c>
      <c r="M599" s="637" t="s">
        <v>1148</v>
      </c>
    </row>
    <row r="600" spans="1:13">
      <c r="A600" s="634" t="s">
        <v>154</v>
      </c>
      <c r="B600" s="634" t="s">
        <v>1148</v>
      </c>
      <c r="C600" s="635" t="s">
        <v>155</v>
      </c>
      <c r="D600" s="636">
        <v>11</v>
      </c>
      <c r="E600" s="636">
        <v>0</v>
      </c>
      <c r="F600" s="636">
        <v>31</v>
      </c>
      <c r="G600" s="636">
        <v>0</v>
      </c>
      <c r="H600" s="636" t="s">
        <v>1132</v>
      </c>
      <c r="J600" s="638">
        <f t="shared" si="9"/>
        <v>20</v>
      </c>
      <c r="L600" s="633" t="s">
        <v>154</v>
      </c>
      <c r="M600" s="637" t="s">
        <v>1148</v>
      </c>
    </row>
    <row r="601" spans="1:13">
      <c r="A601" s="634" t="s">
        <v>154</v>
      </c>
      <c r="B601" s="634" t="s">
        <v>1148</v>
      </c>
      <c r="C601" s="635" t="s">
        <v>155</v>
      </c>
      <c r="D601" s="636">
        <v>31</v>
      </c>
      <c r="E601" s="636">
        <v>0</v>
      </c>
      <c r="F601" s="636">
        <v>34</v>
      </c>
      <c r="G601" s="636">
        <v>0</v>
      </c>
      <c r="H601" s="636" t="s">
        <v>1133</v>
      </c>
      <c r="J601" s="638">
        <f t="shared" si="9"/>
        <v>3</v>
      </c>
      <c r="L601" s="633" t="s">
        <v>154</v>
      </c>
      <c r="M601" s="637" t="s">
        <v>1148</v>
      </c>
    </row>
    <row r="602" spans="1:13">
      <c r="A602" s="634" t="s">
        <v>154</v>
      </c>
      <c r="B602" s="634" t="s">
        <v>1148</v>
      </c>
      <c r="C602" s="635" t="s">
        <v>155</v>
      </c>
      <c r="D602" s="636">
        <v>34</v>
      </c>
      <c r="E602" s="636">
        <v>0</v>
      </c>
      <c r="F602" s="636">
        <v>38</v>
      </c>
      <c r="G602" s="636">
        <v>0</v>
      </c>
      <c r="H602" s="636" t="s">
        <v>1132</v>
      </c>
      <c r="J602" s="638">
        <f t="shared" si="9"/>
        <v>4</v>
      </c>
      <c r="L602" s="633" t="s">
        <v>154</v>
      </c>
      <c r="M602" s="637" t="s">
        <v>1148</v>
      </c>
    </row>
    <row r="603" spans="1:13">
      <c r="A603" s="634" t="s">
        <v>154</v>
      </c>
      <c r="B603" s="634" t="s">
        <v>1148</v>
      </c>
      <c r="C603" s="635" t="s">
        <v>155</v>
      </c>
      <c r="D603" s="636">
        <v>38</v>
      </c>
      <c r="E603" s="636">
        <v>0</v>
      </c>
      <c r="F603" s="636">
        <v>41</v>
      </c>
      <c r="G603" s="636">
        <v>0</v>
      </c>
      <c r="H603" s="636" t="s">
        <v>1133</v>
      </c>
      <c r="J603" s="638">
        <f t="shared" si="9"/>
        <v>3</v>
      </c>
      <c r="L603" s="633" t="s">
        <v>154</v>
      </c>
      <c r="M603" s="637" t="s">
        <v>1148</v>
      </c>
    </row>
    <row r="604" spans="1:13" ht="13.5" customHeight="1">
      <c r="A604" s="634" t="s">
        <v>154</v>
      </c>
      <c r="B604" s="634" t="s">
        <v>1148</v>
      </c>
      <c r="C604" s="635" t="s">
        <v>155</v>
      </c>
      <c r="D604" s="636">
        <v>41</v>
      </c>
      <c r="E604" s="636">
        <v>0</v>
      </c>
      <c r="F604" s="636">
        <v>66</v>
      </c>
      <c r="G604" s="636">
        <v>894</v>
      </c>
      <c r="H604" s="636" t="s">
        <v>1132</v>
      </c>
      <c r="J604" s="638">
        <f t="shared" si="9"/>
        <v>25.894000000000005</v>
      </c>
      <c r="L604" s="633" t="s">
        <v>154</v>
      </c>
      <c r="M604" s="637" t="s">
        <v>1148</v>
      </c>
    </row>
    <row r="605" spans="1:13">
      <c r="A605" s="634" t="s">
        <v>156</v>
      </c>
      <c r="B605" s="634" t="s">
        <v>1148</v>
      </c>
      <c r="C605" s="635" t="s">
        <v>1160</v>
      </c>
      <c r="D605" s="636">
        <v>0</v>
      </c>
      <c r="E605" s="636">
        <v>0</v>
      </c>
      <c r="F605" s="636">
        <v>30</v>
      </c>
      <c r="G605" s="636">
        <v>0</v>
      </c>
      <c r="H605" s="636" t="s">
        <v>1133</v>
      </c>
      <c r="J605" s="638">
        <f t="shared" si="9"/>
        <v>30</v>
      </c>
      <c r="L605" s="633" t="s">
        <v>156</v>
      </c>
      <c r="M605" s="637" t="s">
        <v>1148</v>
      </c>
    </row>
    <row r="606" spans="1:13">
      <c r="A606" s="634" t="s">
        <v>156</v>
      </c>
      <c r="B606" s="634" t="s">
        <v>1148</v>
      </c>
      <c r="C606" s="635" t="s">
        <v>1160</v>
      </c>
      <c r="D606" s="636">
        <v>30</v>
      </c>
      <c r="E606" s="636">
        <v>0</v>
      </c>
      <c r="F606" s="636">
        <v>43</v>
      </c>
      <c r="G606" s="636">
        <v>0</v>
      </c>
      <c r="H606" s="636" t="s">
        <v>1133</v>
      </c>
      <c r="J606" s="638">
        <f t="shared" si="9"/>
        <v>13</v>
      </c>
      <c r="L606" s="633" t="s">
        <v>156</v>
      </c>
      <c r="M606" s="637" t="s">
        <v>1148</v>
      </c>
    </row>
    <row r="607" spans="1:13">
      <c r="A607" s="634" t="s">
        <v>156</v>
      </c>
      <c r="B607" s="634" t="s">
        <v>1148</v>
      </c>
      <c r="C607" s="635" t="s">
        <v>1160</v>
      </c>
      <c r="D607" s="636">
        <v>43</v>
      </c>
      <c r="E607" s="636">
        <v>0</v>
      </c>
      <c r="F607" s="636">
        <v>49</v>
      </c>
      <c r="G607" s="636">
        <v>0</v>
      </c>
      <c r="H607" s="636" t="s">
        <v>1132</v>
      </c>
      <c r="J607" s="638">
        <f t="shared" si="9"/>
        <v>6</v>
      </c>
      <c r="L607" s="633" t="s">
        <v>156</v>
      </c>
      <c r="M607" s="637" t="s">
        <v>1148</v>
      </c>
    </row>
    <row r="608" spans="1:13">
      <c r="A608" s="634" t="s">
        <v>156</v>
      </c>
      <c r="B608" s="634" t="s">
        <v>1148</v>
      </c>
      <c r="C608" s="635" t="s">
        <v>1160</v>
      </c>
      <c r="D608" s="636">
        <v>49</v>
      </c>
      <c r="E608" s="636">
        <v>0</v>
      </c>
      <c r="F608" s="636">
        <v>52</v>
      </c>
      <c r="G608" s="636">
        <v>0</v>
      </c>
      <c r="H608" s="636" t="s">
        <v>1133</v>
      </c>
      <c r="J608" s="638">
        <f t="shared" si="9"/>
        <v>3</v>
      </c>
      <c r="L608" s="633" t="s">
        <v>156</v>
      </c>
      <c r="M608" s="637" t="s">
        <v>1148</v>
      </c>
    </row>
    <row r="609" spans="1:13">
      <c r="A609" s="634" t="s">
        <v>1161</v>
      </c>
      <c r="B609" s="634" t="s">
        <v>1162</v>
      </c>
      <c r="C609" s="635" t="s">
        <v>1163</v>
      </c>
      <c r="D609" s="636">
        <v>108</v>
      </c>
      <c r="E609" s="636">
        <v>250</v>
      </c>
      <c r="F609" s="636">
        <v>138</v>
      </c>
      <c r="G609" s="636">
        <v>695</v>
      </c>
      <c r="H609" s="636" t="s">
        <v>1132</v>
      </c>
      <c r="J609" s="638">
        <f t="shared" si="9"/>
        <v>30.444999999999993</v>
      </c>
      <c r="L609" s="633" t="s">
        <v>1161</v>
      </c>
      <c r="M609" s="637" t="s">
        <v>1162</v>
      </c>
    </row>
    <row r="610" spans="1:13">
      <c r="A610" s="634" t="s">
        <v>1164</v>
      </c>
      <c r="B610" s="634" t="s">
        <v>1162</v>
      </c>
      <c r="C610" s="635" t="s">
        <v>962</v>
      </c>
      <c r="D610" s="636">
        <v>0</v>
      </c>
      <c r="E610" s="636">
        <v>0</v>
      </c>
      <c r="F610" s="636">
        <v>25</v>
      </c>
      <c r="G610" s="636">
        <v>500</v>
      </c>
      <c r="H610" s="636" t="s">
        <v>1132</v>
      </c>
      <c r="J610" s="638">
        <f t="shared" si="9"/>
        <v>25.5</v>
      </c>
      <c r="L610" s="633" t="s">
        <v>1164</v>
      </c>
      <c r="M610" s="637" t="s">
        <v>1162</v>
      </c>
    </row>
    <row r="611" spans="1:13">
      <c r="A611" s="634" t="s">
        <v>1164</v>
      </c>
      <c r="B611" s="634" t="s">
        <v>1162</v>
      </c>
      <c r="C611" s="635" t="s">
        <v>962</v>
      </c>
      <c r="D611" s="636">
        <v>25</v>
      </c>
      <c r="E611" s="636">
        <v>500</v>
      </c>
      <c r="F611" s="636">
        <v>47</v>
      </c>
      <c r="G611" s="636">
        <v>585</v>
      </c>
      <c r="H611" s="636" t="s">
        <v>1132</v>
      </c>
      <c r="J611" s="638">
        <f t="shared" si="9"/>
        <v>22.085000000000001</v>
      </c>
      <c r="L611" s="633" t="s">
        <v>1164</v>
      </c>
      <c r="M611" s="637" t="s">
        <v>1162</v>
      </c>
    </row>
    <row r="612" spans="1:13">
      <c r="A612" s="634" t="s">
        <v>1164</v>
      </c>
      <c r="B612" s="634" t="s">
        <v>1162</v>
      </c>
      <c r="C612" s="635" t="s">
        <v>962</v>
      </c>
      <c r="D612" s="636">
        <v>47</v>
      </c>
      <c r="E612" s="636">
        <v>585</v>
      </c>
      <c r="F612" s="636">
        <v>54</v>
      </c>
      <c r="G612" s="636">
        <v>0</v>
      </c>
      <c r="H612" s="636" t="s">
        <v>1132</v>
      </c>
      <c r="J612" s="638">
        <f t="shared" si="9"/>
        <v>6.4149999999999991</v>
      </c>
      <c r="L612" s="633" t="s">
        <v>1164</v>
      </c>
      <c r="M612" s="637" t="s">
        <v>1162</v>
      </c>
    </row>
    <row r="613" spans="1:13">
      <c r="A613" s="634" t="s">
        <v>106</v>
      </c>
      <c r="B613" s="634" t="s">
        <v>1142</v>
      </c>
      <c r="C613" s="635" t="s">
        <v>107</v>
      </c>
      <c r="D613" s="636">
        <v>0</v>
      </c>
      <c r="E613" s="636">
        <v>0</v>
      </c>
      <c r="F613" s="636">
        <v>11</v>
      </c>
      <c r="G613" s="636">
        <v>0</v>
      </c>
      <c r="H613" s="636" t="s">
        <v>1133</v>
      </c>
      <c r="J613" s="638">
        <f t="shared" si="9"/>
        <v>11</v>
      </c>
      <c r="L613" s="633" t="s">
        <v>106</v>
      </c>
      <c r="M613" s="637" t="s">
        <v>1142</v>
      </c>
    </row>
    <row r="614" spans="1:13">
      <c r="A614" s="634" t="s">
        <v>106</v>
      </c>
      <c r="B614" s="634" t="s">
        <v>1142</v>
      </c>
      <c r="C614" s="635" t="s">
        <v>107</v>
      </c>
      <c r="D614" s="636">
        <v>11</v>
      </c>
      <c r="E614" s="636">
        <v>0</v>
      </c>
      <c r="F614" s="636">
        <v>23</v>
      </c>
      <c r="G614" s="636">
        <v>0</v>
      </c>
      <c r="H614" s="636" t="s">
        <v>1134</v>
      </c>
      <c r="J614" s="638">
        <f t="shared" si="9"/>
        <v>12</v>
      </c>
      <c r="L614" s="633" t="s">
        <v>106</v>
      </c>
      <c r="M614" s="637" t="s">
        <v>1142</v>
      </c>
    </row>
    <row r="615" spans="1:13">
      <c r="A615" s="634" t="s">
        <v>106</v>
      </c>
      <c r="B615" s="634" t="s">
        <v>1142</v>
      </c>
      <c r="C615" s="635" t="s">
        <v>107</v>
      </c>
      <c r="D615" s="636">
        <v>23</v>
      </c>
      <c r="E615" s="636">
        <v>0</v>
      </c>
      <c r="F615" s="636">
        <v>31</v>
      </c>
      <c r="G615" s="636">
        <v>0</v>
      </c>
      <c r="H615" s="636" t="s">
        <v>1134</v>
      </c>
      <c r="J615" s="638">
        <f t="shared" si="9"/>
        <v>8</v>
      </c>
      <c r="L615" s="633" t="s">
        <v>106</v>
      </c>
      <c r="M615" s="637" t="s">
        <v>1142</v>
      </c>
    </row>
    <row r="616" spans="1:13">
      <c r="A616" s="634" t="s">
        <v>106</v>
      </c>
      <c r="B616" s="634" t="s">
        <v>1142</v>
      </c>
      <c r="C616" s="635" t="s">
        <v>107</v>
      </c>
      <c r="D616" s="636">
        <v>31</v>
      </c>
      <c r="E616" s="636">
        <v>0</v>
      </c>
      <c r="F616" s="636">
        <v>45</v>
      </c>
      <c r="G616" s="636">
        <v>0</v>
      </c>
      <c r="H616" s="636" t="s">
        <v>1133</v>
      </c>
      <c r="J616" s="638">
        <f t="shared" si="9"/>
        <v>14</v>
      </c>
      <c r="L616" s="633" t="s">
        <v>106</v>
      </c>
      <c r="M616" s="637" t="s">
        <v>1142</v>
      </c>
    </row>
    <row r="617" spans="1:13">
      <c r="A617" s="634" t="s">
        <v>106</v>
      </c>
      <c r="B617" s="634" t="s">
        <v>1142</v>
      </c>
      <c r="C617" s="635" t="s">
        <v>107</v>
      </c>
      <c r="D617" s="636">
        <v>45</v>
      </c>
      <c r="E617" s="636">
        <v>0</v>
      </c>
      <c r="F617" s="636">
        <v>51</v>
      </c>
      <c r="G617" s="636">
        <v>0</v>
      </c>
      <c r="H617" s="636" t="s">
        <v>1134</v>
      </c>
      <c r="J617" s="638">
        <f t="shared" si="9"/>
        <v>6</v>
      </c>
      <c r="L617" s="633" t="s">
        <v>106</v>
      </c>
      <c r="M617" s="637" t="s">
        <v>1142</v>
      </c>
    </row>
    <row r="618" spans="1:13">
      <c r="A618" s="634" t="s">
        <v>106</v>
      </c>
      <c r="B618" s="634" t="s">
        <v>1142</v>
      </c>
      <c r="C618" s="635" t="s">
        <v>107</v>
      </c>
      <c r="D618" s="636">
        <v>51</v>
      </c>
      <c r="E618" s="636">
        <v>0</v>
      </c>
      <c r="F618" s="636">
        <v>64</v>
      </c>
      <c r="G618" s="636">
        <v>0</v>
      </c>
      <c r="H618" s="636" t="s">
        <v>1141</v>
      </c>
      <c r="J618" s="638">
        <f t="shared" si="9"/>
        <v>13</v>
      </c>
      <c r="L618" s="633" t="s">
        <v>106</v>
      </c>
      <c r="M618" s="637" t="s">
        <v>1142</v>
      </c>
    </row>
    <row r="619" spans="1:13">
      <c r="A619" s="634" t="s">
        <v>106</v>
      </c>
      <c r="B619" s="634" t="s">
        <v>1142</v>
      </c>
      <c r="C619" s="635" t="s">
        <v>107</v>
      </c>
      <c r="D619" s="636">
        <v>64</v>
      </c>
      <c r="E619" s="636">
        <v>0</v>
      </c>
      <c r="F619" s="636">
        <v>90</v>
      </c>
      <c r="G619" s="636">
        <v>0</v>
      </c>
      <c r="H619" s="636" t="s">
        <v>1134</v>
      </c>
      <c r="J619" s="638">
        <f t="shared" si="9"/>
        <v>26</v>
      </c>
      <c r="L619" s="633" t="s">
        <v>106</v>
      </c>
      <c r="M619" s="637" t="s">
        <v>1142</v>
      </c>
    </row>
    <row r="620" spans="1:13">
      <c r="A620" s="634" t="s">
        <v>106</v>
      </c>
      <c r="B620" s="634" t="s">
        <v>1142</v>
      </c>
      <c r="C620" s="635" t="s">
        <v>107</v>
      </c>
      <c r="D620" s="636">
        <v>90</v>
      </c>
      <c r="E620" s="636">
        <v>0</v>
      </c>
      <c r="F620" s="636">
        <v>96</v>
      </c>
      <c r="G620" s="636">
        <v>0</v>
      </c>
      <c r="H620" s="636" t="s">
        <v>1134</v>
      </c>
      <c r="J620" s="638">
        <f t="shared" si="9"/>
        <v>6</v>
      </c>
      <c r="L620" s="633" t="s">
        <v>106</v>
      </c>
      <c r="M620" s="637" t="s">
        <v>1142</v>
      </c>
    </row>
    <row r="621" spans="1:13">
      <c r="A621" s="634" t="s">
        <v>106</v>
      </c>
      <c r="B621" s="634" t="s">
        <v>1142</v>
      </c>
      <c r="C621" s="635" t="s">
        <v>107</v>
      </c>
      <c r="D621" s="636">
        <v>96</v>
      </c>
      <c r="E621" s="636">
        <v>0</v>
      </c>
      <c r="F621" s="636">
        <v>109</v>
      </c>
      <c r="G621" s="636">
        <v>10</v>
      </c>
      <c r="H621" s="636" t="s">
        <v>1133</v>
      </c>
      <c r="J621" s="638">
        <f t="shared" si="9"/>
        <v>13.010000000000005</v>
      </c>
      <c r="L621" s="633" t="s">
        <v>106</v>
      </c>
      <c r="M621" s="637" t="s">
        <v>1142</v>
      </c>
    </row>
    <row r="622" spans="1:13">
      <c r="A622" s="634" t="s">
        <v>1165</v>
      </c>
      <c r="B622" s="634" t="s">
        <v>1158</v>
      </c>
      <c r="C622" s="635" t="s">
        <v>1166</v>
      </c>
      <c r="D622" s="636">
        <v>28</v>
      </c>
      <c r="E622" s="636">
        <v>0</v>
      </c>
      <c r="F622" s="636">
        <v>45</v>
      </c>
      <c r="G622" s="636">
        <v>0</v>
      </c>
      <c r="H622" s="636" t="s">
        <v>1134</v>
      </c>
      <c r="J622" s="638">
        <f t="shared" si="9"/>
        <v>17</v>
      </c>
      <c r="L622" s="633" t="s">
        <v>1165</v>
      </c>
      <c r="M622" s="637" t="s">
        <v>1158</v>
      </c>
    </row>
    <row r="623" spans="1:13">
      <c r="A623" s="634" t="s">
        <v>1167</v>
      </c>
      <c r="B623" s="634" t="s">
        <v>1158</v>
      </c>
      <c r="C623" s="635" t="s">
        <v>1168</v>
      </c>
      <c r="D623" s="636">
        <v>29</v>
      </c>
      <c r="E623" s="636">
        <v>300</v>
      </c>
      <c r="F623" s="636">
        <v>55</v>
      </c>
      <c r="G623" s="636">
        <v>348</v>
      </c>
      <c r="H623" s="636" t="s">
        <v>1141</v>
      </c>
      <c r="J623" s="638">
        <f t="shared" si="9"/>
        <v>26.047999999999998</v>
      </c>
      <c r="L623" s="633" t="s">
        <v>1167</v>
      </c>
      <c r="M623" s="637" t="s">
        <v>1158</v>
      </c>
    </row>
    <row r="624" spans="1:13">
      <c r="A624" s="634" t="s">
        <v>195</v>
      </c>
      <c r="B624" s="634" t="s">
        <v>1144</v>
      </c>
      <c r="C624" s="635" t="s">
        <v>196</v>
      </c>
      <c r="D624" s="636">
        <v>0</v>
      </c>
      <c r="E624" s="636">
        <v>0</v>
      </c>
      <c r="F624" s="636">
        <v>1</v>
      </c>
      <c r="G624" s="636">
        <v>910</v>
      </c>
      <c r="H624" s="636" t="s">
        <v>1132</v>
      </c>
      <c r="J624" s="638">
        <f t="shared" si="9"/>
        <v>1.9100000000000001</v>
      </c>
      <c r="L624" s="633" t="s">
        <v>195</v>
      </c>
      <c r="M624" s="637" t="s">
        <v>1144</v>
      </c>
    </row>
    <row r="625" spans="1:13">
      <c r="A625" s="634" t="s">
        <v>195</v>
      </c>
      <c r="B625" s="634" t="s">
        <v>1144</v>
      </c>
      <c r="C625" s="635" t="s">
        <v>196</v>
      </c>
      <c r="D625" s="636">
        <v>1</v>
      </c>
      <c r="E625" s="636">
        <v>910</v>
      </c>
      <c r="F625" s="636">
        <v>4</v>
      </c>
      <c r="G625" s="636">
        <v>100</v>
      </c>
      <c r="H625" s="636" t="s">
        <v>1132</v>
      </c>
      <c r="J625" s="638">
        <f t="shared" si="9"/>
        <v>2.1899999999999995</v>
      </c>
      <c r="L625" s="633" t="s">
        <v>195</v>
      </c>
      <c r="M625" s="637" t="s">
        <v>1144</v>
      </c>
    </row>
    <row r="626" spans="1:13">
      <c r="A626" s="634" t="s">
        <v>195</v>
      </c>
      <c r="B626" s="634" t="s">
        <v>1144</v>
      </c>
      <c r="C626" s="635" t="s">
        <v>196</v>
      </c>
      <c r="D626" s="636">
        <v>4</v>
      </c>
      <c r="E626" s="636">
        <v>100</v>
      </c>
      <c r="F626" s="636">
        <v>4</v>
      </c>
      <c r="G626" s="636">
        <v>730</v>
      </c>
      <c r="H626" s="636" t="s">
        <v>1133</v>
      </c>
      <c r="J626" s="638">
        <f t="shared" si="9"/>
        <v>0.63000000000000078</v>
      </c>
      <c r="L626" s="633" t="s">
        <v>195</v>
      </c>
      <c r="M626" s="637" t="s">
        <v>1144</v>
      </c>
    </row>
    <row r="627" spans="1:13">
      <c r="A627" s="634" t="s">
        <v>195</v>
      </c>
      <c r="B627" s="634" t="s">
        <v>1144</v>
      </c>
      <c r="C627" s="635" t="s">
        <v>196</v>
      </c>
      <c r="D627" s="636">
        <v>4</v>
      </c>
      <c r="E627" s="636">
        <v>730</v>
      </c>
      <c r="F627" s="636">
        <v>5</v>
      </c>
      <c r="G627" s="636">
        <v>460</v>
      </c>
      <c r="H627" s="636" t="s">
        <v>1132</v>
      </c>
      <c r="J627" s="638">
        <f t="shared" si="9"/>
        <v>0.72999999999999954</v>
      </c>
      <c r="L627" s="633" t="s">
        <v>195</v>
      </c>
      <c r="M627" s="637" t="s">
        <v>1144</v>
      </c>
    </row>
    <row r="628" spans="1:13">
      <c r="A628" s="634" t="s">
        <v>195</v>
      </c>
      <c r="B628" s="634" t="s">
        <v>1144</v>
      </c>
      <c r="C628" s="635" t="s">
        <v>196</v>
      </c>
      <c r="D628" s="636">
        <v>5</v>
      </c>
      <c r="E628" s="636">
        <v>460</v>
      </c>
      <c r="F628" s="636">
        <v>6</v>
      </c>
      <c r="G628" s="636">
        <v>280</v>
      </c>
      <c r="H628" s="636" t="s">
        <v>1133</v>
      </c>
      <c r="J628" s="638">
        <f t="shared" si="9"/>
        <v>0.82000000000000028</v>
      </c>
      <c r="L628" s="633" t="s">
        <v>195</v>
      </c>
      <c r="M628" s="637" t="s">
        <v>1144</v>
      </c>
    </row>
    <row r="629" spans="1:13">
      <c r="A629" s="634" t="s">
        <v>195</v>
      </c>
      <c r="B629" s="634" t="s">
        <v>1144</v>
      </c>
      <c r="C629" s="635" t="s">
        <v>196</v>
      </c>
      <c r="D629" s="636">
        <v>6</v>
      </c>
      <c r="E629" s="636">
        <v>280</v>
      </c>
      <c r="F629" s="636">
        <v>8</v>
      </c>
      <c r="G629" s="636">
        <v>460</v>
      </c>
      <c r="H629" s="636" t="s">
        <v>1133</v>
      </c>
      <c r="J629" s="638">
        <f t="shared" si="9"/>
        <v>2.1800000000000006</v>
      </c>
      <c r="L629" s="633" t="s">
        <v>195</v>
      </c>
      <c r="M629" s="637" t="s">
        <v>1144</v>
      </c>
    </row>
    <row r="630" spans="1:13">
      <c r="A630" s="634" t="s">
        <v>195</v>
      </c>
      <c r="B630" s="634" t="s">
        <v>1144</v>
      </c>
      <c r="C630" s="635" t="s">
        <v>196</v>
      </c>
      <c r="D630" s="636">
        <v>8</v>
      </c>
      <c r="E630" s="636">
        <v>460</v>
      </c>
      <c r="F630" s="636">
        <v>8</v>
      </c>
      <c r="G630" s="636">
        <v>910</v>
      </c>
      <c r="H630" s="636" t="s">
        <v>1133</v>
      </c>
      <c r="J630" s="638">
        <f t="shared" si="9"/>
        <v>0.44999999999999929</v>
      </c>
      <c r="L630" s="633" t="s">
        <v>195</v>
      </c>
      <c r="M630" s="637" t="s">
        <v>1144</v>
      </c>
    </row>
    <row r="631" spans="1:13">
      <c r="A631" s="634" t="s">
        <v>195</v>
      </c>
      <c r="B631" s="634" t="s">
        <v>1144</v>
      </c>
      <c r="C631" s="635" t="s">
        <v>196</v>
      </c>
      <c r="D631" s="636">
        <v>8</v>
      </c>
      <c r="E631" s="636">
        <v>910</v>
      </c>
      <c r="F631" s="636">
        <v>9</v>
      </c>
      <c r="G631" s="636">
        <v>280</v>
      </c>
      <c r="H631" s="636" t="s">
        <v>1132</v>
      </c>
      <c r="J631" s="638">
        <f t="shared" si="9"/>
        <v>0.36999999999999922</v>
      </c>
      <c r="L631" s="633" t="s">
        <v>195</v>
      </c>
      <c r="M631" s="637" t="s">
        <v>1144</v>
      </c>
    </row>
    <row r="632" spans="1:13">
      <c r="A632" s="634" t="s">
        <v>195</v>
      </c>
      <c r="B632" s="634" t="s">
        <v>1144</v>
      </c>
      <c r="C632" s="635" t="s">
        <v>196</v>
      </c>
      <c r="D632" s="636">
        <v>9</v>
      </c>
      <c r="E632" s="636">
        <v>280</v>
      </c>
      <c r="F632" s="636">
        <v>12</v>
      </c>
      <c r="G632" s="636">
        <v>280</v>
      </c>
      <c r="H632" s="636" t="s">
        <v>1133</v>
      </c>
      <c r="J632" s="638">
        <f t="shared" si="9"/>
        <v>3</v>
      </c>
      <c r="L632" s="633" t="s">
        <v>195</v>
      </c>
      <c r="M632" s="637" t="s">
        <v>1144</v>
      </c>
    </row>
    <row r="633" spans="1:13">
      <c r="A633" s="634" t="s">
        <v>195</v>
      </c>
      <c r="B633" s="634" t="s">
        <v>1144</v>
      </c>
      <c r="C633" s="635" t="s">
        <v>196</v>
      </c>
      <c r="D633" s="636">
        <v>12</v>
      </c>
      <c r="E633" s="636">
        <v>280</v>
      </c>
      <c r="F633" s="636">
        <v>12</v>
      </c>
      <c r="G633" s="636">
        <v>460</v>
      </c>
      <c r="H633" s="636" t="s">
        <v>1132</v>
      </c>
      <c r="J633" s="638">
        <f t="shared" si="9"/>
        <v>0.18000000000000149</v>
      </c>
      <c r="L633" s="633" t="s">
        <v>195</v>
      </c>
      <c r="M633" s="637" t="s">
        <v>1144</v>
      </c>
    </row>
    <row r="634" spans="1:13">
      <c r="A634" s="634" t="s">
        <v>195</v>
      </c>
      <c r="B634" s="634" t="s">
        <v>1144</v>
      </c>
      <c r="C634" s="635" t="s">
        <v>196</v>
      </c>
      <c r="D634" s="636">
        <v>12</v>
      </c>
      <c r="E634" s="636">
        <v>460</v>
      </c>
      <c r="F634" s="636">
        <v>12</v>
      </c>
      <c r="G634" s="636">
        <v>500</v>
      </c>
      <c r="H634" s="636" t="s">
        <v>1133</v>
      </c>
      <c r="J634" s="638">
        <f t="shared" si="9"/>
        <v>3.9999999999999147E-2</v>
      </c>
      <c r="L634" s="633" t="s">
        <v>195</v>
      </c>
      <c r="M634" s="637" t="s">
        <v>1144</v>
      </c>
    </row>
    <row r="635" spans="1:13">
      <c r="A635" s="634" t="s">
        <v>195</v>
      </c>
      <c r="B635" s="634" t="s">
        <v>1144</v>
      </c>
      <c r="C635" s="635" t="s">
        <v>196</v>
      </c>
      <c r="D635" s="636">
        <v>12</v>
      </c>
      <c r="E635" s="636">
        <v>500</v>
      </c>
      <c r="F635" s="636">
        <v>12</v>
      </c>
      <c r="G635" s="636">
        <v>640</v>
      </c>
      <c r="H635" s="636" t="s">
        <v>1133</v>
      </c>
      <c r="J635" s="638">
        <f t="shared" si="9"/>
        <v>0.14000000000000057</v>
      </c>
      <c r="L635" s="633" t="s">
        <v>195</v>
      </c>
      <c r="M635" s="637" t="s">
        <v>1144</v>
      </c>
    </row>
    <row r="636" spans="1:13">
      <c r="A636" s="634" t="s">
        <v>195</v>
      </c>
      <c r="B636" s="634" t="s">
        <v>1144</v>
      </c>
      <c r="C636" s="635" t="s">
        <v>196</v>
      </c>
      <c r="D636" s="636">
        <v>12</v>
      </c>
      <c r="E636" s="636">
        <v>640</v>
      </c>
      <c r="F636" s="636">
        <v>13</v>
      </c>
      <c r="G636" s="636">
        <v>100</v>
      </c>
      <c r="H636" s="636" t="s">
        <v>1132</v>
      </c>
      <c r="J636" s="638">
        <f t="shared" si="9"/>
        <v>0.45999999999999908</v>
      </c>
      <c r="L636" s="633" t="s">
        <v>195</v>
      </c>
      <c r="M636" s="637" t="s">
        <v>1144</v>
      </c>
    </row>
    <row r="637" spans="1:13">
      <c r="A637" s="634" t="s">
        <v>195</v>
      </c>
      <c r="B637" s="634" t="s">
        <v>1144</v>
      </c>
      <c r="C637" s="635" t="s">
        <v>196</v>
      </c>
      <c r="D637" s="636">
        <v>13</v>
      </c>
      <c r="E637" s="636">
        <v>100</v>
      </c>
      <c r="F637" s="636">
        <v>13</v>
      </c>
      <c r="G637" s="636">
        <v>550</v>
      </c>
      <c r="H637" s="636" t="s">
        <v>1133</v>
      </c>
      <c r="J637" s="638">
        <f t="shared" si="9"/>
        <v>0.45000000000000107</v>
      </c>
      <c r="L637" s="633" t="s">
        <v>195</v>
      </c>
      <c r="M637" s="637" t="s">
        <v>1144</v>
      </c>
    </row>
    <row r="638" spans="1:13">
      <c r="A638" s="634" t="s">
        <v>195</v>
      </c>
      <c r="B638" s="634" t="s">
        <v>1144</v>
      </c>
      <c r="C638" s="635" t="s">
        <v>196</v>
      </c>
      <c r="D638" s="636">
        <v>13</v>
      </c>
      <c r="E638" s="636">
        <v>550</v>
      </c>
      <c r="F638" s="636">
        <v>15</v>
      </c>
      <c r="G638" s="636">
        <v>0</v>
      </c>
      <c r="H638" s="636" t="s">
        <v>1132</v>
      </c>
      <c r="J638" s="638">
        <f t="shared" si="9"/>
        <v>1.4499999999999993</v>
      </c>
      <c r="L638" s="633" t="s">
        <v>195</v>
      </c>
      <c r="M638" s="637" t="s">
        <v>1144</v>
      </c>
    </row>
    <row r="639" spans="1:13">
      <c r="A639" s="634" t="s">
        <v>195</v>
      </c>
      <c r="B639" s="634" t="s">
        <v>1144</v>
      </c>
      <c r="C639" s="635" t="s">
        <v>196</v>
      </c>
      <c r="D639" s="636">
        <v>15</v>
      </c>
      <c r="E639" s="636">
        <v>0</v>
      </c>
      <c r="F639" s="636">
        <v>15</v>
      </c>
      <c r="G639" s="636">
        <v>280</v>
      </c>
      <c r="H639" s="636" t="s">
        <v>1132</v>
      </c>
      <c r="J639" s="638">
        <f t="shared" si="9"/>
        <v>0.27999999999999936</v>
      </c>
      <c r="L639" s="633" t="s">
        <v>195</v>
      </c>
      <c r="M639" s="637" t="s">
        <v>1144</v>
      </c>
    </row>
    <row r="640" spans="1:13">
      <c r="A640" s="634" t="s">
        <v>195</v>
      </c>
      <c r="B640" s="634" t="s">
        <v>1144</v>
      </c>
      <c r="C640" s="635" t="s">
        <v>196</v>
      </c>
      <c r="D640" s="636">
        <v>15</v>
      </c>
      <c r="E640" s="636">
        <v>280</v>
      </c>
      <c r="F640" s="636">
        <v>16</v>
      </c>
      <c r="G640" s="636">
        <v>190</v>
      </c>
      <c r="H640" s="636" t="s">
        <v>1134</v>
      </c>
      <c r="J640" s="638">
        <f t="shared" si="9"/>
        <v>0.91000000000000192</v>
      </c>
      <c r="L640" s="633" t="s">
        <v>195</v>
      </c>
      <c r="M640" s="637" t="s">
        <v>1144</v>
      </c>
    </row>
    <row r="641" spans="1:13">
      <c r="A641" s="634" t="s">
        <v>195</v>
      </c>
      <c r="B641" s="634" t="s">
        <v>1144</v>
      </c>
      <c r="C641" s="635" t="s">
        <v>196</v>
      </c>
      <c r="D641" s="636">
        <v>16</v>
      </c>
      <c r="E641" s="636">
        <v>190</v>
      </c>
      <c r="F641" s="636">
        <v>16</v>
      </c>
      <c r="G641" s="636">
        <v>460</v>
      </c>
      <c r="H641" s="636" t="s">
        <v>1132</v>
      </c>
      <c r="J641" s="638">
        <f t="shared" si="9"/>
        <v>0.26999999999999957</v>
      </c>
      <c r="L641" s="633" t="s">
        <v>195</v>
      </c>
      <c r="M641" s="637" t="s">
        <v>1144</v>
      </c>
    </row>
    <row r="642" spans="1:13">
      <c r="A642" s="634" t="s">
        <v>195</v>
      </c>
      <c r="B642" s="634" t="s">
        <v>1144</v>
      </c>
      <c r="C642" s="635" t="s">
        <v>196</v>
      </c>
      <c r="D642" s="636">
        <v>16</v>
      </c>
      <c r="E642" s="636">
        <v>460</v>
      </c>
      <c r="F642" s="636">
        <v>17</v>
      </c>
      <c r="G642" s="636">
        <v>640</v>
      </c>
      <c r="H642" s="636" t="s">
        <v>1134</v>
      </c>
      <c r="J642" s="638">
        <f t="shared" si="9"/>
        <v>1.1799999999999997</v>
      </c>
      <c r="L642" s="633" t="s">
        <v>195</v>
      </c>
      <c r="M642" s="637" t="s">
        <v>1144</v>
      </c>
    </row>
    <row r="643" spans="1:13">
      <c r="A643" s="634" t="s">
        <v>195</v>
      </c>
      <c r="B643" s="634" t="s">
        <v>1144</v>
      </c>
      <c r="C643" s="635" t="s">
        <v>196</v>
      </c>
      <c r="D643" s="636">
        <v>17</v>
      </c>
      <c r="E643" s="636">
        <v>640</v>
      </c>
      <c r="F643" s="636">
        <v>18</v>
      </c>
      <c r="G643" s="636">
        <v>0</v>
      </c>
      <c r="H643" s="636" t="s">
        <v>1132</v>
      </c>
      <c r="J643" s="638">
        <f t="shared" ref="J643:J706" si="10">+(F643+G643/1000)-(D643+E643/1000)</f>
        <v>0.35999999999999943</v>
      </c>
      <c r="L643" s="633" t="s">
        <v>195</v>
      </c>
      <c r="M643" s="637" t="s">
        <v>1144</v>
      </c>
    </row>
    <row r="644" spans="1:13">
      <c r="A644" s="634" t="s">
        <v>195</v>
      </c>
      <c r="B644" s="634" t="s">
        <v>1144</v>
      </c>
      <c r="C644" s="635" t="s">
        <v>196</v>
      </c>
      <c r="D644" s="636">
        <v>18</v>
      </c>
      <c r="E644" s="636">
        <v>0</v>
      </c>
      <c r="F644" s="636">
        <v>19</v>
      </c>
      <c r="G644" s="636">
        <v>550</v>
      </c>
      <c r="H644" s="636" t="s">
        <v>1133</v>
      </c>
      <c r="J644" s="638">
        <f t="shared" si="10"/>
        <v>1.5500000000000007</v>
      </c>
      <c r="L644" s="633" t="s">
        <v>195</v>
      </c>
      <c r="M644" s="637" t="s">
        <v>1144</v>
      </c>
    </row>
    <row r="645" spans="1:13">
      <c r="A645" s="634" t="s">
        <v>195</v>
      </c>
      <c r="B645" s="634" t="s">
        <v>1144</v>
      </c>
      <c r="C645" s="635" t="s">
        <v>196</v>
      </c>
      <c r="D645" s="636">
        <v>19</v>
      </c>
      <c r="E645" s="636">
        <v>550</v>
      </c>
      <c r="F645" s="636">
        <v>20</v>
      </c>
      <c r="G645" s="636">
        <v>820</v>
      </c>
      <c r="H645" s="636" t="s">
        <v>1134</v>
      </c>
      <c r="J645" s="638">
        <f t="shared" si="10"/>
        <v>1.2699999999999996</v>
      </c>
      <c r="L645" s="633" t="s">
        <v>195</v>
      </c>
      <c r="M645" s="637" t="s">
        <v>1144</v>
      </c>
    </row>
    <row r="646" spans="1:13">
      <c r="A646" s="634" t="s">
        <v>195</v>
      </c>
      <c r="B646" s="634" t="s">
        <v>1144</v>
      </c>
      <c r="C646" s="635" t="s">
        <v>196</v>
      </c>
      <c r="D646" s="636">
        <v>20</v>
      </c>
      <c r="E646" s="636">
        <v>820</v>
      </c>
      <c r="F646" s="636">
        <v>21</v>
      </c>
      <c r="G646" s="636">
        <v>190</v>
      </c>
      <c r="H646" s="636" t="s">
        <v>1132</v>
      </c>
      <c r="J646" s="638">
        <f t="shared" si="10"/>
        <v>0.37000000000000099</v>
      </c>
      <c r="L646" s="633" t="s">
        <v>195</v>
      </c>
      <c r="M646" s="637" t="s">
        <v>1144</v>
      </c>
    </row>
    <row r="647" spans="1:13">
      <c r="A647" s="634" t="s">
        <v>195</v>
      </c>
      <c r="B647" s="634" t="s">
        <v>1144</v>
      </c>
      <c r="C647" s="635" t="s">
        <v>196</v>
      </c>
      <c r="D647" s="636">
        <v>21</v>
      </c>
      <c r="E647" s="636">
        <v>190</v>
      </c>
      <c r="F647" s="636">
        <v>21</v>
      </c>
      <c r="G647" s="636">
        <v>550</v>
      </c>
      <c r="H647" s="636" t="s">
        <v>1134</v>
      </c>
      <c r="J647" s="638">
        <f t="shared" si="10"/>
        <v>0.35999999999999943</v>
      </c>
      <c r="L647" s="633" t="s">
        <v>195</v>
      </c>
      <c r="M647" s="637" t="s">
        <v>1144</v>
      </c>
    </row>
    <row r="648" spans="1:13">
      <c r="A648" s="634" t="s">
        <v>195</v>
      </c>
      <c r="B648" s="634" t="s">
        <v>1144</v>
      </c>
      <c r="C648" s="635" t="s">
        <v>196</v>
      </c>
      <c r="D648" s="636">
        <v>21</v>
      </c>
      <c r="E648" s="636">
        <v>550</v>
      </c>
      <c r="F648" s="636">
        <v>22</v>
      </c>
      <c r="G648" s="636">
        <v>100</v>
      </c>
      <c r="H648" s="636" t="s">
        <v>1132</v>
      </c>
      <c r="J648" s="638">
        <f t="shared" si="10"/>
        <v>0.55000000000000071</v>
      </c>
      <c r="L648" s="633" t="s">
        <v>195</v>
      </c>
      <c r="M648" s="637" t="s">
        <v>1144</v>
      </c>
    </row>
    <row r="649" spans="1:13">
      <c r="A649" s="634" t="s">
        <v>195</v>
      </c>
      <c r="B649" s="634" t="s">
        <v>1144</v>
      </c>
      <c r="C649" s="635" t="s">
        <v>196</v>
      </c>
      <c r="D649" s="636">
        <v>22</v>
      </c>
      <c r="E649" s="636">
        <v>100</v>
      </c>
      <c r="F649" s="636">
        <v>22</v>
      </c>
      <c r="G649" s="636">
        <v>370</v>
      </c>
      <c r="H649" s="636" t="s">
        <v>1134</v>
      </c>
      <c r="J649" s="638">
        <f t="shared" si="10"/>
        <v>0.26999999999999957</v>
      </c>
      <c r="L649" s="633" t="s">
        <v>195</v>
      </c>
      <c r="M649" s="637" t="s">
        <v>1144</v>
      </c>
    </row>
    <row r="650" spans="1:13">
      <c r="A650" s="634" t="s">
        <v>195</v>
      </c>
      <c r="B650" s="634" t="s">
        <v>1144</v>
      </c>
      <c r="C650" s="635" t="s">
        <v>196</v>
      </c>
      <c r="D650" s="636">
        <v>22</v>
      </c>
      <c r="E650" s="636">
        <v>370</v>
      </c>
      <c r="F650" s="636">
        <v>23</v>
      </c>
      <c r="G650" s="636">
        <v>820</v>
      </c>
      <c r="H650" s="636" t="s">
        <v>1133</v>
      </c>
      <c r="J650" s="638">
        <f t="shared" si="10"/>
        <v>1.4499999999999993</v>
      </c>
      <c r="L650" s="633" t="s">
        <v>195</v>
      </c>
      <c r="M650" s="637" t="s">
        <v>1144</v>
      </c>
    </row>
    <row r="651" spans="1:13">
      <c r="A651" s="634" t="s">
        <v>195</v>
      </c>
      <c r="B651" s="634" t="s">
        <v>1144</v>
      </c>
      <c r="C651" s="635" t="s">
        <v>196</v>
      </c>
      <c r="D651" s="636">
        <v>23</v>
      </c>
      <c r="E651" s="636">
        <v>820</v>
      </c>
      <c r="F651" s="636">
        <v>24</v>
      </c>
      <c r="G651" s="636">
        <v>640</v>
      </c>
      <c r="H651" s="636" t="s">
        <v>1134</v>
      </c>
      <c r="J651" s="638">
        <f t="shared" si="10"/>
        <v>0.82000000000000028</v>
      </c>
      <c r="L651" s="633" t="s">
        <v>195</v>
      </c>
      <c r="M651" s="637" t="s">
        <v>1144</v>
      </c>
    </row>
    <row r="652" spans="1:13">
      <c r="A652" s="634" t="s">
        <v>195</v>
      </c>
      <c r="B652" s="634" t="s">
        <v>1144</v>
      </c>
      <c r="C652" s="635" t="s">
        <v>196</v>
      </c>
      <c r="D652" s="636">
        <v>24</v>
      </c>
      <c r="E652" s="636">
        <v>640</v>
      </c>
      <c r="F652" s="636">
        <v>25</v>
      </c>
      <c r="G652" s="636">
        <v>280</v>
      </c>
      <c r="H652" s="636" t="s">
        <v>1133</v>
      </c>
      <c r="J652" s="638">
        <f t="shared" si="10"/>
        <v>0.64000000000000057</v>
      </c>
      <c r="L652" s="633" t="s">
        <v>195</v>
      </c>
      <c r="M652" s="637" t="s">
        <v>1144</v>
      </c>
    </row>
    <row r="653" spans="1:13">
      <c r="A653" s="634" t="s">
        <v>195</v>
      </c>
      <c r="B653" s="634" t="s">
        <v>1144</v>
      </c>
      <c r="C653" s="635" t="s">
        <v>196</v>
      </c>
      <c r="D653" s="636">
        <v>25</v>
      </c>
      <c r="E653" s="636">
        <v>280</v>
      </c>
      <c r="F653" s="636">
        <v>27</v>
      </c>
      <c r="G653" s="636">
        <v>0</v>
      </c>
      <c r="H653" s="636" t="s">
        <v>1134</v>
      </c>
      <c r="J653" s="638">
        <f t="shared" si="10"/>
        <v>1.7199999999999989</v>
      </c>
      <c r="L653" s="633" t="s">
        <v>195</v>
      </c>
      <c r="M653" s="637" t="s">
        <v>1144</v>
      </c>
    </row>
    <row r="654" spans="1:13">
      <c r="A654" s="634" t="s">
        <v>195</v>
      </c>
      <c r="B654" s="634" t="s">
        <v>1144</v>
      </c>
      <c r="C654" s="635" t="s">
        <v>196</v>
      </c>
      <c r="D654" s="636">
        <v>27</v>
      </c>
      <c r="E654" s="636">
        <v>0</v>
      </c>
      <c r="F654" s="636">
        <v>27</v>
      </c>
      <c r="G654" s="636">
        <v>550</v>
      </c>
      <c r="H654" s="636" t="s">
        <v>1133</v>
      </c>
      <c r="J654" s="638">
        <f t="shared" si="10"/>
        <v>0.55000000000000071</v>
      </c>
      <c r="L654" s="633" t="s">
        <v>195</v>
      </c>
      <c r="M654" s="637" t="s">
        <v>1144</v>
      </c>
    </row>
    <row r="655" spans="1:13">
      <c r="A655" s="634" t="s">
        <v>195</v>
      </c>
      <c r="B655" s="634" t="s">
        <v>1144</v>
      </c>
      <c r="C655" s="635" t="s">
        <v>196</v>
      </c>
      <c r="D655" s="636">
        <v>27</v>
      </c>
      <c r="E655" s="636">
        <v>550</v>
      </c>
      <c r="F655" s="636">
        <v>29</v>
      </c>
      <c r="G655" s="636">
        <v>100</v>
      </c>
      <c r="H655" s="636" t="s">
        <v>1134</v>
      </c>
      <c r="J655" s="638">
        <f t="shared" si="10"/>
        <v>1.5500000000000007</v>
      </c>
      <c r="L655" s="633" t="s">
        <v>195</v>
      </c>
      <c r="M655" s="637" t="s">
        <v>1144</v>
      </c>
    </row>
    <row r="656" spans="1:13">
      <c r="A656" s="634" t="s">
        <v>195</v>
      </c>
      <c r="B656" s="634" t="s">
        <v>1144</v>
      </c>
      <c r="C656" s="635" t="s">
        <v>196</v>
      </c>
      <c r="D656" s="636">
        <v>29</v>
      </c>
      <c r="E656" s="636">
        <v>100</v>
      </c>
      <c r="F656" s="636">
        <v>29</v>
      </c>
      <c r="G656" s="636">
        <v>370</v>
      </c>
      <c r="H656" s="636" t="s">
        <v>1133</v>
      </c>
      <c r="J656" s="638">
        <f t="shared" si="10"/>
        <v>0.26999999999999957</v>
      </c>
      <c r="L656" s="633" t="s">
        <v>195</v>
      </c>
      <c r="M656" s="637" t="s">
        <v>1144</v>
      </c>
    </row>
    <row r="657" spans="1:13">
      <c r="A657" s="634" t="s">
        <v>195</v>
      </c>
      <c r="B657" s="634" t="s">
        <v>1144</v>
      </c>
      <c r="C657" s="635" t="s">
        <v>196</v>
      </c>
      <c r="D657" s="636">
        <v>29</v>
      </c>
      <c r="E657" s="636">
        <v>370</v>
      </c>
      <c r="F657" s="636">
        <v>30</v>
      </c>
      <c r="G657" s="636">
        <v>280</v>
      </c>
      <c r="H657" s="636" t="s">
        <v>1132</v>
      </c>
      <c r="J657" s="638">
        <f t="shared" si="10"/>
        <v>0.91000000000000014</v>
      </c>
      <c r="L657" s="633" t="s">
        <v>195</v>
      </c>
      <c r="M657" s="637" t="s">
        <v>1144</v>
      </c>
    </row>
    <row r="658" spans="1:13">
      <c r="A658" s="634" t="s">
        <v>195</v>
      </c>
      <c r="B658" s="634" t="s">
        <v>1144</v>
      </c>
      <c r="C658" s="635" t="s">
        <v>196</v>
      </c>
      <c r="D658" s="636">
        <v>30</v>
      </c>
      <c r="E658" s="636">
        <v>280</v>
      </c>
      <c r="F658" s="636">
        <v>30</v>
      </c>
      <c r="G658" s="636">
        <v>730</v>
      </c>
      <c r="H658" s="636" t="s">
        <v>1134</v>
      </c>
      <c r="J658" s="638">
        <f t="shared" si="10"/>
        <v>0.44999999999999929</v>
      </c>
      <c r="L658" s="633" t="s">
        <v>195</v>
      </c>
      <c r="M658" s="637" t="s">
        <v>1144</v>
      </c>
    </row>
    <row r="659" spans="1:13">
      <c r="A659" s="634" t="s">
        <v>195</v>
      </c>
      <c r="B659" s="634" t="s">
        <v>1144</v>
      </c>
      <c r="C659" s="635" t="s">
        <v>196</v>
      </c>
      <c r="D659" s="636">
        <v>30</v>
      </c>
      <c r="E659" s="636">
        <v>730</v>
      </c>
      <c r="F659" s="636">
        <v>32</v>
      </c>
      <c r="G659" s="636">
        <v>280</v>
      </c>
      <c r="H659" s="636" t="s">
        <v>1133</v>
      </c>
      <c r="J659" s="638">
        <f t="shared" si="10"/>
        <v>1.5500000000000007</v>
      </c>
      <c r="L659" s="633" t="s">
        <v>195</v>
      </c>
      <c r="M659" s="637" t="s">
        <v>1144</v>
      </c>
    </row>
    <row r="660" spans="1:13">
      <c r="A660" s="634" t="s">
        <v>195</v>
      </c>
      <c r="B660" s="634" t="s">
        <v>1144</v>
      </c>
      <c r="C660" s="635" t="s">
        <v>196</v>
      </c>
      <c r="D660" s="636">
        <v>32</v>
      </c>
      <c r="E660" s="636">
        <v>280</v>
      </c>
      <c r="F660" s="636">
        <v>32</v>
      </c>
      <c r="G660" s="636">
        <v>730</v>
      </c>
      <c r="H660" s="636" t="s">
        <v>1134</v>
      </c>
      <c r="J660" s="638">
        <f t="shared" si="10"/>
        <v>0.44999999999999574</v>
      </c>
      <c r="L660" s="633" t="s">
        <v>195</v>
      </c>
      <c r="M660" s="637" t="s">
        <v>1144</v>
      </c>
    </row>
    <row r="661" spans="1:13">
      <c r="A661" s="634" t="s">
        <v>195</v>
      </c>
      <c r="B661" s="634" t="s">
        <v>1144</v>
      </c>
      <c r="C661" s="635" t="s">
        <v>196</v>
      </c>
      <c r="D661" s="636">
        <v>32</v>
      </c>
      <c r="E661" s="636">
        <v>730</v>
      </c>
      <c r="F661" s="636">
        <v>33</v>
      </c>
      <c r="G661" s="636">
        <v>190</v>
      </c>
      <c r="H661" s="636" t="s">
        <v>1132</v>
      </c>
      <c r="J661" s="638">
        <f t="shared" si="10"/>
        <v>0.46000000000000085</v>
      </c>
      <c r="L661" s="633" t="s">
        <v>195</v>
      </c>
      <c r="M661" s="637" t="s">
        <v>1144</v>
      </c>
    </row>
    <row r="662" spans="1:13">
      <c r="A662" s="634" t="s">
        <v>195</v>
      </c>
      <c r="B662" s="634" t="s">
        <v>1144</v>
      </c>
      <c r="C662" s="635" t="s">
        <v>196</v>
      </c>
      <c r="D662" s="636">
        <v>33</v>
      </c>
      <c r="E662" s="636">
        <v>190</v>
      </c>
      <c r="F662" s="636">
        <v>34</v>
      </c>
      <c r="G662" s="636">
        <v>550</v>
      </c>
      <c r="H662" s="636" t="s">
        <v>1133</v>
      </c>
      <c r="J662" s="638">
        <f t="shared" si="10"/>
        <v>1.3599999999999994</v>
      </c>
      <c r="L662" s="633" t="s">
        <v>195</v>
      </c>
      <c r="M662" s="637" t="s">
        <v>1144</v>
      </c>
    </row>
    <row r="663" spans="1:13">
      <c r="A663" s="634" t="s">
        <v>195</v>
      </c>
      <c r="B663" s="634" t="s">
        <v>1144</v>
      </c>
      <c r="C663" s="635" t="s">
        <v>196</v>
      </c>
      <c r="D663" s="636">
        <v>34</v>
      </c>
      <c r="E663" s="636">
        <v>550</v>
      </c>
      <c r="F663" s="636">
        <v>36</v>
      </c>
      <c r="G663" s="636">
        <v>70</v>
      </c>
      <c r="H663" s="636" t="s">
        <v>1134</v>
      </c>
      <c r="J663" s="638">
        <f t="shared" si="10"/>
        <v>1.5200000000000031</v>
      </c>
      <c r="L663" s="633" t="s">
        <v>195</v>
      </c>
      <c r="M663" s="637" t="s">
        <v>1144</v>
      </c>
    </row>
    <row r="664" spans="1:13">
      <c r="A664" s="634" t="s">
        <v>195</v>
      </c>
      <c r="B664" s="634" t="s">
        <v>1144</v>
      </c>
      <c r="C664" s="635" t="s">
        <v>196</v>
      </c>
      <c r="D664" s="636">
        <v>36</v>
      </c>
      <c r="E664" s="636">
        <v>70</v>
      </c>
      <c r="F664" s="636">
        <v>37</v>
      </c>
      <c r="G664" s="636">
        <v>100</v>
      </c>
      <c r="H664" s="636" t="s">
        <v>1134</v>
      </c>
      <c r="J664" s="638">
        <f t="shared" si="10"/>
        <v>1.0300000000000011</v>
      </c>
      <c r="L664" s="633" t="s">
        <v>195</v>
      </c>
      <c r="M664" s="637" t="s">
        <v>1144</v>
      </c>
    </row>
    <row r="665" spans="1:13">
      <c r="A665" s="634" t="s">
        <v>195</v>
      </c>
      <c r="B665" s="634" t="s">
        <v>1144</v>
      </c>
      <c r="C665" s="635" t="s">
        <v>196</v>
      </c>
      <c r="D665" s="636">
        <v>37</v>
      </c>
      <c r="E665" s="636">
        <v>100</v>
      </c>
      <c r="F665" s="636">
        <v>38</v>
      </c>
      <c r="G665" s="636">
        <v>460</v>
      </c>
      <c r="H665" s="636" t="s">
        <v>1133</v>
      </c>
      <c r="J665" s="638">
        <f t="shared" si="10"/>
        <v>1.3599999999999994</v>
      </c>
      <c r="L665" s="633" t="s">
        <v>195</v>
      </c>
      <c r="M665" s="637" t="s">
        <v>1144</v>
      </c>
    </row>
    <row r="666" spans="1:13">
      <c r="A666" s="634" t="s">
        <v>195</v>
      </c>
      <c r="B666" s="634" t="s">
        <v>1144</v>
      </c>
      <c r="C666" s="635" t="s">
        <v>196</v>
      </c>
      <c r="D666" s="636">
        <v>38</v>
      </c>
      <c r="E666" s="636">
        <v>460</v>
      </c>
      <c r="F666" s="636">
        <v>43</v>
      </c>
      <c r="G666" s="636">
        <v>280</v>
      </c>
      <c r="H666" s="636" t="s">
        <v>1134</v>
      </c>
      <c r="J666" s="638">
        <f t="shared" si="10"/>
        <v>4.82</v>
      </c>
      <c r="L666" s="633" t="s">
        <v>195</v>
      </c>
      <c r="M666" s="637" t="s">
        <v>1144</v>
      </c>
    </row>
    <row r="667" spans="1:13">
      <c r="A667" s="634" t="s">
        <v>195</v>
      </c>
      <c r="B667" s="634" t="s">
        <v>1144</v>
      </c>
      <c r="C667" s="635" t="s">
        <v>196</v>
      </c>
      <c r="D667" s="636">
        <v>43</v>
      </c>
      <c r="E667" s="636">
        <v>280</v>
      </c>
      <c r="F667" s="636">
        <v>43</v>
      </c>
      <c r="G667" s="636">
        <v>650</v>
      </c>
      <c r="H667" s="636" t="s">
        <v>1132</v>
      </c>
      <c r="J667" s="638">
        <f t="shared" si="10"/>
        <v>0.36999999999999744</v>
      </c>
      <c r="L667" s="633" t="s">
        <v>195</v>
      </c>
      <c r="M667" s="637" t="s">
        <v>1144</v>
      </c>
    </row>
    <row r="668" spans="1:13">
      <c r="A668" s="634" t="s">
        <v>195</v>
      </c>
      <c r="B668" s="634" t="s">
        <v>1144</v>
      </c>
      <c r="C668" s="635" t="s">
        <v>196</v>
      </c>
      <c r="D668" s="636">
        <v>43</v>
      </c>
      <c r="E668" s="636">
        <v>650</v>
      </c>
      <c r="F668" s="636">
        <v>46</v>
      </c>
      <c r="G668" s="636">
        <v>550</v>
      </c>
      <c r="H668" s="636" t="s">
        <v>1134</v>
      </c>
      <c r="J668" s="638">
        <f t="shared" si="10"/>
        <v>2.8999999999999986</v>
      </c>
      <c r="L668" s="633" t="s">
        <v>195</v>
      </c>
      <c r="M668" s="637" t="s">
        <v>1144</v>
      </c>
    </row>
    <row r="669" spans="1:13">
      <c r="A669" s="634" t="s">
        <v>195</v>
      </c>
      <c r="B669" s="634" t="s">
        <v>1144</v>
      </c>
      <c r="C669" s="635" t="s">
        <v>196</v>
      </c>
      <c r="D669" s="636">
        <v>46</v>
      </c>
      <c r="E669" s="636">
        <v>550</v>
      </c>
      <c r="F669" s="636">
        <v>47</v>
      </c>
      <c r="G669" s="636">
        <v>640</v>
      </c>
      <c r="H669" s="636" t="s">
        <v>1132</v>
      </c>
      <c r="J669" s="638">
        <f t="shared" si="10"/>
        <v>1.0900000000000034</v>
      </c>
      <c r="L669" s="633" t="s">
        <v>195</v>
      </c>
      <c r="M669" s="637" t="s">
        <v>1144</v>
      </c>
    </row>
    <row r="670" spans="1:13">
      <c r="A670" s="634" t="s">
        <v>195</v>
      </c>
      <c r="B670" s="634" t="s">
        <v>1144</v>
      </c>
      <c r="C670" s="635" t="s">
        <v>196</v>
      </c>
      <c r="D670" s="636">
        <v>47</v>
      </c>
      <c r="E670" s="636">
        <v>640</v>
      </c>
      <c r="F670" s="636">
        <v>48</v>
      </c>
      <c r="G670" s="636">
        <v>460</v>
      </c>
      <c r="H670" s="636" t="s">
        <v>1133</v>
      </c>
      <c r="J670" s="638">
        <f t="shared" si="10"/>
        <v>0.82000000000000028</v>
      </c>
      <c r="L670" s="633" t="s">
        <v>195</v>
      </c>
      <c r="M670" s="637" t="s">
        <v>1144</v>
      </c>
    </row>
    <row r="671" spans="1:13">
      <c r="A671" s="634" t="s">
        <v>195</v>
      </c>
      <c r="B671" s="634" t="s">
        <v>1144</v>
      </c>
      <c r="C671" s="635" t="s">
        <v>196</v>
      </c>
      <c r="D671" s="636">
        <v>48</v>
      </c>
      <c r="E671" s="636">
        <v>460</v>
      </c>
      <c r="F671" s="636">
        <v>49</v>
      </c>
      <c r="G671" s="636">
        <v>100</v>
      </c>
      <c r="H671" s="636" t="s">
        <v>1133</v>
      </c>
      <c r="J671" s="638">
        <f t="shared" si="10"/>
        <v>0.64000000000000057</v>
      </c>
      <c r="L671" s="633" t="s">
        <v>195</v>
      </c>
      <c r="M671" s="637" t="s">
        <v>1144</v>
      </c>
    </row>
    <row r="672" spans="1:13">
      <c r="A672" s="634" t="s">
        <v>195</v>
      </c>
      <c r="B672" s="634" t="s">
        <v>1144</v>
      </c>
      <c r="C672" s="635" t="s">
        <v>196</v>
      </c>
      <c r="D672" s="636">
        <v>49</v>
      </c>
      <c r="E672" s="636">
        <v>100</v>
      </c>
      <c r="F672" s="636">
        <v>53</v>
      </c>
      <c r="G672" s="636">
        <v>730</v>
      </c>
      <c r="H672" s="636" t="s">
        <v>1133</v>
      </c>
      <c r="J672" s="638">
        <f t="shared" si="10"/>
        <v>4.6299999999999955</v>
      </c>
      <c r="L672" s="633" t="s">
        <v>195</v>
      </c>
      <c r="M672" s="637" t="s">
        <v>1144</v>
      </c>
    </row>
    <row r="673" spans="1:13">
      <c r="A673" s="634" t="s">
        <v>195</v>
      </c>
      <c r="B673" s="634" t="s">
        <v>1144</v>
      </c>
      <c r="C673" s="635" t="s">
        <v>196</v>
      </c>
      <c r="D673" s="636">
        <v>53</v>
      </c>
      <c r="E673" s="636">
        <v>730</v>
      </c>
      <c r="F673" s="636">
        <v>54</v>
      </c>
      <c r="G673" s="636">
        <v>0</v>
      </c>
      <c r="H673" s="636" t="s">
        <v>1132</v>
      </c>
      <c r="J673" s="638">
        <f t="shared" si="10"/>
        <v>0.27000000000000313</v>
      </c>
      <c r="L673" s="633" t="s">
        <v>195</v>
      </c>
      <c r="M673" s="637" t="s">
        <v>1144</v>
      </c>
    </row>
    <row r="674" spans="1:13">
      <c r="A674" s="634" t="s">
        <v>51</v>
      </c>
      <c r="B674" s="634" t="s">
        <v>1147</v>
      </c>
      <c r="C674" s="635" t="s">
        <v>1169</v>
      </c>
      <c r="D674" s="636">
        <v>0</v>
      </c>
      <c r="E674" s="636">
        <v>0</v>
      </c>
      <c r="F674" s="636">
        <v>1</v>
      </c>
      <c r="G674" s="636">
        <v>640</v>
      </c>
      <c r="H674" s="636" t="s">
        <v>1132</v>
      </c>
      <c r="J674" s="638">
        <f t="shared" si="10"/>
        <v>1.6400000000000001</v>
      </c>
      <c r="L674" s="633" t="s">
        <v>51</v>
      </c>
      <c r="M674" s="637" t="s">
        <v>1147</v>
      </c>
    </row>
    <row r="675" spans="1:13">
      <c r="A675" s="634" t="s">
        <v>51</v>
      </c>
      <c r="B675" s="634" t="s">
        <v>1147</v>
      </c>
      <c r="C675" s="635" t="s">
        <v>1169</v>
      </c>
      <c r="D675" s="636">
        <v>1</v>
      </c>
      <c r="E675" s="636">
        <v>640</v>
      </c>
      <c r="F675" s="636">
        <v>2</v>
      </c>
      <c r="G675" s="636">
        <v>190</v>
      </c>
      <c r="H675" s="636" t="s">
        <v>1133</v>
      </c>
      <c r="J675" s="638">
        <f t="shared" si="10"/>
        <v>0.54999999999999982</v>
      </c>
      <c r="L675" s="633" t="s">
        <v>51</v>
      </c>
      <c r="M675" s="637" t="s">
        <v>1147</v>
      </c>
    </row>
    <row r="676" spans="1:13">
      <c r="A676" s="634" t="s">
        <v>51</v>
      </c>
      <c r="B676" s="634" t="s">
        <v>1147</v>
      </c>
      <c r="C676" s="635" t="s">
        <v>1169</v>
      </c>
      <c r="D676" s="636">
        <v>2</v>
      </c>
      <c r="E676" s="636">
        <v>190</v>
      </c>
      <c r="F676" s="636">
        <v>3</v>
      </c>
      <c r="G676" s="636">
        <v>640</v>
      </c>
      <c r="H676" s="636" t="s">
        <v>1134</v>
      </c>
      <c r="J676" s="638">
        <f t="shared" si="10"/>
        <v>1.4500000000000002</v>
      </c>
      <c r="L676" s="633" t="s">
        <v>51</v>
      </c>
      <c r="M676" s="637" t="s">
        <v>1147</v>
      </c>
    </row>
    <row r="677" spans="1:13">
      <c r="A677" s="634" t="s">
        <v>51</v>
      </c>
      <c r="B677" s="634" t="s">
        <v>1147</v>
      </c>
      <c r="C677" s="635" t="s">
        <v>1169</v>
      </c>
      <c r="D677" s="636">
        <v>3</v>
      </c>
      <c r="E677" s="636">
        <v>640</v>
      </c>
      <c r="F677" s="636">
        <v>5</v>
      </c>
      <c r="G677" s="636">
        <v>910</v>
      </c>
      <c r="H677" s="636" t="s">
        <v>1133</v>
      </c>
      <c r="J677" s="638">
        <f t="shared" si="10"/>
        <v>2.27</v>
      </c>
      <c r="L677" s="633" t="s">
        <v>51</v>
      </c>
      <c r="M677" s="637" t="s">
        <v>1147</v>
      </c>
    </row>
    <row r="678" spans="1:13">
      <c r="A678" s="634" t="s">
        <v>51</v>
      </c>
      <c r="B678" s="634" t="s">
        <v>1147</v>
      </c>
      <c r="C678" s="635" t="s">
        <v>1169</v>
      </c>
      <c r="D678" s="636">
        <v>5</v>
      </c>
      <c r="E678" s="636">
        <v>910</v>
      </c>
      <c r="F678" s="636">
        <v>6</v>
      </c>
      <c r="G678" s="636">
        <v>550</v>
      </c>
      <c r="H678" s="636" t="s">
        <v>1134</v>
      </c>
      <c r="J678" s="638">
        <f t="shared" si="10"/>
        <v>0.63999999999999968</v>
      </c>
      <c r="L678" s="633" t="s">
        <v>51</v>
      </c>
      <c r="M678" s="637" t="s">
        <v>1147</v>
      </c>
    </row>
    <row r="679" spans="1:13">
      <c r="A679" s="634" t="s">
        <v>51</v>
      </c>
      <c r="B679" s="634" t="s">
        <v>1147</v>
      </c>
      <c r="C679" s="635" t="s">
        <v>1169</v>
      </c>
      <c r="D679" s="636">
        <v>6</v>
      </c>
      <c r="E679" s="636">
        <v>550</v>
      </c>
      <c r="F679" s="636">
        <v>12</v>
      </c>
      <c r="G679" s="636">
        <v>460</v>
      </c>
      <c r="H679" s="636" t="s">
        <v>1133</v>
      </c>
      <c r="J679" s="638">
        <f t="shared" si="10"/>
        <v>5.910000000000001</v>
      </c>
      <c r="L679" s="633" t="s">
        <v>51</v>
      </c>
      <c r="M679" s="637" t="s">
        <v>1147</v>
      </c>
    </row>
    <row r="680" spans="1:13">
      <c r="A680" s="634" t="s">
        <v>51</v>
      </c>
      <c r="B680" s="634" t="s">
        <v>1147</v>
      </c>
      <c r="C680" s="635" t="s">
        <v>1169</v>
      </c>
      <c r="D680" s="636">
        <v>12</v>
      </c>
      <c r="E680" s="636">
        <v>460</v>
      </c>
      <c r="F680" s="636">
        <v>13</v>
      </c>
      <c r="G680" s="636">
        <v>190</v>
      </c>
      <c r="H680" s="636" t="s">
        <v>1134</v>
      </c>
      <c r="J680" s="638">
        <f t="shared" si="10"/>
        <v>0.72999999999999865</v>
      </c>
      <c r="L680" s="633" t="s">
        <v>51</v>
      </c>
      <c r="M680" s="637" t="s">
        <v>1147</v>
      </c>
    </row>
    <row r="681" spans="1:13">
      <c r="A681" s="634" t="s">
        <v>51</v>
      </c>
      <c r="B681" s="634" t="s">
        <v>1147</v>
      </c>
      <c r="C681" s="635" t="s">
        <v>1169</v>
      </c>
      <c r="D681" s="636">
        <v>13</v>
      </c>
      <c r="E681" s="636">
        <v>190</v>
      </c>
      <c r="F681" s="636">
        <v>18</v>
      </c>
      <c r="G681" s="636">
        <v>910</v>
      </c>
      <c r="H681" s="636" t="s">
        <v>1133</v>
      </c>
      <c r="J681" s="638">
        <f t="shared" si="10"/>
        <v>5.7200000000000006</v>
      </c>
      <c r="L681" s="633" t="s">
        <v>51</v>
      </c>
      <c r="M681" s="637" t="s">
        <v>1147</v>
      </c>
    </row>
    <row r="682" spans="1:13">
      <c r="A682" s="634" t="s">
        <v>51</v>
      </c>
      <c r="B682" s="634" t="s">
        <v>1147</v>
      </c>
      <c r="C682" s="635" t="s">
        <v>1169</v>
      </c>
      <c r="D682" s="636">
        <v>18</v>
      </c>
      <c r="E682" s="636">
        <v>910</v>
      </c>
      <c r="F682" s="636">
        <v>19</v>
      </c>
      <c r="G682" s="636">
        <v>280</v>
      </c>
      <c r="H682" s="636" t="s">
        <v>1134</v>
      </c>
      <c r="J682" s="638">
        <f t="shared" si="10"/>
        <v>0.37000000000000099</v>
      </c>
      <c r="L682" s="633" t="s">
        <v>51</v>
      </c>
      <c r="M682" s="637" t="s">
        <v>1147</v>
      </c>
    </row>
    <row r="683" spans="1:13">
      <c r="A683" s="634" t="s">
        <v>51</v>
      </c>
      <c r="B683" s="634" t="s">
        <v>1147</v>
      </c>
      <c r="C683" s="635" t="s">
        <v>1169</v>
      </c>
      <c r="D683" s="636">
        <v>19</v>
      </c>
      <c r="E683" s="636">
        <v>280</v>
      </c>
      <c r="F683" s="636">
        <v>20</v>
      </c>
      <c r="G683" s="636">
        <v>0</v>
      </c>
      <c r="H683" s="636" t="s">
        <v>1133</v>
      </c>
      <c r="J683" s="638">
        <f t="shared" si="10"/>
        <v>0.71999999999999886</v>
      </c>
      <c r="L683" s="633" t="s">
        <v>51</v>
      </c>
      <c r="M683" s="637" t="s">
        <v>1147</v>
      </c>
    </row>
    <row r="684" spans="1:13">
      <c r="A684" s="634" t="s">
        <v>51</v>
      </c>
      <c r="B684" s="634" t="s">
        <v>1147</v>
      </c>
      <c r="C684" s="635" t="s">
        <v>1169</v>
      </c>
      <c r="D684" s="636">
        <v>20</v>
      </c>
      <c r="E684" s="636">
        <v>0</v>
      </c>
      <c r="F684" s="636">
        <v>22</v>
      </c>
      <c r="G684" s="636">
        <v>0</v>
      </c>
      <c r="H684" s="636" t="s">
        <v>1133</v>
      </c>
      <c r="J684" s="638">
        <f t="shared" si="10"/>
        <v>2</v>
      </c>
      <c r="L684" s="633" t="s">
        <v>51</v>
      </c>
      <c r="M684" s="637" t="s">
        <v>1147</v>
      </c>
    </row>
    <row r="685" spans="1:13">
      <c r="A685" s="634" t="s">
        <v>51</v>
      </c>
      <c r="B685" s="634" t="s">
        <v>1147</v>
      </c>
      <c r="C685" s="635" t="s">
        <v>1169</v>
      </c>
      <c r="D685" s="636">
        <v>22</v>
      </c>
      <c r="E685" s="636">
        <v>0</v>
      </c>
      <c r="F685" s="636">
        <v>23</v>
      </c>
      <c r="G685" s="636">
        <v>0</v>
      </c>
      <c r="H685" s="636" t="s">
        <v>1134</v>
      </c>
      <c r="J685" s="638">
        <f t="shared" si="10"/>
        <v>1</v>
      </c>
      <c r="L685" s="633" t="s">
        <v>51</v>
      </c>
      <c r="M685" s="637" t="s">
        <v>1147</v>
      </c>
    </row>
    <row r="686" spans="1:13">
      <c r="A686" s="634" t="s">
        <v>51</v>
      </c>
      <c r="B686" s="634" t="s">
        <v>1147</v>
      </c>
      <c r="C686" s="635" t="s">
        <v>1169</v>
      </c>
      <c r="D686" s="636">
        <v>23</v>
      </c>
      <c r="E686" s="636">
        <v>0</v>
      </c>
      <c r="F686" s="636">
        <v>23</v>
      </c>
      <c r="G686" s="636">
        <v>640</v>
      </c>
      <c r="H686" s="636" t="s">
        <v>1133</v>
      </c>
      <c r="J686" s="638">
        <f t="shared" si="10"/>
        <v>0.64000000000000057</v>
      </c>
      <c r="L686" s="633" t="s">
        <v>51</v>
      </c>
      <c r="M686" s="637" t="s">
        <v>1147</v>
      </c>
    </row>
    <row r="687" spans="1:13">
      <c r="A687" s="634" t="s">
        <v>51</v>
      </c>
      <c r="B687" s="634" t="s">
        <v>1147</v>
      </c>
      <c r="C687" s="635" t="s">
        <v>1169</v>
      </c>
      <c r="D687" s="636">
        <v>23</v>
      </c>
      <c r="E687" s="636">
        <v>640</v>
      </c>
      <c r="F687" s="636">
        <v>24</v>
      </c>
      <c r="G687" s="636">
        <v>190</v>
      </c>
      <c r="H687" s="636" t="s">
        <v>1134</v>
      </c>
      <c r="J687" s="638">
        <f t="shared" si="10"/>
        <v>0.55000000000000071</v>
      </c>
      <c r="L687" s="633" t="s">
        <v>51</v>
      </c>
      <c r="M687" s="637" t="s">
        <v>1147</v>
      </c>
    </row>
    <row r="688" spans="1:13">
      <c r="A688" s="634" t="s">
        <v>51</v>
      </c>
      <c r="B688" s="634" t="s">
        <v>1147</v>
      </c>
      <c r="C688" s="635" t="s">
        <v>1169</v>
      </c>
      <c r="D688" s="636">
        <v>24</v>
      </c>
      <c r="E688" s="636">
        <v>190</v>
      </c>
      <c r="F688" s="636">
        <v>25</v>
      </c>
      <c r="G688" s="636">
        <v>190</v>
      </c>
      <c r="H688" s="636" t="s">
        <v>1133</v>
      </c>
      <c r="J688" s="638">
        <f t="shared" si="10"/>
        <v>1</v>
      </c>
      <c r="L688" s="633" t="s">
        <v>51</v>
      </c>
      <c r="M688" s="637" t="s">
        <v>1147</v>
      </c>
    </row>
    <row r="689" spans="1:13">
      <c r="A689" s="634" t="s">
        <v>51</v>
      </c>
      <c r="B689" s="634" t="s">
        <v>1147</v>
      </c>
      <c r="C689" s="635" t="s">
        <v>1169</v>
      </c>
      <c r="D689" s="636">
        <v>25</v>
      </c>
      <c r="E689" s="636">
        <v>190</v>
      </c>
      <c r="F689" s="636">
        <v>26</v>
      </c>
      <c r="G689" s="636">
        <v>190</v>
      </c>
      <c r="H689" s="636" t="s">
        <v>1134</v>
      </c>
      <c r="J689" s="638">
        <f t="shared" si="10"/>
        <v>1</v>
      </c>
      <c r="L689" s="633" t="s">
        <v>51</v>
      </c>
      <c r="M689" s="637" t="s">
        <v>1147</v>
      </c>
    </row>
    <row r="690" spans="1:13">
      <c r="A690" s="634" t="s">
        <v>51</v>
      </c>
      <c r="B690" s="634" t="s">
        <v>1147</v>
      </c>
      <c r="C690" s="635" t="s">
        <v>1169</v>
      </c>
      <c r="D690" s="636">
        <v>26</v>
      </c>
      <c r="E690" s="636">
        <v>190</v>
      </c>
      <c r="F690" s="636">
        <v>28</v>
      </c>
      <c r="G690" s="636">
        <v>370</v>
      </c>
      <c r="H690" s="636" t="s">
        <v>1133</v>
      </c>
      <c r="J690" s="638">
        <f t="shared" si="10"/>
        <v>2.1799999999999997</v>
      </c>
      <c r="L690" s="633" t="s">
        <v>51</v>
      </c>
      <c r="M690" s="637" t="s">
        <v>1147</v>
      </c>
    </row>
    <row r="691" spans="1:13">
      <c r="A691" s="634" t="s">
        <v>51</v>
      </c>
      <c r="B691" s="634" t="s">
        <v>1147</v>
      </c>
      <c r="C691" s="635" t="s">
        <v>1169</v>
      </c>
      <c r="D691" s="636">
        <v>28</v>
      </c>
      <c r="E691" s="636">
        <v>370</v>
      </c>
      <c r="F691" s="636">
        <v>30</v>
      </c>
      <c r="G691" s="636">
        <v>100</v>
      </c>
      <c r="H691" s="636" t="s">
        <v>1134</v>
      </c>
      <c r="J691" s="638">
        <f t="shared" si="10"/>
        <v>1.7300000000000004</v>
      </c>
      <c r="L691" s="633" t="s">
        <v>51</v>
      </c>
      <c r="M691" s="637" t="s">
        <v>1147</v>
      </c>
    </row>
    <row r="692" spans="1:13">
      <c r="A692" s="634" t="s">
        <v>51</v>
      </c>
      <c r="B692" s="634" t="s">
        <v>1147</v>
      </c>
      <c r="C692" s="635" t="s">
        <v>1169</v>
      </c>
      <c r="D692" s="636">
        <v>30</v>
      </c>
      <c r="E692" s="636">
        <v>100</v>
      </c>
      <c r="F692" s="636">
        <v>31</v>
      </c>
      <c r="G692" s="636">
        <v>280</v>
      </c>
      <c r="H692" s="636" t="s">
        <v>1133</v>
      </c>
      <c r="J692" s="638">
        <f t="shared" si="10"/>
        <v>1.1799999999999997</v>
      </c>
      <c r="L692" s="633" t="s">
        <v>51</v>
      </c>
      <c r="M692" s="637" t="s">
        <v>1147</v>
      </c>
    </row>
    <row r="693" spans="1:13">
      <c r="A693" s="634" t="s">
        <v>51</v>
      </c>
      <c r="B693" s="634" t="s">
        <v>1147</v>
      </c>
      <c r="C693" s="635" t="s">
        <v>1169</v>
      </c>
      <c r="D693" s="636">
        <v>31</v>
      </c>
      <c r="E693" s="636">
        <v>280</v>
      </c>
      <c r="F693" s="636">
        <v>34</v>
      </c>
      <c r="G693" s="636">
        <v>0</v>
      </c>
      <c r="H693" s="636" t="s">
        <v>1134</v>
      </c>
      <c r="J693" s="638">
        <f t="shared" si="10"/>
        <v>2.7199999999999989</v>
      </c>
      <c r="L693" s="633" t="s">
        <v>51</v>
      </c>
      <c r="M693" s="637" t="s">
        <v>1147</v>
      </c>
    </row>
    <row r="694" spans="1:13">
      <c r="A694" s="634" t="s">
        <v>51</v>
      </c>
      <c r="B694" s="634" t="s">
        <v>1147</v>
      </c>
      <c r="C694" s="635" t="s">
        <v>1169</v>
      </c>
      <c r="D694" s="636">
        <v>34</v>
      </c>
      <c r="E694" s="636">
        <v>0</v>
      </c>
      <c r="F694" s="636">
        <v>34</v>
      </c>
      <c r="G694" s="636">
        <v>820</v>
      </c>
      <c r="H694" s="636" t="s">
        <v>1133</v>
      </c>
      <c r="J694" s="638">
        <f t="shared" si="10"/>
        <v>0.82000000000000028</v>
      </c>
      <c r="L694" s="633" t="s">
        <v>51</v>
      </c>
      <c r="M694" s="637" t="s">
        <v>1147</v>
      </c>
    </row>
    <row r="695" spans="1:13">
      <c r="A695" s="634" t="s">
        <v>51</v>
      </c>
      <c r="B695" s="634" t="s">
        <v>1147</v>
      </c>
      <c r="C695" s="635" t="s">
        <v>1169</v>
      </c>
      <c r="D695" s="636">
        <v>34</v>
      </c>
      <c r="E695" s="636">
        <v>820</v>
      </c>
      <c r="F695" s="636">
        <v>36</v>
      </c>
      <c r="G695" s="636">
        <v>640</v>
      </c>
      <c r="H695" s="636" t="s">
        <v>1134</v>
      </c>
      <c r="J695" s="638">
        <f t="shared" si="10"/>
        <v>1.8200000000000003</v>
      </c>
      <c r="L695" s="633" t="s">
        <v>51</v>
      </c>
      <c r="M695" s="637" t="s">
        <v>1147</v>
      </c>
    </row>
    <row r="696" spans="1:13">
      <c r="A696" s="634" t="s">
        <v>51</v>
      </c>
      <c r="B696" s="634" t="s">
        <v>1147</v>
      </c>
      <c r="C696" s="635" t="s">
        <v>1169</v>
      </c>
      <c r="D696" s="636">
        <v>36</v>
      </c>
      <c r="E696" s="636">
        <v>640</v>
      </c>
      <c r="F696" s="636">
        <v>36</v>
      </c>
      <c r="G696" s="636">
        <v>730</v>
      </c>
      <c r="H696" s="636" t="s">
        <v>1134</v>
      </c>
      <c r="J696" s="638">
        <f t="shared" si="10"/>
        <v>8.9999999999996305E-2</v>
      </c>
      <c r="L696" s="633" t="s">
        <v>51</v>
      </c>
      <c r="M696" s="637" t="s">
        <v>1147</v>
      </c>
    </row>
    <row r="697" spans="1:13">
      <c r="A697" s="634" t="s">
        <v>51</v>
      </c>
      <c r="B697" s="634" t="s">
        <v>1147</v>
      </c>
      <c r="C697" s="635" t="s">
        <v>1169</v>
      </c>
      <c r="D697" s="636">
        <v>36</v>
      </c>
      <c r="E697" s="636">
        <v>730</v>
      </c>
      <c r="F697" s="636">
        <v>37</v>
      </c>
      <c r="G697" s="636">
        <v>370</v>
      </c>
      <c r="H697" s="636" t="s">
        <v>1134</v>
      </c>
      <c r="J697" s="638">
        <f t="shared" si="10"/>
        <v>0.64000000000000057</v>
      </c>
      <c r="L697" s="633" t="s">
        <v>51</v>
      </c>
      <c r="M697" s="637" t="s">
        <v>1147</v>
      </c>
    </row>
    <row r="698" spans="1:13">
      <c r="A698" s="634" t="s">
        <v>51</v>
      </c>
      <c r="B698" s="634" t="s">
        <v>1147</v>
      </c>
      <c r="C698" s="635" t="s">
        <v>1169</v>
      </c>
      <c r="D698" s="636">
        <v>37</v>
      </c>
      <c r="E698" s="636">
        <v>370</v>
      </c>
      <c r="F698" s="636">
        <v>39</v>
      </c>
      <c r="G698" s="636">
        <v>730</v>
      </c>
      <c r="H698" s="636" t="s">
        <v>1133</v>
      </c>
      <c r="J698" s="638">
        <f t="shared" si="10"/>
        <v>2.3599999999999994</v>
      </c>
      <c r="L698" s="633" t="s">
        <v>51</v>
      </c>
      <c r="M698" s="637" t="s">
        <v>1147</v>
      </c>
    </row>
    <row r="699" spans="1:13">
      <c r="A699" s="634" t="s">
        <v>51</v>
      </c>
      <c r="B699" s="634" t="s">
        <v>1147</v>
      </c>
      <c r="C699" s="635" t="s">
        <v>1169</v>
      </c>
      <c r="D699" s="636">
        <v>39</v>
      </c>
      <c r="E699" s="636">
        <v>730</v>
      </c>
      <c r="F699" s="636">
        <v>40</v>
      </c>
      <c r="G699" s="636">
        <v>460</v>
      </c>
      <c r="H699" s="636" t="s">
        <v>1134</v>
      </c>
      <c r="J699" s="638">
        <f t="shared" si="10"/>
        <v>0.73000000000000398</v>
      </c>
      <c r="L699" s="633" t="s">
        <v>51</v>
      </c>
      <c r="M699" s="637" t="s">
        <v>1147</v>
      </c>
    </row>
    <row r="700" spans="1:13">
      <c r="A700" s="634" t="s">
        <v>51</v>
      </c>
      <c r="B700" s="634" t="s">
        <v>1147</v>
      </c>
      <c r="C700" s="635" t="s">
        <v>1169</v>
      </c>
      <c r="D700" s="636">
        <v>40</v>
      </c>
      <c r="E700" s="636">
        <v>460</v>
      </c>
      <c r="F700" s="636">
        <v>41</v>
      </c>
      <c r="G700" s="636">
        <v>0</v>
      </c>
      <c r="H700" s="636" t="s">
        <v>1133</v>
      </c>
      <c r="J700" s="638">
        <f t="shared" si="10"/>
        <v>0.53999999999999915</v>
      </c>
      <c r="L700" s="633" t="s">
        <v>51</v>
      </c>
      <c r="M700" s="637" t="s">
        <v>1147</v>
      </c>
    </row>
    <row r="701" spans="1:13">
      <c r="A701" s="634" t="s">
        <v>51</v>
      </c>
      <c r="B701" s="634" t="s">
        <v>1147</v>
      </c>
      <c r="C701" s="635" t="s">
        <v>1169</v>
      </c>
      <c r="D701" s="636">
        <v>41</v>
      </c>
      <c r="E701" s="636">
        <v>0</v>
      </c>
      <c r="F701" s="636">
        <v>41</v>
      </c>
      <c r="G701" s="636">
        <v>910</v>
      </c>
      <c r="H701" s="636" t="s">
        <v>1134</v>
      </c>
      <c r="J701" s="638">
        <f t="shared" si="10"/>
        <v>0.90999999999999659</v>
      </c>
      <c r="L701" s="633" t="s">
        <v>51</v>
      </c>
      <c r="M701" s="637" t="s">
        <v>1147</v>
      </c>
    </row>
    <row r="702" spans="1:13">
      <c r="A702" s="634" t="s">
        <v>51</v>
      </c>
      <c r="B702" s="634" t="s">
        <v>1147</v>
      </c>
      <c r="C702" s="635" t="s">
        <v>1169</v>
      </c>
      <c r="D702" s="636">
        <v>41</v>
      </c>
      <c r="E702" s="636">
        <v>910</v>
      </c>
      <c r="F702" s="636">
        <v>42</v>
      </c>
      <c r="G702" s="636">
        <v>640</v>
      </c>
      <c r="H702" s="636" t="s">
        <v>1133</v>
      </c>
      <c r="J702" s="638">
        <f t="shared" si="10"/>
        <v>0.73000000000000398</v>
      </c>
      <c r="L702" s="633" t="s">
        <v>51</v>
      </c>
      <c r="M702" s="637" t="s">
        <v>1147</v>
      </c>
    </row>
    <row r="703" spans="1:13">
      <c r="A703" s="634" t="s">
        <v>51</v>
      </c>
      <c r="B703" s="634" t="s">
        <v>1147</v>
      </c>
      <c r="C703" s="635" t="s">
        <v>1169</v>
      </c>
      <c r="D703" s="636">
        <v>42</v>
      </c>
      <c r="E703" s="636">
        <v>640</v>
      </c>
      <c r="F703" s="636">
        <v>47</v>
      </c>
      <c r="G703" s="636">
        <v>550</v>
      </c>
      <c r="H703" s="636" t="s">
        <v>1134</v>
      </c>
      <c r="J703" s="638">
        <f t="shared" si="10"/>
        <v>4.9099999999999966</v>
      </c>
      <c r="L703" s="633" t="s">
        <v>51</v>
      </c>
      <c r="M703" s="637" t="s">
        <v>1147</v>
      </c>
    </row>
    <row r="704" spans="1:13">
      <c r="A704" s="634" t="s">
        <v>51</v>
      </c>
      <c r="B704" s="634" t="s">
        <v>1147</v>
      </c>
      <c r="C704" s="635" t="s">
        <v>1169</v>
      </c>
      <c r="D704" s="636">
        <v>47</v>
      </c>
      <c r="E704" s="636">
        <v>550</v>
      </c>
      <c r="F704" s="636">
        <v>48</v>
      </c>
      <c r="G704" s="636">
        <v>550</v>
      </c>
      <c r="H704" s="636" t="s">
        <v>1133</v>
      </c>
      <c r="J704" s="638">
        <f t="shared" si="10"/>
        <v>1</v>
      </c>
      <c r="L704" s="633" t="s">
        <v>51</v>
      </c>
      <c r="M704" s="637" t="s">
        <v>1147</v>
      </c>
    </row>
    <row r="705" spans="1:13">
      <c r="A705" s="634" t="s">
        <v>51</v>
      </c>
      <c r="B705" s="634" t="s">
        <v>1147</v>
      </c>
      <c r="C705" s="635" t="s">
        <v>1169</v>
      </c>
      <c r="D705" s="636">
        <v>48</v>
      </c>
      <c r="E705" s="636">
        <v>550</v>
      </c>
      <c r="F705" s="636">
        <v>52</v>
      </c>
      <c r="G705" s="636">
        <v>190</v>
      </c>
      <c r="H705" s="636" t="s">
        <v>1134</v>
      </c>
      <c r="J705" s="638">
        <f t="shared" si="10"/>
        <v>3.6400000000000006</v>
      </c>
      <c r="L705" s="633" t="s">
        <v>51</v>
      </c>
      <c r="M705" s="637" t="s">
        <v>1147</v>
      </c>
    </row>
    <row r="706" spans="1:13">
      <c r="A706" s="634" t="s">
        <v>51</v>
      </c>
      <c r="B706" s="634" t="s">
        <v>1147</v>
      </c>
      <c r="C706" s="635" t="s">
        <v>1169</v>
      </c>
      <c r="D706" s="636">
        <v>52</v>
      </c>
      <c r="E706" s="636">
        <v>190</v>
      </c>
      <c r="F706" s="636">
        <v>53</v>
      </c>
      <c r="G706" s="636">
        <v>950</v>
      </c>
      <c r="H706" s="636" t="s">
        <v>1133</v>
      </c>
      <c r="J706" s="638">
        <f t="shared" si="10"/>
        <v>1.7600000000000051</v>
      </c>
      <c r="L706" s="633" t="s">
        <v>51</v>
      </c>
      <c r="M706" s="637" t="s">
        <v>1147</v>
      </c>
    </row>
    <row r="707" spans="1:13">
      <c r="A707" s="634" t="s">
        <v>51</v>
      </c>
      <c r="B707" s="634" t="s">
        <v>1147</v>
      </c>
      <c r="C707" s="635" t="s">
        <v>1169</v>
      </c>
      <c r="D707" s="636">
        <v>53</v>
      </c>
      <c r="E707" s="636">
        <v>950</v>
      </c>
      <c r="F707" s="636">
        <v>56</v>
      </c>
      <c r="G707" s="636">
        <v>50</v>
      </c>
      <c r="H707" s="636" t="s">
        <v>1134</v>
      </c>
      <c r="J707" s="638">
        <f t="shared" ref="J707:J770" si="11">+(F707+G707/1000)-(D707+E707/1000)</f>
        <v>2.0999999999999943</v>
      </c>
      <c r="L707" s="633" t="s">
        <v>51</v>
      </c>
      <c r="M707" s="637" t="s">
        <v>1147</v>
      </c>
    </row>
    <row r="708" spans="1:13">
      <c r="A708" s="634" t="s">
        <v>51</v>
      </c>
      <c r="B708" s="634" t="s">
        <v>1147</v>
      </c>
      <c r="C708" s="635" t="s">
        <v>1169</v>
      </c>
      <c r="D708" s="636">
        <v>56</v>
      </c>
      <c r="E708" s="636">
        <v>50</v>
      </c>
      <c r="F708" s="636">
        <v>57</v>
      </c>
      <c r="G708" s="636">
        <v>500</v>
      </c>
      <c r="H708" s="636" t="s">
        <v>1133</v>
      </c>
      <c r="J708" s="638">
        <f t="shared" si="11"/>
        <v>1.4500000000000028</v>
      </c>
      <c r="L708" s="633" t="s">
        <v>51</v>
      </c>
      <c r="M708" s="637" t="s">
        <v>1147</v>
      </c>
    </row>
    <row r="709" spans="1:13">
      <c r="A709" s="634" t="s">
        <v>51</v>
      </c>
      <c r="B709" s="634" t="s">
        <v>1147</v>
      </c>
      <c r="C709" s="635" t="s">
        <v>1170</v>
      </c>
      <c r="D709" s="636">
        <v>102</v>
      </c>
      <c r="E709" s="636">
        <v>0</v>
      </c>
      <c r="F709" s="636">
        <v>106</v>
      </c>
      <c r="G709" s="636">
        <v>0</v>
      </c>
      <c r="H709" s="636" t="s">
        <v>1134</v>
      </c>
      <c r="J709" s="638">
        <f t="shared" si="11"/>
        <v>4</v>
      </c>
      <c r="L709" s="633" t="s">
        <v>51</v>
      </c>
      <c r="M709" s="637" t="s">
        <v>1147</v>
      </c>
    </row>
    <row r="710" spans="1:13">
      <c r="A710" s="634" t="s">
        <v>51</v>
      </c>
      <c r="B710" s="634" t="s">
        <v>1147</v>
      </c>
      <c r="C710" s="635" t="s">
        <v>1170</v>
      </c>
      <c r="D710" s="636">
        <v>106</v>
      </c>
      <c r="E710" s="636">
        <v>0</v>
      </c>
      <c r="F710" s="636">
        <v>111</v>
      </c>
      <c r="G710" s="636">
        <v>0</v>
      </c>
      <c r="H710" s="636" t="s">
        <v>1141</v>
      </c>
      <c r="J710" s="638">
        <f t="shared" si="11"/>
        <v>5</v>
      </c>
      <c r="L710" s="633" t="s">
        <v>51</v>
      </c>
      <c r="M710" s="637" t="s">
        <v>1147</v>
      </c>
    </row>
    <row r="711" spans="1:13">
      <c r="A711" s="634" t="s">
        <v>329</v>
      </c>
      <c r="B711" s="634" t="s">
        <v>1171</v>
      </c>
      <c r="C711" s="635" t="s">
        <v>330</v>
      </c>
      <c r="D711" s="636">
        <v>1</v>
      </c>
      <c r="E711" s="636">
        <v>0</v>
      </c>
      <c r="F711" s="636">
        <v>7</v>
      </c>
      <c r="G711" s="636">
        <v>633</v>
      </c>
      <c r="H711" s="636" t="s">
        <v>1133</v>
      </c>
      <c r="J711" s="638">
        <f t="shared" si="11"/>
        <v>6.633</v>
      </c>
      <c r="L711" s="633" t="s">
        <v>329</v>
      </c>
      <c r="M711" s="637" t="s">
        <v>1171</v>
      </c>
    </row>
    <row r="712" spans="1:13">
      <c r="A712" s="634" t="s">
        <v>329</v>
      </c>
      <c r="B712" s="634" t="s">
        <v>1171</v>
      </c>
      <c r="C712" s="635" t="s">
        <v>330</v>
      </c>
      <c r="D712" s="636">
        <v>7</v>
      </c>
      <c r="E712" s="636">
        <v>633</v>
      </c>
      <c r="F712" s="636">
        <v>12</v>
      </c>
      <c r="G712" s="636">
        <v>249</v>
      </c>
      <c r="H712" s="636" t="s">
        <v>1133</v>
      </c>
      <c r="J712" s="638">
        <f t="shared" si="11"/>
        <v>4.6160000000000005</v>
      </c>
      <c r="L712" s="633" t="s">
        <v>329</v>
      </c>
      <c r="M712" s="637" t="s">
        <v>1171</v>
      </c>
    </row>
    <row r="713" spans="1:13">
      <c r="A713" s="634" t="s">
        <v>329</v>
      </c>
      <c r="B713" s="634" t="s">
        <v>1171</v>
      </c>
      <c r="C713" s="635" t="s">
        <v>330</v>
      </c>
      <c r="D713" s="636">
        <v>12</v>
      </c>
      <c r="E713" s="636">
        <v>249</v>
      </c>
      <c r="F713" s="636">
        <v>18</v>
      </c>
      <c r="G713" s="636">
        <v>581</v>
      </c>
      <c r="H713" s="636" t="s">
        <v>1141</v>
      </c>
      <c r="J713" s="638">
        <f t="shared" si="11"/>
        <v>6.331999999999999</v>
      </c>
      <c r="L713" s="633" t="s">
        <v>329</v>
      </c>
      <c r="M713" s="637" t="s">
        <v>1171</v>
      </c>
    </row>
    <row r="714" spans="1:13">
      <c r="A714" s="634" t="s">
        <v>329</v>
      </c>
      <c r="B714" s="634" t="s">
        <v>1171</v>
      </c>
      <c r="C714" s="635" t="s">
        <v>330</v>
      </c>
      <c r="D714" s="636">
        <v>18</v>
      </c>
      <c r="E714" s="636">
        <v>581</v>
      </c>
      <c r="F714" s="636">
        <v>26</v>
      </c>
      <c r="G714" s="636">
        <v>594</v>
      </c>
      <c r="H714" s="636" t="s">
        <v>1132</v>
      </c>
      <c r="J714" s="638">
        <f t="shared" si="11"/>
        <v>8.0130000000000017</v>
      </c>
      <c r="L714" s="633" t="s">
        <v>329</v>
      </c>
      <c r="M714" s="637" t="s">
        <v>1171</v>
      </c>
    </row>
    <row r="715" spans="1:13">
      <c r="A715" s="634" t="s">
        <v>329</v>
      </c>
      <c r="B715" s="634" t="s">
        <v>1171</v>
      </c>
      <c r="C715" s="635" t="s">
        <v>330</v>
      </c>
      <c r="D715" s="636">
        <v>26</v>
      </c>
      <c r="E715" s="636">
        <v>594</v>
      </c>
      <c r="F715" s="636">
        <v>47</v>
      </c>
      <c r="G715" s="636">
        <v>514</v>
      </c>
      <c r="H715" s="636" t="s">
        <v>1133</v>
      </c>
      <c r="J715" s="638">
        <f t="shared" si="11"/>
        <v>20.92</v>
      </c>
      <c r="L715" s="633" t="s">
        <v>329</v>
      </c>
      <c r="M715" s="637" t="s">
        <v>1171</v>
      </c>
    </row>
    <row r="716" spans="1:13">
      <c r="A716" s="634" t="s">
        <v>1172</v>
      </c>
      <c r="B716" s="634" t="s">
        <v>1171</v>
      </c>
      <c r="C716" s="635" t="s">
        <v>332</v>
      </c>
      <c r="D716" s="636">
        <v>0</v>
      </c>
      <c r="E716" s="636">
        <v>0</v>
      </c>
      <c r="F716" s="636">
        <v>10</v>
      </c>
      <c r="G716" s="636">
        <v>485</v>
      </c>
      <c r="H716" s="636" t="s">
        <v>1132</v>
      </c>
      <c r="J716" s="638">
        <f t="shared" si="11"/>
        <v>10.484999999999999</v>
      </c>
      <c r="L716" s="633" t="s">
        <v>1172</v>
      </c>
      <c r="M716" s="637" t="s">
        <v>1171</v>
      </c>
    </row>
    <row r="717" spans="1:13">
      <c r="A717" s="634" t="s">
        <v>1172</v>
      </c>
      <c r="B717" s="634" t="s">
        <v>1171</v>
      </c>
      <c r="C717" s="635" t="s">
        <v>332</v>
      </c>
      <c r="D717" s="636">
        <v>10</v>
      </c>
      <c r="E717" s="636">
        <v>485</v>
      </c>
      <c r="F717" s="636">
        <v>20</v>
      </c>
      <c r="G717" s="636">
        <v>117</v>
      </c>
      <c r="H717" s="636" t="s">
        <v>1133</v>
      </c>
      <c r="J717" s="638">
        <f t="shared" si="11"/>
        <v>9.6320000000000014</v>
      </c>
      <c r="L717" s="633" t="s">
        <v>1172</v>
      </c>
      <c r="M717" s="637" t="s">
        <v>1171</v>
      </c>
    </row>
    <row r="718" spans="1:13">
      <c r="A718" s="634" t="s">
        <v>1172</v>
      </c>
      <c r="B718" s="634" t="s">
        <v>1171</v>
      </c>
      <c r="C718" s="635" t="s">
        <v>332</v>
      </c>
      <c r="D718" s="636">
        <v>20</v>
      </c>
      <c r="E718" s="636">
        <v>117</v>
      </c>
      <c r="F718" s="636">
        <v>34</v>
      </c>
      <c r="G718" s="636">
        <v>603</v>
      </c>
      <c r="H718" s="636" t="s">
        <v>1132</v>
      </c>
      <c r="J718" s="638">
        <f t="shared" si="11"/>
        <v>14.486000000000001</v>
      </c>
      <c r="L718" s="633" t="s">
        <v>1172</v>
      </c>
      <c r="M718" s="637" t="s">
        <v>1171</v>
      </c>
    </row>
    <row r="719" spans="1:13">
      <c r="A719" s="634" t="s">
        <v>1172</v>
      </c>
      <c r="B719" s="634" t="s">
        <v>1171</v>
      </c>
      <c r="C719" s="635" t="s">
        <v>332</v>
      </c>
      <c r="D719" s="636">
        <v>34</v>
      </c>
      <c r="E719" s="636">
        <v>603</v>
      </c>
      <c r="F719" s="636">
        <v>36</v>
      </c>
      <c r="G719" s="636">
        <v>253</v>
      </c>
      <c r="H719" s="636" t="s">
        <v>1132</v>
      </c>
      <c r="J719" s="638">
        <f t="shared" si="11"/>
        <v>1.6499999999999986</v>
      </c>
      <c r="L719" s="633" t="s">
        <v>1172</v>
      </c>
      <c r="M719" s="637" t="s">
        <v>1171</v>
      </c>
    </row>
    <row r="720" spans="1:13">
      <c r="A720" s="634" t="s">
        <v>111</v>
      </c>
      <c r="B720" s="634" t="s">
        <v>1144</v>
      </c>
      <c r="C720" s="635" t="s">
        <v>1173</v>
      </c>
      <c r="D720" s="636">
        <v>55</v>
      </c>
      <c r="E720" s="636">
        <v>350</v>
      </c>
      <c r="F720" s="636">
        <v>56</v>
      </c>
      <c r="G720" s="636">
        <v>487</v>
      </c>
      <c r="H720" s="636" t="s">
        <v>1141</v>
      </c>
      <c r="J720" s="638">
        <f t="shared" si="11"/>
        <v>1.1370000000000005</v>
      </c>
      <c r="L720" s="633" t="s">
        <v>111</v>
      </c>
      <c r="M720" s="637" t="s">
        <v>1144</v>
      </c>
    </row>
    <row r="721" spans="1:13">
      <c r="A721" s="634" t="s">
        <v>111</v>
      </c>
      <c r="B721" s="634" t="s">
        <v>1144</v>
      </c>
      <c r="C721" s="635" t="s">
        <v>1173</v>
      </c>
      <c r="D721" s="636">
        <v>56</v>
      </c>
      <c r="E721" s="636">
        <v>487</v>
      </c>
      <c r="F721" s="636">
        <v>57</v>
      </c>
      <c r="G721" s="636">
        <v>277</v>
      </c>
      <c r="H721" s="636" t="s">
        <v>1133</v>
      </c>
      <c r="J721" s="638">
        <f t="shared" si="11"/>
        <v>0.78999999999999915</v>
      </c>
      <c r="L721" s="633" t="s">
        <v>111</v>
      </c>
      <c r="M721" s="637" t="s">
        <v>1144</v>
      </c>
    </row>
    <row r="722" spans="1:13">
      <c r="A722" s="634" t="s">
        <v>111</v>
      </c>
      <c r="B722" s="634" t="s">
        <v>1144</v>
      </c>
      <c r="C722" s="635" t="s">
        <v>1173</v>
      </c>
      <c r="D722" s="636">
        <v>57</v>
      </c>
      <c r="E722" s="636">
        <v>277</v>
      </c>
      <c r="F722" s="636">
        <v>57</v>
      </c>
      <c r="G722" s="636">
        <v>517</v>
      </c>
      <c r="H722" s="636" t="s">
        <v>1132</v>
      </c>
      <c r="J722" s="638">
        <f t="shared" si="11"/>
        <v>0.24000000000000199</v>
      </c>
      <c r="L722" s="633" t="s">
        <v>111</v>
      </c>
      <c r="M722" s="637" t="s">
        <v>1144</v>
      </c>
    </row>
    <row r="723" spans="1:13">
      <c r="A723" s="634" t="s">
        <v>111</v>
      </c>
      <c r="B723" s="634" t="s">
        <v>1144</v>
      </c>
      <c r="C723" s="635" t="s">
        <v>1173</v>
      </c>
      <c r="D723" s="636">
        <v>57</v>
      </c>
      <c r="E723" s="636">
        <v>517</v>
      </c>
      <c r="F723" s="636">
        <v>57</v>
      </c>
      <c r="G723" s="636">
        <v>667</v>
      </c>
      <c r="H723" s="636" t="s">
        <v>1134</v>
      </c>
      <c r="J723" s="638">
        <f t="shared" si="11"/>
        <v>0.14999999999999858</v>
      </c>
      <c r="L723" s="633" t="s">
        <v>111</v>
      </c>
      <c r="M723" s="637" t="s">
        <v>1144</v>
      </c>
    </row>
    <row r="724" spans="1:13">
      <c r="A724" s="634" t="s">
        <v>111</v>
      </c>
      <c r="B724" s="634" t="s">
        <v>1144</v>
      </c>
      <c r="C724" s="635" t="s">
        <v>1173</v>
      </c>
      <c r="D724" s="636">
        <v>57</v>
      </c>
      <c r="E724" s="636">
        <v>667</v>
      </c>
      <c r="F724" s="636">
        <v>57</v>
      </c>
      <c r="G724" s="636">
        <v>837</v>
      </c>
      <c r="H724" s="636" t="s">
        <v>1133</v>
      </c>
      <c r="J724" s="638">
        <f t="shared" si="11"/>
        <v>0.17000000000000171</v>
      </c>
      <c r="L724" s="633" t="s">
        <v>111</v>
      </c>
      <c r="M724" s="637" t="s">
        <v>1144</v>
      </c>
    </row>
    <row r="725" spans="1:13">
      <c r="A725" s="634" t="s">
        <v>111</v>
      </c>
      <c r="B725" s="634" t="s">
        <v>1144</v>
      </c>
      <c r="C725" s="635" t="s">
        <v>1173</v>
      </c>
      <c r="D725" s="636">
        <v>57</v>
      </c>
      <c r="E725" s="636">
        <v>837</v>
      </c>
      <c r="F725" s="636">
        <v>58</v>
      </c>
      <c r="G725" s="636">
        <v>207</v>
      </c>
      <c r="H725" s="636" t="s">
        <v>1134</v>
      </c>
      <c r="J725" s="638">
        <f t="shared" si="11"/>
        <v>0.36999999999999744</v>
      </c>
      <c r="L725" s="633" t="s">
        <v>111</v>
      </c>
      <c r="M725" s="637" t="s">
        <v>1144</v>
      </c>
    </row>
    <row r="726" spans="1:13">
      <c r="A726" s="634" t="s">
        <v>111</v>
      </c>
      <c r="B726" s="634" t="s">
        <v>1144</v>
      </c>
      <c r="C726" s="635" t="s">
        <v>1173</v>
      </c>
      <c r="D726" s="636">
        <v>58</v>
      </c>
      <c r="E726" s="636">
        <v>207</v>
      </c>
      <c r="F726" s="636">
        <v>58</v>
      </c>
      <c r="G726" s="636">
        <v>777</v>
      </c>
      <c r="H726" s="636" t="s">
        <v>1132</v>
      </c>
      <c r="J726" s="638">
        <f t="shared" si="11"/>
        <v>0.57000000000000028</v>
      </c>
      <c r="L726" s="633" t="s">
        <v>111</v>
      </c>
      <c r="M726" s="637" t="s">
        <v>1144</v>
      </c>
    </row>
    <row r="727" spans="1:13">
      <c r="A727" s="634" t="s">
        <v>111</v>
      </c>
      <c r="B727" s="634" t="s">
        <v>1144</v>
      </c>
      <c r="C727" s="635" t="s">
        <v>1173</v>
      </c>
      <c r="D727" s="636">
        <v>58</v>
      </c>
      <c r="E727" s="636">
        <v>777</v>
      </c>
      <c r="F727" s="636">
        <v>59</v>
      </c>
      <c r="G727" s="636">
        <v>169</v>
      </c>
      <c r="H727" s="636" t="s">
        <v>1133</v>
      </c>
      <c r="J727" s="638">
        <f t="shared" si="11"/>
        <v>0.39199999999999591</v>
      </c>
      <c r="L727" s="633" t="s">
        <v>111</v>
      </c>
      <c r="M727" s="637" t="s">
        <v>1144</v>
      </c>
    </row>
    <row r="728" spans="1:13">
      <c r="A728" s="634" t="s">
        <v>111</v>
      </c>
      <c r="B728" s="634" t="s">
        <v>1144</v>
      </c>
      <c r="C728" s="635" t="s">
        <v>1173</v>
      </c>
      <c r="D728" s="636">
        <v>59</v>
      </c>
      <c r="E728" s="636">
        <v>169</v>
      </c>
      <c r="F728" s="636">
        <v>60</v>
      </c>
      <c r="G728" s="636">
        <v>719</v>
      </c>
      <c r="H728" s="636" t="s">
        <v>1132</v>
      </c>
      <c r="J728" s="638">
        <f t="shared" si="11"/>
        <v>1.5500000000000043</v>
      </c>
      <c r="L728" s="633" t="s">
        <v>111</v>
      </c>
      <c r="M728" s="637" t="s">
        <v>1144</v>
      </c>
    </row>
    <row r="729" spans="1:13">
      <c r="A729" s="634" t="s">
        <v>111</v>
      </c>
      <c r="B729" s="634" t="s">
        <v>1144</v>
      </c>
      <c r="C729" s="635" t="s">
        <v>1173</v>
      </c>
      <c r="D729" s="636">
        <v>60</v>
      </c>
      <c r="E729" s="636">
        <v>719</v>
      </c>
      <c r="F729" s="636">
        <v>61</v>
      </c>
      <c r="G729" s="636">
        <v>59</v>
      </c>
      <c r="H729" s="636" t="s">
        <v>1133</v>
      </c>
      <c r="J729" s="638">
        <f t="shared" si="11"/>
        <v>0.33999999999999631</v>
      </c>
      <c r="L729" s="633" t="s">
        <v>111</v>
      </c>
      <c r="M729" s="637" t="s">
        <v>1144</v>
      </c>
    </row>
    <row r="730" spans="1:13">
      <c r="A730" s="634" t="s">
        <v>111</v>
      </c>
      <c r="B730" s="634" t="s">
        <v>1144</v>
      </c>
      <c r="C730" s="635" t="s">
        <v>1173</v>
      </c>
      <c r="D730" s="636">
        <v>61</v>
      </c>
      <c r="E730" s="636">
        <v>59</v>
      </c>
      <c r="F730" s="636">
        <v>61</v>
      </c>
      <c r="G730" s="636">
        <v>421</v>
      </c>
      <c r="H730" s="636" t="s">
        <v>1134</v>
      </c>
      <c r="J730" s="638">
        <f t="shared" si="11"/>
        <v>0.36200000000000188</v>
      </c>
      <c r="L730" s="633" t="s">
        <v>111</v>
      </c>
      <c r="M730" s="637" t="s">
        <v>1144</v>
      </c>
    </row>
    <row r="731" spans="1:13">
      <c r="A731" s="634" t="s">
        <v>111</v>
      </c>
      <c r="B731" s="634" t="s">
        <v>1144</v>
      </c>
      <c r="C731" s="635" t="s">
        <v>1173</v>
      </c>
      <c r="D731" s="636">
        <v>61</v>
      </c>
      <c r="E731" s="636">
        <v>421</v>
      </c>
      <c r="F731" s="636">
        <v>62</v>
      </c>
      <c r="G731" s="636">
        <v>579</v>
      </c>
      <c r="H731" s="636" t="s">
        <v>1132</v>
      </c>
      <c r="J731" s="638">
        <f t="shared" si="11"/>
        <v>1.1580000000000013</v>
      </c>
      <c r="L731" s="633" t="s">
        <v>111</v>
      </c>
      <c r="M731" s="637" t="s">
        <v>1144</v>
      </c>
    </row>
    <row r="732" spans="1:13">
      <c r="A732" s="634" t="s">
        <v>111</v>
      </c>
      <c r="B732" s="634" t="s">
        <v>1144</v>
      </c>
      <c r="C732" s="635" t="s">
        <v>1173</v>
      </c>
      <c r="D732" s="636">
        <v>62</v>
      </c>
      <c r="E732" s="636">
        <v>579</v>
      </c>
      <c r="F732" s="636">
        <v>62</v>
      </c>
      <c r="G732" s="636">
        <v>799</v>
      </c>
      <c r="H732" s="636" t="s">
        <v>1133</v>
      </c>
      <c r="J732" s="638">
        <f t="shared" si="11"/>
        <v>0.21999999999999886</v>
      </c>
      <c r="L732" s="633" t="s">
        <v>111</v>
      </c>
      <c r="M732" s="637" t="s">
        <v>1144</v>
      </c>
    </row>
    <row r="733" spans="1:13">
      <c r="A733" s="634" t="s">
        <v>111</v>
      </c>
      <c r="B733" s="634" t="s">
        <v>1144</v>
      </c>
      <c r="C733" s="635" t="s">
        <v>1173</v>
      </c>
      <c r="D733" s="636">
        <v>62</v>
      </c>
      <c r="E733" s="636">
        <v>799</v>
      </c>
      <c r="F733" s="636">
        <v>63</v>
      </c>
      <c r="G733" s="636">
        <v>249</v>
      </c>
      <c r="H733" s="636" t="s">
        <v>1132</v>
      </c>
      <c r="J733" s="638">
        <f t="shared" si="11"/>
        <v>0.45000000000000284</v>
      </c>
      <c r="L733" s="633" t="s">
        <v>111</v>
      </c>
      <c r="M733" s="637" t="s">
        <v>1144</v>
      </c>
    </row>
    <row r="734" spans="1:13">
      <c r="A734" s="634" t="s">
        <v>111</v>
      </c>
      <c r="B734" s="634" t="s">
        <v>1144</v>
      </c>
      <c r="C734" s="635" t="s">
        <v>1173</v>
      </c>
      <c r="D734" s="636">
        <v>63</v>
      </c>
      <c r="E734" s="636">
        <v>249</v>
      </c>
      <c r="F734" s="636">
        <v>63</v>
      </c>
      <c r="G734" s="636">
        <v>400</v>
      </c>
      <c r="H734" s="636" t="s">
        <v>1133</v>
      </c>
      <c r="J734" s="638">
        <f t="shared" si="11"/>
        <v>0.15099999999999625</v>
      </c>
      <c r="L734" s="633" t="s">
        <v>111</v>
      </c>
      <c r="M734" s="637" t="s">
        <v>1144</v>
      </c>
    </row>
    <row r="735" spans="1:13">
      <c r="A735" s="634" t="s">
        <v>111</v>
      </c>
      <c r="B735" s="634" t="s">
        <v>1144</v>
      </c>
      <c r="C735" s="635" t="s">
        <v>1173</v>
      </c>
      <c r="D735" s="636">
        <v>63</v>
      </c>
      <c r="E735" s="636">
        <v>400</v>
      </c>
      <c r="F735" s="636">
        <v>63</v>
      </c>
      <c r="G735" s="636">
        <v>737</v>
      </c>
      <c r="H735" s="636" t="s">
        <v>1134</v>
      </c>
      <c r="J735" s="638">
        <f t="shared" si="11"/>
        <v>0.3370000000000033</v>
      </c>
      <c r="L735" s="633" t="s">
        <v>111</v>
      </c>
      <c r="M735" s="637" t="s">
        <v>1144</v>
      </c>
    </row>
    <row r="736" spans="1:13">
      <c r="A736" s="634" t="s">
        <v>111</v>
      </c>
      <c r="B736" s="634" t="s">
        <v>1144</v>
      </c>
      <c r="C736" s="635" t="s">
        <v>1173</v>
      </c>
      <c r="D736" s="636">
        <v>63</v>
      </c>
      <c r="E736" s="636">
        <v>737</v>
      </c>
      <c r="F736" s="636">
        <v>64</v>
      </c>
      <c r="G736" s="636">
        <v>527</v>
      </c>
      <c r="H736" s="636" t="s">
        <v>1132</v>
      </c>
      <c r="J736" s="638">
        <f t="shared" si="11"/>
        <v>0.78999999999999915</v>
      </c>
      <c r="L736" s="633" t="s">
        <v>111</v>
      </c>
      <c r="M736" s="637" t="s">
        <v>1144</v>
      </c>
    </row>
    <row r="737" spans="1:13">
      <c r="A737" s="634" t="s">
        <v>111</v>
      </c>
      <c r="B737" s="634" t="s">
        <v>1144</v>
      </c>
      <c r="C737" s="635" t="s">
        <v>1173</v>
      </c>
      <c r="D737" s="636">
        <v>64</v>
      </c>
      <c r="E737" s="636">
        <v>527</v>
      </c>
      <c r="F737" s="636">
        <v>64</v>
      </c>
      <c r="G737" s="636">
        <v>777</v>
      </c>
      <c r="H737" s="636" t="s">
        <v>1134</v>
      </c>
      <c r="J737" s="638">
        <f t="shared" si="11"/>
        <v>0.25</v>
      </c>
      <c r="L737" s="633" t="s">
        <v>111</v>
      </c>
      <c r="M737" s="637" t="s">
        <v>1144</v>
      </c>
    </row>
    <row r="738" spans="1:13">
      <c r="A738" s="634" t="s">
        <v>111</v>
      </c>
      <c r="B738" s="634" t="s">
        <v>1144</v>
      </c>
      <c r="C738" s="635" t="s">
        <v>1173</v>
      </c>
      <c r="D738" s="636">
        <v>64</v>
      </c>
      <c r="E738" s="636">
        <v>777</v>
      </c>
      <c r="F738" s="636">
        <v>64</v>
      </c>
      <c r="G738" s="636">
        <v>946</v>
      </c>
      <c r="H738" s="636" t="s">
        <v>1132</v>
      </c>
      <c r="J738" s="638">
        <f t="shared" si="11"/>
        <v>0.16899999999999693</v>
      </c>
      <c r="L738" s="633" t="s">
        <v>111</v>
      </c>
      <c r="M738" s="637" t="s">
        <v>1144</v>
      </c>
    </row>
    <row r="739" spans="1:13">
      <c r="A739" s="634" t="s">
        <v>111</v>
      </c>
      <c r="B739" s="634" t="s">
        <v>1144</v>
      </c>
      <c r="C739" s="635" t="s">
        <v>1173</v>
      </c>
      <c r="D739" s="636">
        <v>64</v>
      </c>
      <c r="E739" s="636">
        <v>946</v>
      </c>
      <c r="F739" s="636">
        <v>65</v>
      </c>
      <c r="G739" s="636">
        <v>426</v>
      </c>
      <c r="H739" s="636" t="s">
        <v>1133</v>
      </c>
      <c r="J739" s="638">
        <f t="shared" si="11"/>
        <v>0.48000000000000398</v>
      </c>
      <c r="L739" s="633" t="s">
        <v>111</v>
      </c>
      <c r="M739" s="637" t="s">
        <v>1144</v>
      </c>
    </row>
    <row r="740" spans="1:13">
      <c r="A740" s="634" t="s">
        <v>111</v>
      </c>
      <c r="B740" s="634" t="s">
        <v>1144</v>
      </c>
      <c r="C740" s="635" t="s">
        <v>1173</v>
      </c>
      <c r="D740" s="636">
        <v>65</v>
      </c>
      <c r="E740" s="636">
        <v>426</v>
      </c>
      <c r="F740" s="636">
        <v>66</v>
      </c>
      <c r="G740" s="636">
        <v>47</v>
      </c>
      <c r="H740" s="636" t="s">
        <v>1132</v>
      </c>
      <c r="J740" s="638">
        <f t="shared" si="11"/>
        <v>0.62099999999999511</v>
      </c>
      <c r="L740" s="633" t="s">
        <v>111</v>
      </c>
      <c r="M740" s="637" t="s">
        <v>1144</v>
      </c>
    </row>
    <row r="741" spans="1:13">
      <c r="A741" s="634" t="s">
        <v>111</v>
      </c>
      <c r="B741" s="634" t="s">
        <v>1144</v>
      </c>
      <c r="C741" s="635" t="s">
        <v>1173</v>
      </c>
      <c r="D741" s="636">
        <v>66</v>
      </c>
      <c r="E741" s="636">
        <v>47</v>
      </c>
      <c r="F741" s="636">
        <v>66</v>
      </c>
      <c r="G741" s="636">
        <v>389</v>
      </c>
      <c r="H741" s="636" t="s">
        <v>1133</v>
      </c>
      <c r="J741" s="638">
        <f t="shared" si="11"/>
        <v>0.34199999999999875</v>
      </c>
      <c r="L741" s="633" t="s">
        <v>111</v>
      </c>
      <c r="M741" s="637" t="s">
        <v>1144</v>
      </c>
    </row>
    <row r="742" spans="1:13">
      <c r="A742" s="634" t="s">
        <v>111</v>
      </c>
      <c r="B742" s="634" t="s">
        <v>1144</v>
      </c>
      <c r="C742" s="635" t="s">
        <v>1173</v>
      </c>
      <c r="D742" s="636">
        <v>66</v>
      </c>
      <c r="E742" s="636">
        <v>389</v>
      </c>
      <c r="F742" s="636">
        <v>66</v>
      </c>
      <c r="G742" s="636">
        <v>739</v>
      </c>
      <c r="H742" s="636" t="s">
        <v>1132</v>
      </c>
      <c r="J742" s="638">
        <f t="shared" si="11"/>
        <v>0.35000000000000853</v>
      </c>
      <c r="L742" s="633" t="s">
        <v>111</v>
      </c>
      <c r="M742" s="637" t="s">
        <v>1144</v>
      </c>
    </row>
    <row r="743" spans="1:13">
      <c r="A743" s="634" t="s">
        <v>111</v>
      </c>
      <c r="B743" s="634" t="s">
        <v>1144</v>
      </c>
      <c r="C743" s="635" t="s">
        <v>1173</v>
      </c>
      <c r="D743" s="636">
        <v>66</v>
      </c>
      <c r="E743" s="636">
        <v>739</v>
      </c>
      <c r="F743" s="636">
        <v>67</v>
      </c>
      <c r="G743" s="636">
        <v>0</v>
      </c>
      <c r="H743" s="636" t="s">
        <v>1134</v>
      </c>
      <c r="J743" s="638">
        <f t="shared" si="11"/>
        <v>0.26099999999999568</v>
      </c>
      <c r="L743" s="633" t="s">
        <v>111</v>
      </c>
      <c r="M743" s="637" t="s">
        <v>1144</v>
      </c>
    </row>
    <row r="744" spans="1:13">
      <c r="A744" s="634" t="s">
        <v>111</v>
      </c>
      <c r="B744" s="634" t="s">
        <v>1144</v>
      </c>
      <c r="C744" s="635" t="s">
        <v>1173</v>
      </c>
      <c r="D744" s="636">
        <v>67</v>
      </c>
      <c r="E744" s="636">
        <v>0</v>
      </c>
      <c r="F744" s="636">
        <v>67</v>
      </c>
      <c r="G744" s="636">
        <v>359</v>
      </c>
      <c r="H744" s="636" t="s">
        <v>1132</v>
      </c>
      <c r="J744" s="638">
        <f t="shared" si="11"/>
        <v>0.35899999999999466</v>
      </c>
      <c r="L744" s="633" t="s">
        <v>111</v>
      </c>
      <c r="M744" s="637" t="s">
        <v>1144</v>
      </c>
    </row>
    <row r="745" spans="1:13">
      <c r="A745" s="634" t="s">
        <v>111</v>
      </c>
      <c r="B745" s="634" t="s">
        <v>1144</v>
      </c>
      <c r="C745" s="635" t="s">
        <v>1173</v>
      </c>
      <c r="D745" s="636">
        <v>67</v>
      </c>
      <c r="E745" s="636">
        <v>359</v>
      </c>
      <c r="F745" s="636">
        <v>67</v>
      </c>
      <c r="G745" s="636">
        <v>650</v>
      </c>
      <c r="H745" s="636" t="s">
        <v>1141</v>
      </c>
      <c r="J745" s="638">
        <f t="shared" si="11"/>
        <v>0.29100000000001103</v>
      </c>
      <c r="L745" s="633" t="s">
        <v>111</v>
      </c>
      <c r="M745" s="637" t="s">
        <v>1144</v>
      </c>
    </row>
    <row r="746" spans="1:13">
      <c r="A746" s="634" t="s">
        <v>111</v>
      </c>
      <c r="B746" s="634" t="s">
        <v>1144</v>
      </c>
      <c r="C746" s="635" t="s">
        <v>1173</v>
      </c>
      <c r="D746" s="636">
        <v>67</v>
      </c>
      <c r="E746" s="636">
        <v>650</v>
      </c>
      <c r="F746" s="636">
        <v>68</v>
      </c>
      <c r="G746" s="636">
        <v>200</v>
      </c>
      <c r="H746" s="636" t="s">
        <v>1133</v>
      </c>
      <c r="J746" s="638">
        <f t="shared" si="11"/>
        <v>0.54999999999999716</v>
      </c>
      <c r="L746" s="633" t="s">
        <v>111</v>
      </c>
      <c r="M746" s="637" t="s">
        <v>1144</v>
      </c>
    </row>
    <row r="747" spans="1:13">
      <c r="A747" s="634" t="s">
        <v>111</v>
      </c>
      <c r="B747" s="634" t="s">
        <v>1144</v>
      </c>
      <c r="C747" s="635" t="s">
        <v>1173</v>
      </c>
      <c r="D747" s="636">
        <v>68</v>
      </c>
      <c r="E747" s="636">
        <v>200</v>
      </c>
      <c r="F747" s="636">
        <v>69</v>
      </c>
      <c r="G747" s="636">
        <v>196</v>
      </c>
      <c r="H747" s="636" t="s">
        <v>1132</v>
      </c>
      <c r="J747" s="638">
        <f t="shared" si="11"/>
        <v>0.99599999999999511</v>
      </c>
      <c r="L747" s="633" t="s">
        <v>111</v>
      </c>
      <c r="M747" s="637" t="s">
        <v>1144</v>
      </c>
    </row>
    <row r="748" spans="1:13">
      <c r="A748" s="634" t="s">
        <v>111</v>
      </c>
      <c r="B748" s="634" t="s">
        <v>1144</v>
      </c>
      <c r="C748" s="635" t="s">
        <v>1173</v>
      </c>
      <c r="D748" s="636">
        <v>69</v>
      </c>
      <c r="E748" s="636">
        <v>196</v>
      </c>
      <c r="F748" s="636">
        <v>69</v>
      </c>
      <c r="G748" s="636">
        <v>600</v>
      </c>
      <c r="H748" s="636" t="s">
        <v>1141</v>
      </c>
      <c r="J748" s="638">
        <f t="shared" si="11"/>
        <v>0.40399999999999636</v>
      </c>
      <c r="L748" s="633" t="s">
        <v>111</v>
      </c>
      <c r="M748" s="637" t="s">
        <v>1144</v>
      </c>
    </row>
    <row r="749" spans="1:13">
      <c r="A749" s="634" t="s">
        <v>111</v>
      </c>
      <c r="B749" s="634" t="s">
        <v>1144</v>
      </c>
      <c r="C749" s="635" t="s">
        <v>1173</v>
      </c>
      <c r="D749" s="636">
        <v>69</v>
      </c>
      <c r="E749" s="636">
        <v>600</v>
      </c>
      <c r="F749" s="636">
        <v>70</v>
      </c>
      <c r="G749" s="636">
        <v>426</v>
      </c>
      <c r="H749" s="636" t="s">
        <v>1132</v>
      </c>
      <c r="J749" s="638">
        <f t="shared" si="11"/>
        <v>0.82600000000000762</v>
      </c>
      <c r="L749" s="633" t="s">
        <v>111</v>
      </c>
      <c r="M749" s="637" t="s">
        <v>1144</v>
      </c>
    </row>
    <row r="750" spans="1:13">
      <c r="A750" s="634" t="s">
        <v>111</v>
      </c>
      <c r="B750" s="634" t="s">
        <v>1144</v>
      </c>
      <c r="C750" s="635" t="s">
        <v>1173</v>
      </c>
      <c r="D750" s="636">
        <v>70</v>
      </c>
      <c r="E750" s="636">
        <v>426</v>
      </c>
      <c r="F750" s="636">
        <v>70</v>
      </c>
      <c r="G750" s="636">
        <v>750</v>
      </c>
      <c r="H750" s="636" t="s">
        <v>1134</v>
      </c>
      <c r="J750" s="638">
        <f t="shared" si="11"/>
        <v>0.32399999999999807</v>
      </c>
      <c r="L750" s="633" t="s">
        <v>111</v>
      </c>
      <c r="M750" s="637" t="s">
        <v>1144</v>
      </c>
    </row>
    <row r="751" spans="1:13">
      <c r="A751" s="634" t="s">
        <v>111</v>
      </c>
      <c r="B751" s="634" t="s">
        <v>1144</v>
      </c>
      <c r="C751" s="635" t="s">
        <v>1173</v>
      </c>
      <c r="D751" s="636">
        <v>70</v>
      </c>
      <c r="E751" s="636">
        <v>750</v>
      </c>
      <c r="F751" s="636">
        <v>71</v>
      </c>
      <c r="G751" s="636">
        <v>150</v>
      </c>
      <c r="H751" s="636" t="s">
        <v>1133</v>
      </c>
      <c r="J751" s="638">
        <f t="shared" si="11"/>
        <v>0.40000000000000568</v>
      </c>
      <c r="L751" s="633" t="s">
        <v>111</v>
      </c>
      <c r="M751" s="637" t="s">
        <v>1144</v>
      </c>
    </row>
    <row r="752" spans="1:13">
      <c r="A752" s="634" t="s">
        <v>111</v>
      </c>
      <c r="B752" s="634" t="s">
        <v>1144</v>
      </c>
      <c r="C752" s="635" t="s">
        <v>1173</v>
      </c>
      <c r="D752" s="636">
        <v>71</v>
      </c>
      <c r="E752" s="636">
        <v>150</v>
      </c>
      <c r="F752" s="636">
        <v>71</v>
      </c>
      <c r="G752" s="636">
        <v>564</v>
      </c>
      <c r="H752" s="636" t="s">
        <v>1132</v>
      </c>
      <c r="J752" s="638">
        <f t="shared" si="11"/>
        <v>0.41399999999998727</v>
      </c>
      <c r="L752" s="633" t="s">
        <v>111</v>
      </c>
      <c r="M752" s="637" t="s">
        <v>1144</v>
      </c>
    </row>
    <row r="753" spans="1:13">
      <c r="A753" s="634" t="s">
        <v>111</v>
      </c>
      <c r="B753" s="634" t="s">
        <v>1144</v>
      </c>
      <c r="C753" s="635" t="s">
        <v>1173</v>
      </c>
      <c r="D753" s="636">
        <v>71</v>
      </c>
      <c r="E753" s="636">
        <v>564</v>
      </c>
      <c r="F753" s="636">
        <v>71</v>
      </c>
      <c r="G753" s="636">
        <v>910</v>
      </c>
      <c r="H753" s="636" t="s">
        <v>1133</v>
      </c>
      <c r="J753" s="638">
        <f t="shared" si="11"/>
        <v>0.34600000000000364</v>
      </c>
      <c r="L753" s="633" t="s">
        <v>111</v>
      </c>
      <c r="M753" s="637" t="s">
        <v>1144</v>
      </c>
    </row>
    <row r="754" spans="1:13">
      <c r="A754" s="634" t="s">
        <v>111</v>
      </c>
      <c r="B754" s="634" t="s">
        <v>1144</v>
      </c>
      <c r="C754" s="635" t="s">
        <v>1173</v>
      </c>
      <c r="D754" s="636">
        <v>71</v>
      </c>
      <c r="E754" s="636">
        <v>910</v>
      </c>
      <c r="F754" s="636">
        <v>72</v>
      </c>
      <c r="G754" s="636">
        <v>200</v>
      </c>
      <c r="H754" s="636" t="s">
        <v>1132</v>
      </c>
      <c r="J754" s="638">
        <f t="shared" si="11"/>
        <v>0.29000000000000625</v>
      </c>
      <c r="L754" s="633" t="s">
        <v>111</v>
      </c>
      <c r="M754" s="637" t="s">
        <v>1144</v>
      </c>
    </row>
    <row r="755" spans="1:13">
      <c r="A755" s="634" t="s">
        <v>111</v>
      </c>
      <c r="B755" s="634" t="s">
        <v>1144</v>
      </c>
      <c r="C755" s="635" t="s">
        <v>1173</v>
      </c>
      <c r="D755" s="636">
        <v>72</v>
      </c>
      <c r="E755" s="636">
        <v>200</v>
      </c>
      <c r="F755" s="636">
        <v>72</v>
      </c>
      <c r="G755" s="636">
        <v>828</v>
      </c>
      <c r="H755" s="636" t="s">
        <v>1133</v>
      </c>
      <c r="J755" s="638">
        <f t="shared" si="11"/>
        <v>0.62800000000000011</v>
      </c>
      <c r="L755" s="633" t="s">
        <v>111</v>
      </c>
      <c r="M755" s="637" t="s">
        <v>1144</v>
      </c>
    </row>
    <row r="756" spans="1:13">
      <c r="A756" s="634" t="s">
        <v>111</v>
      </c>
      <c r="B756" s="634" t="s">
        <v>1144</v>
      </c>
      <c r="C756" s="635" t="s">
        <v>1173</v>
      </c>
      <c r="D756" s="636">
        <v>72</v>
      </c>
      <c r="E756" s="636">
        <v>828</v>
      </c>
      <c r="F756" s="636">
        <v>73</v>
      </c>
      <c r="G756" s="636">
        <v>51</v>
      </c>
      <c r="H756" s="636" t="s">
        <v>1132</v>
      </c>
      <c r="J756" s="638">
        <f t="shared" si="11"/>
        <v>0.22299999999999898</v>
      </c>
      <c r="L756" s="633" t="s">
        <v>111</v>
      </c>
      <c r="M756" s="637" t="s">
        <v>1144</v>
      </c>
    </row>
    <row r="757" spans="1:13">
      <c r="A757" s="634" t="s">
        <v>111</v>
      </c>
      <c r="B757" s="634" t="s">
        <v>1144</v>
      </c>
      <c r="C757" s="635" t="s">
        <v>1173</v>
      </c>
      <c r="D757" s="636">
        <v>73</v>
      </c>
      <c r="E757" s="636">
        <v>51</v>
      </c>
      <c r="F757" s="636">
        <v>73</v>
      </c>
      <c r="G757" s="636">
        <v>307</v>
      </c>
      <c r="H757" s="636" t="s">
        <v>1133</v>
      </c>
      <c r="J757" s="638">
        <f t="shared" si="11"/>
        <v>0.25600000000000023</v>
      </c>
      <c r="L757" s="633" t="s">
        <v>111</v>
      </c>
      <c r="M757" s="637" t="s">
        <v>1144</v>
      </c>
    </row>
    <row r="758" spans="1:13">
      <c r="A758" s="634" t="s">
        <v>111</v>
      </c>
      <c r="B758" s="634" t="s">
        <v>1144</v>
      </c>
      <c r="C758" s="635" t="s">
        <v>1173</v>
      </c>
      <c r="D758" s="636">
        <v>73</v>
      </c>
      <c r="E758" s="636">
        <v>307</v>
      </c>
      <c r="F758" s="636">
        <v>74</v>
      </c>
      <c r="G758" s="636">
        <v>202</v>
      </c>
      <c r="H758" s="636" t="s">
        <v>1132</v>
      </c>
      <c r="J758" s="638">
        <f t="shared" si="11"/>
        <v>0.89499999999999602</v>
      </c>
      <c r="L758" s="633" t="s">
        <v>111</v>
      </c>
      <c r="M758" s="637" t="s">
        <v>1144</v>
      </c>
    </row>
    <row r="759" spans="1:13">
      <c r="A759" s="634" t="s">
        <v>111</v>
      </c>
      <c r="B759" s="634" t="s">
        <v>1144</v>
      </c>
      <c r="C759" s="635" t="s">
        <v>1173</v>
      </c>
      <c r="D759" s="636">
        <v>74</v>
      </c>
      <c r="E759" s="636">
        <v>202</v>
      </c>
      <c r="F759" s="636">
        <v>74</v>
      </c>
      <c r="G759" s="636">
        <v>504</v>
      </c>
      <c r="H759" s="636" t="s">
        <v>1133</v>
      </c>
      <c r="J759" s="638">
        <f t="shared" si="11"/>
        <v>0.30200000000000671</v>
      </c>
      <c r="L759" s="633" t="s">
        <v>111</v>
      </c>
      <c r="M759" s="637" t="s">
        <v>1144</v>
      </c>
    </row>
    <row r="760" spans="1:13">
      <c r="A760" s="634" t="s">
        <v>111</v>
      </c>
      <c r="B760" s="634" t="s">
        <v>1144</v>
      </c>
      <c r="C760" s="635" t="s">
        <v>1173</v>
      </c>
      <c r="D760" s="636">
        <v>74</v>
      </c>
      <c r="E760" s="636">
        <v>504</v>
      </c>
      <c r="F760" s="636">
        <v>74</v>
      </c>
      <c r="G760" s="636">
        <v>824</v>
      </c>
      <c r="H760" s="636" t="s">
        <v>1132</v>
      </c>
      <c r="J760" s="638">
        <f t="shared" si="11"/>
        <v>0.31999999999999318</v>
      </c>
      <c r="L760" s="633" t="s">
        <v>111</v>
      </c>
      <c r="M760" s="637" t="s">
        <v>1144</v>
      </c>
    </row>
    <row r="761" spans="1:13">
      <c r="A761" s="634" t="s">
        <v>111</v>
      </c>
      <c r="B761" s="634" t="s">
        <v>1144</v>
      </c>
      <c r="C761" s="635" t="s">
        <v>1173</v>
      </c>
      <c r="D761" s="636">
        <v>74</v>
      </c>
      <c r="E761" s="636">
        <v>824</v>
      </c>
      <c r="F761" s="636">
        <v>75</v>
      </c>
      <c r="G761" s="636">
        <v>324</v>
      </c>
      <c r="H761" s="636" t="s">
        <v>1134</v>
      </c>
      <c r="J761" s="638">
        <f t="shared" si="11"/>
        <v>0.5</v>
      </c>
      <c r="L761" s="633" t="s">
        <v>111</v>
      </c>
      <c r="M761" s="637" t="s">
        <v>1144</v>
      </c>
    </row>
    <row r="762" spans="1:13">
      <c r="A762" s="634" t="s">
        <v>111</v>
      </c>
      <c r="B762" s="634" t="s">
        <v>1144</v>
      </c>
      <c r="C762" s="635" t="s">
        <v>1173</v>
      </c>
      <c r="D762" s="636">
        <v>75</v>
      </c>
      <c r="E762" s="636">
        <v>324</v>
      </c>
      <c r="F762" s="636">
        <v>75</v>
      </c>
      <c r="G762" s="636">
        <v>684</v>
      </c>
      <c r="H762" s="636" t="s">
        <v>1132</v>
      </c>
      <c r="J762" s="638">
        <f t="shared" si="11"/>
        <v>0.35999999999999943</v>
      </c>
      <c r="L762" s="633" t="s">
        <v>111</v>
      </c>
      <c r="M762" s="637" t="s">
        <v>1144</v>
      </c>
    </row>
    <row r="763" spans="1:13">
      <c r="A763" s="634" t="s">
        <v>111</v>
      </c>
      <c r="B763" s="634" t="s">
        <v>1144</v>
      </c>
      <c r="C763" s="635" t="s">
        <v>1173</v>
      </c>
      <c r="D763" s="636">
        <v>75</v>
      </c>
      <c r="E763" s="636">
        <v>684</v>
      </c>
      <c r="F763" s="636">
        <v>76</v>
      </c>
      <c r="G763" s="636">
        <v>0</v>
      </c>
      <c r="H763" s="636" t="s">
        <v>1134</v>
      </c>
      <c r="J763" s="638">
        <f t="shared" si="11"/>
        <v>0.3160000000000025</v>
      </c>
      <c r="L763" s="633" t="s">
        <v>111</v>
      </c>
      <c r="M763" s="637" t="s">
        <v>1144</v>
      </c>
    </row>
    <row r="764" spans="1:13">
      <c r="A764" s="634" t="s">
        <v>111</v>
      </c>
      <c r="B764" s="634" t="s">
        <v>1144</v>
      </c>
      <c r="C764" s="635" t="s">
        <v>1173</v>
      </c>
      <c r="D764" s="636">
        <v>76</v>
      </c>
      <c r="E764" s="636">
        <v>0</v>
      </c>
      <c r="F764" s="636">
        <v>77</v>
      </c>
      <c r="G764" s="636">
        <v>0</v>
      </c>
      <c r="H764" s="636" t="s">
        <v>1132</v>
      </c>
      <c r="J764" s="638">
        <f t="shared" si="11"/>
        <v>1</v>
      </c>
      <c r="L764" s="633" t="s">
        <v>111</v>
      </c>
      <c r="M764" s="637" t="s">
        <v>1144</v>
      </c>
    </row>
    <row r="765" spans="1:13">
      <c r="A765" s="634" t="s">
        <v>111</v>
      </c>
      <c r="B765" s="634" t="s">
        <v>1142</v>
      </c>
      <c r="C765" s="635" t="s">
        <v>1174</v>
      </c>
      <c r="D765" s="636">
        <v>77</v>
      </c>
      <c r="E765" s="636">
        <v>0</v>
      </c>
      <c r="F765" s="636">
        <v>83</v>
      </c>
      <c r="G765" s="636">
        <v>0</v>
      </c>
      <c r="H765" s="636" t="s">
        <v>1141</v>
      </c>
      <c r="J765" s="638">
        <f t="shared" si="11"/>
        <v>6</v>
      </c>
      <c r="L765" s="633" t="s">
        <v>111</v>
      </c>
      <c r="M765" s="637" t="s">
        <v>1142</v>
      </c>
    </row>
    <row r="766" spans="1:13">
      <c r="A766" s="634" t="s">
        <v>111</v>
      </c>
      <c r="B766" s="634" t="s">
        <v>1142</v>
      </c>
      <c r="C766" s="635" t="s">
        <v>1174</v>
      </c>
      <c r="D766" s="636">
        <v>83</v>
      </c>
      <c r="E766" s="636">
        <v>0</v>
      </c>
      <c r="F766" s="636">
        <v>87</v>
      </c>
      <c r="G766" s="636">
        <v>750</v>
      </c>
      <c r="H766" s="636" t="s">
        <v>1134</v>
      </c>
      <c r="J766" s="638">
        <f t="shared" si="11"/>
        <v>4.75</v>
      </c>
      <c r="L766" s="633" t="s">
        <v>111</v>
      </c>
      <c r="M766" s="637" t="s">
        <v>1142</v>
      </c>
    </row>
    <row r="767" spans="1:13">
      <c r="A767" s="634" t="s">
        <v>276</v>
      </c>
      <c r="B767" s="634" t="s">
        <v>1175</v>
      </c>
      <c r="C767" s="635" t="s">
        <v>394</v>
      </c>
      <c r="D767" s="636">
        <v>41</v>
      </c>
      <c r="E767" s="636">
        <v>760</v>
      </c>
      <c r="F767" s="636">
        <v>50</v>
      </c>
      <c r="G767" s="636">
        <v>250</v>
      </c>
      <c r="H767" s="636" t="s">
        <v>1133</v>
      </c>
      <c r="J767" s="638">
        <f t="shared" si="11"/>
        <v>8.490000000000002</v>
      </c>
      <c r="L767" s="633" t="s">
        <v>276</v>
      </c>
      <c r="M767" s="637" t="s">
        <v>1175</v>
      </c>
    </row>
    <row r="768" spans="1:13">
      <c r="A768" s="634" t="s">
        <v>278</v>
      </c>
      <c r="B768" s="634" t="s">
        <v>1175</v>
      </c>
      <c r="C768" s="635" t="s">
        <v>1176</v>
      </c>
      <c r="D768" s="636">
        <v>0</v>
      </c>
      <c r="E768" s="636">
        <v>0</v>
      </c>
      <c r="F768" s="636">
        <v>2</v>
      </c>
      <c r="G768" s="636">
        <v>200</v>
      </c>
      <c r="H768" s="636" t="s">
        <v>1134</v>
      </c>
      <c r="J768" s="638">
        <f t="shared" si="11"/>
        <v>2.2000000000000002</v>
      </c>
      <c r="L768" s="633" t="s">
        <v>278</v>
      </c>
      <c r="M768" s="637" t="s">
        <v>1175</v>
      </c>
    </row>
    <row r="769" spans="1:13">
      <c r="A769" s="634" t="s">
        <v>278</v>
      </c>
      <c r="B769" s="634" t="s">
        <v>1175</v>
      </c>
      <c r="C769" s="635" t="s">
        <v>1176</v>
      </c>
      <c r="D769" s="636">
        <v>2</v>
      </c>
      <c r="E769" s="636">
        <v>200</v>
      </c>
      <c r="F769" s="636">
        <v>5</v>
      </c>
      <c r="G769" s="636">
        <v>0</v>
      </c>
      <c r="H769" s="636" t="s">
        <v>1133</v>
      </c>
      <c r="J769" s="638">
        <f t="shared" si="11"/>
        <v>2.8</v>
      </c>
      <c r="L769" s="633" t="s">
        <v>278</v>
      </c>
      <c r="M769" s="637" t="s">
        <v>1175</v>
      </c>
    </row>
    <row r="770" spans="1:13">
      <c r="A770" s="634" t="s">
        <v>278</v>
      </c>
      <c r="B770" s="634" t="s">
        <v>1175</v>
      </c>
      <c r="C770" s="635" t="s">
        <v>1176</v>
      </c>
      <c r="D770" s="636">
        <v>5</v>
      </c>
      <c r="E770" s="636">
        <v>0</v>
      </c>
      <c r="F770" s="636">
        <v>27</v>
      </c>
      <c r="G770" s="636">
        <v>0</v>
      </c>
      <c r="H770" s="636" t="s">
        <v>1141</v>
      </c>
      <c r="J770" s="638">
        <f t="shared" si="11"/>
        <v>22</v>
      </c>
      <c r="L770" s="633" t="s">
        <v>278</v>
      </c>
      <c r="M770" s="637" t="s">
        <v>1175</v>
      </c>
    </row>
    <row r="771" spans="1:13">
      <c r="A771" s="634" t="s">
        <v>278</v>
      </c>
      <c r="B771" s="634" t="s">
        <v>1171</v>
      </c>
      <c r="C771" s="635" t="s">
        <v>1177</v>
      </c>
      <c r="D771" s="636">
        <v>27</v>
      </c>
      <c r="E771" s="636">
        <v>0</v>
      </c>
      <c r="F771" s="636">
        <v>50</v>
      </c>
      <c r="G771" s="636">
        <v>365</v>
      </c>
      <c r="H771" s="636" t="s">
        <v>1141</v>
      </c>
      <c r="J771" s="638">
        <f t="shared" ref="J771:J834" si="12">+(F771+G771/1000)-(D771+E771/1000)</f>
        <v>23.365000000000002</v>
      </c>
      <c r="L771" s="633" t="s">
        <v>278</v>
      </c>
      <c r="M771" s="637" t="s">
        <v>1171</v>
      </c>
    </row>
    <row r="772" spans="1:13">
      <c r="A772" s="634" t="s">
        <v>1178</v>
      </c>
      <c r="B772" s="634" t="s">
        <v>1179</v>
      </c>
      <c r="C772" s="635" t="s">
        <v>1180</v>
      </c>
      <c r="D772" s="636">
        <v>0</v>
      </c>
      <c r="E772" s="636">
        <v>0</v>
      </c>
      <c r="F772" s="636">
        <v>6</v>
      </c>
      <c r="G772" s="636">
        <v>400</v>
      </c>
      <c r="H772" s="636" t="s">
        <v>1132</v>
      </c>
      <c r="J772" s="638">
        <f t="shared" si="12"/>
        <v>6.4</v>
      </c>
      <c r="L772" s="633" t="s">
        <v>1178</v>
      </c>
      <c r="M772" s="637" t="s">
        <v>1179</v>
      </c>
    </row>
    <row r="773" spans="1:13">
      <c r="A773" s="634" t="s">
        <v>1178</v>
      </c>
      <c r="B773" s="634" t="s">
        <v>1179</v>
      </c>
      <c r="C773" s="635" t="s">
        <v>1180</v>
      </c>
      <c r="D773" s="636">
        <v>6</v>
      </c>
      <c r="E773" s="636">
        <v>400</v>
      </c>
      <c r="F773" s="636">
        <v>9</v>
      </c>
      <c r="G773" s="636">
        <v>0</v>
      </c>
      <c r="H773" s="636" t="s">
        <v>1133</v>
      </c>
      <c r="J773" s="638">
        <f t="shared" si="12"/>
        <v>2.5999999999999996</v>
      </c>
      <c r="L773" s="633" t="s">
        <v>1178</v>
      </c>
      <c r="M773" s="637" t="s">
        <v>1179</v>
      </c>
    </row>
    <row r="774" spans="1:13">
      <c r="A774" s="634" t="s">
        <v>1178</v>
      </c>
      <c r="B774" s="634" t="s">
        <v>1179</v>
      </c>
      <c r="C774" s="635" t="s">
        <v>1180</v>
      </c>
      <c r="D774" s="636">
        <v>9</v>
      </c>
      <c r="E774" s="636">
        <v>0</v>
      </c>
      <c r="F774" s="636">
        <v>111</v>
      </c>
      <c r="G774" s="636">
        <v>970</v>
      </c>
      <c r="H774" s="636" t="s">
        <v>1132</v>
      </c>
      <c r="J774" s="638">
        <f t="shared" si="12"/>
        <v>102.97</v>
      </c>
      <c r="L774" s="633" t="s">
        <v>1178</v>
      </c>
      <c r="M774" s="637" t="s">
        <v>1179</v>
      </c>
    </row>
    <row r="775" spans="1:13">
      <c r="A775" s="634" t="s">
        <v>1181</v>
      </c>
      <c r="B775" s="634" t="s">
        <v>1179</v>
      </c>
      <c r="C775" s="635" t="s">
        <v>1182</v>
      </c>
      <c r="D775" s="636">
        <v>0</v>
      </c>
      <c r="E775" s="636">
        <v>0</v>
      </c>
      <c r="F775" s="636">
        <v>3</v>
      </c>
      <c r="G775" s="636">
        <v>500</v>
      </c>
      <c r="H775" s="636" t="s">
        <v>1132</v>
      </c>
      <c r="J775" s="638">
        <f t="shared" si="12"/>
        <v>3.5</v>
      </c>
      <c r="L775" s="633" t="s">
        <v>1181</v>
      </c>
      <c r="M775" s="637" t="s">
        <v>1179</v>
      </c>
    </row>
    <row r="776" spans="1:13">
      <c r="A776" s="634" t="s">
        <v>1181</v>
      </c>
      <c r="B776" s="634" t="s">
        <v>1179</v>
      </c>
      <c r="C776" s="635" t="s">
        <v>1182</v>
      </c>
      <c r="D776" s="636">
        <v>3</v>
      </c>
      <c r="E776" s="636">
        <v>500</v>
      </c>
      <c r="F776" s="636">
        <v>6</v>
      </c>
      <c r="G776" s="636">
        <v>500</v>
      </c>
      <c r="H776" s="636" t="s">
        <v>1133</v>
      </c>
      <c r="J776" s="638">
        <f t="shared" si="12"/>
        <v>3</v>
      </c>
      <c r="L776" s="633" t="s">
        <v>1181</v>
      </c>
      <c r="M776" s="637" t="s">
        <v>1179</v>
      </c>
    </row>
    <row r="777" spans="1:13">
      <c r="A777" s="634" t="s">
        <v>1181</v>
      </c>
      <c r="B777" s="634" t="s">
        <v>1179</v>
      </c>
      <c r="C777" s="635" t="s">
        <v>1182</v>
      </c>
      <c r="D777" s="636">
        <v>6</v>
      </c>
      <c r="E777" s="636">
        <v>500</v>
      </c>
      <c r="F777" s="636">
        <v>68</v>
      </c>
      <c r="G777" s="636">
        <v>1000</v>
      </c>
      <c r="H777" s="636" t="s">
        <v>1132</v>
      </c>
      <c r="J777" s="638">
        <f t="shared" si="12"/>
        <v>62.5</v>
      </c>
      <c r="L777" s="633" t="s">
        <v>1181</v>
      </c>
      <c r="M777" s="637" t="s">
        <v>1179</v>
      </c>
    </row>
    <row r="778" spans="1:13">
      <c r="A778" s="634" t="s">
        <v>214</v>
      </c>
      <c r="B778" s="634" t="s">
        <v>1179</v>
      </c>
      <c r="C778" s="635" t="s">
        <v>1183</v>
      </c>
      <c r="D778" s="636">
        <v>0</v>
      </c>
      <c r="E778" s="636">
        <v>0</v>
      </c>
      <c r="F778" s="636">
        <v>21</v>
      </c>
      <c r="G778" s="636">
        <v>0</v>
      </c>
      <c r="H778" s="636" t="s">
        <v>1132</v>
      </c>
      <c r="J778" s="638">
        <f t="shared" si="12"/>
        <v>21</v>
      </c>
      <c r="L778" s="633" t="s">
        <v>214</v>
      </c>
      <c r="M778" s="637" t="s">
        <v>1179</v>
      </c>
    </row>
    <row r="779" spans="1:13">
      <c r="A779" s="634" t="s">
        <v>335</v>
      </c>
      <c r="B779" s="634" t="s">
        <v>1171</v>
      </c>
      <c r="C779" s="635" t="s">
        <v>336</v>
      </c>
      <c r="D779" s="636">
        <v>0</v>
      </c>
      <c r="E779" s="636">
        <v>0</v>
      </c>
      <c r="F779" s="636">
        <v>18</v>
      </c>
      <c r="G779" s="636">
        <v>0</v>
      </c>
      <c r="H779" s="636" t="s">
        <v>1132</v>
      </c>
      <c r="J779" s="638">
        <f t="shared" si="12"/>
        <v>18</v>
      </c>
      <c r="L779" s="633" t="s">
        <v>335</v>
      </c>
      <c r="M779" s="637" t="s">
        <v>1171</v>
      </c>
    </row>
    <row r="780" spans="1:13">
      <c r="A780" s="634" t="s">
        <v>335</v>
      </c>
      <c r="B780" s="634" t="s">
        <v>1171</v>
      </c>
      <c r="C780" s="635" t="s">
        <v>336</v>
      </c>
      <c r="D780" s="636">
        <v>18</v>
      </c>
      <c r="E780" s="636">
        <v>0</v>
      </c>
      <c r="F780" s="636">
        <v>20</v>
      </c>
      <c r="G780" s="636">
        <v>0</v>
      </c>
      <c r="H780" s="636" t="s">
        <v>1133</v>
      </c>
      <c r="J780" s="638">
        <f t="shared" si="12"/>
        <v>2</v>
      </c>
      <c r="L780" s="633" t="s">
        <v>335</v>
      </c>
      <c r="M780" s="637" t="s">
        <v>1171</v>
      </c>
    </row>
    <row r="781" spans="1:13">
      <c r="A781" s="634" t="s">
        <v>335</v>
      </c>
      <c r="B781" s="634" t="s">
        <v>1171</v>
      </c>
      <c r="C781" s="635" t="s">
        <v>336</v>
      </c>
      <c r="D781" s="636">
        <v>20</v>
      </c>
      <c r="E781" s="636">
        <v>0</v>
      </c>
      <c r="F781" s="636">
        <v>22</v>
      </c>
      <c r="G781" s="636">
        <v>0</v>
      </c>
      <c r="H781" s="636" t="s">
        <v>1134</v>
      </c>
      <c r="J781" s="638">
        <f t="shared" si="12"/>
        <v>2</v>
      </c>
      <c r="L781" s="633" t="s">
        <v>335</v>
      </c>
      <c r="M781" s="637" t="s">
        <v>1171</v>
      </c>
    </row>
    <row r="782" spans="1:13">
      <c r="A782" s="634" t="s">
        <v>335</v>
      </c>
      <c r="B782" s="634" t="s">
        <v>1171</v>
      </c>
      <c r="C782" s="635" t="s">
        <v>336</v>
      </c>
      <c r="D782" s="636">
        <v>22</v>
      </c>
      <c r="E782" s="636">
        <v>0</v>
      </c>
      <c r="F782" s="636">
        <v>31</v>
      </c>
      <c r="G782" s="636">
        <v>0</v>
      </c>
      <c r="H782" s="636" t="s">
        <v>1132</v>
      </c>
      <c r="J782" s="638">
        <f t="shared" si="12"/>
        <v>9</v>
      </c>
      <c r="L782" s="633" t="s">
        <v>335</v>
      </c>
      <c r="M782" s="637" t="s">
        <v>1171</v>
      </c>
    </row>
    <row r="783" spans="1:13">
      <c r="A783" s="634" t="s">
        <v>335</v>
      </c>
      <c r="B783" s="634" t="s">
        <v>1171</v>
      </c>
      <c r="C783" s="635" t="s">
        <v>336</v>
      </c>
      <c r="D783" s="636">
        <v>31</v>
      </c>
      <c r="E783" s="636">
        <v>0</v>
      </c>
      <c r="F783" s="636">
        <v>36</v>
      </c>
      <c r="G783" s="636">
        <v>0</v>
      </c>
      <c r="H783" s="636" t="s">
        <v>1133</v>
      </c>
      <c r="J783" s="638">
        <f t="shared" si="12"/>
        <v>5</v>
      </c>
      <c r="L783" s="633" t="s">
        <v>335</v>
      </c>
      <c r="M783" s="637" t="s">
        <v>1171</v>
      </c>
    </row>
    <row r="784" spans="1:13">
      <c r="A784" s="634" t="s">
        <v>335</v>
      </c>
      <c r="B784" s="634" t="s">
        <v>1171</v>
      </c>
      <c r="C784" s="635" t="s">
        <v>336</v>
      </c>
      <c r="D784" s="636">
        <v>36</v>
      </c>
      <c r="E784" s="636">
        <v>0</v>
      </c>
      <c r="F784" s="636">
        <v>46</v>
      </c>
      <c r="G784" s="636">
        <v>800</v>
      </c>
      <c r="H784" s="636" t="s">
        <v>1132</v>
      </c>
      <c r="J784" s="638">
        <f t="shared" si="12"/>
        <v>10.799999999999997</v>
      </c>
      <c r="L784" s="633" t="s">
        <v>335</v>
      </c>
      <c r="M784" s="637" t="s">
        <v>1171</v>
      </c>
    </row>
    <row r="785" spans="1:13">
      <c r="A785" s="634" t="s">
        <v>335</v>
      </c>
      <c r="B785" s="634" t="s">
        <v>1171</v>
      </c>
      <c r="C785" s="635" t="s">
        <v>336</v>
      </c>
      <c r="D785" s="636">
        <v>46</v>
      </c>
      <c r="E785" s="636">
        <v>800</v>
      </c>
      <c r="F785" s="636">
        <v>50</v>
      </c>
      <c r="G785" s="636">
        <v>500</v>
      </c>
      <c r="H785" s="636" t="s">
        <v>1134</v>
      </c>
      <c r="J785" s="638">
        <f t="shared" si="12"/>
        <v>3.7000000000000028</v>
      </c>
      <c r="L785" s="633" t="s">
        <v>335</v>
      </c>
      <c r="M785" s="637" t="s">
        <v>1171</v>
      </c>
    </row>
    <row r="786" spans="1:13">
      <c r="A786" s="634" t="s">
        <v>335</v>
      </c>
      <c r="B786" s="634" t="s">
        <v>1171</v>
      </c>
      <c r="C786" s="635" t="s">
        <v>336</v>
      </c>
      <c r="D786" s="636">
        <v>50</v>
      </c>
      <c r="E786" s="636">
        <v>500</v>
      </c>
      <c r="F786" s="636">
        <v>53</v>
      </c>
      <c r="G786" s="636">
        <v>500</v>
      </c>
      <c r="H786" s="636" t="s">
        <v>1133</v>
      </c>
      <c r="J786" s="638">
        <f t="shared" si="12"/>
        <v>3</v>
      </c>
      <c r="L786" s="633" t="s">
        <v>335</v>
      </c>
      <c r="M786" s="637" t="s">
        <v>1171</v>
      </c>
    </row>
    <row r="787" spans="1:13">
      <c r="A787" s="634" t="s">
        <v>335</v>
      </c>
      <c r="B787" s="634" t="s">
        <v>1171</v>
      </c>
      <c r="C787" s="635" t="s">
        <v>336</v>
      </c>
      <c r="D787" s="636">
        <v>53</v>
      </c>
      <c r="E787" s="636">
        <v>500</v>
      </c>
      <c r="F787" s="636">
        <v>57</v>
      </c>
      <c r="G787" s="636">
        <v>0</v>
      </c>
      <c r="H787" s="636" t="s">
        <v>1141</v>
      </c>
      <c r="J787" s="638">
        <f t="shared" si="12"/>
        <v>3.5</v>
      </c>
      <c r="L787" s="633" t="s">
        <v>335</v>
      </c>
      <c r="M787" s="637" t="s">
        <v>1171</v>
      </c>
    </row>
    <row r="788" spans="1:13">
      <c r="A788" s="634" t="s">
        <v>335</v>
      </c>
      <c r="B788" s="634" t="s">
        <v>1171</v>
      </c>
      <c r="C788" s="635" t="s">
        <v>336</v>
      </c>
      <c r="D788" s="636">
        <v>57</v>
      </c>
      <c r="E788" s="636">
        <v>0</v>
      </c>
      <c r="F788" s="636">
        <v>65</v>
      </c>
      <c r="G788" s="636">
        <v>0</v>
      </c>
      <c r="H788" s="636" t="s">
        <v>1132</v>
      </c>
      <c r="J788" s="638">
        <f t="shared" si="12"/>
        <v>8</v>
      </c>
      <c r="L788" s="633" t="s">
        <v>335</v>
      </c>
      <c r="M788" s="637" t="s">
        <v>1171</v>
      </c>
    </row>
    <row r="789" spans="1:13">
      <c r="A789" s="634" t="s">
        <v>335</v>
      </c>
      <c r="B789" s="634" t="s">
        <v>1171</v>
      </c>
      <c r="C789" s="635" t="s">
        <v>336</v>
      </c>
      <c r="D789" s="636">
        <v>65</v>
      </c>
      <c r="E789" s="636">
        <v>0</v>
      </c>
      <c r="F789" s="636">
        <v>67</v>
      </c>
      <c r="G789" s="636">
        <v>500</v>
      </c>
      <c r="H789" s="636" t="s">
        <v>1134</v>
      </c>
      <c r="J789" s="638">
        <f t="shared" si="12"/>
        <v>2.5</v>
      </c>
      <c r="L789" s="633" t="s">
        <v>335</v>
      </c>
      <c r="M789" s="637" t="s">
        <v>1171</v>
      </c>
    </row>
    <row r="790" spans="1:13">
      <c r="A790" s="634" t="s">
        <v>335</v>
      </c>
      <c r="B790" s="634" t="s">
        <v>1171</v>
      </c>
      <c r="C790" s="635" t="s">
        <v>336</v>
      </c>
      <c r="D790" s="636">
        <v>67</v>
      </c>
      <c r="E790" s="636">
        <v>500</v>
      </c>
      <c r="F790" s="636">
        <v>82</v>
      </c>
      <c r="G790" s="636">
        <v>500</v>
      </c>
      <c r="H790" s="636" t="s">
        <v>1132</v>
      </c>
      <c r="J790" s="638">
        <f t="shared" si="12"/>
        <v>15</v>
      </c>
      <c r="L790" s="633" t="s">
        <v>335</v>
      </c>
      <c r="M790" s="637" t="s">
        <v>1171</v>
      </c>
    </row>
    <row r="791" spans="1:13">
      <c r="A791" s="634" t="s">
        <v>335</v>
      </c>
      <c r="B791" s="634" t="s">
        <v>1171</v>
      </c>
      <c r="C791" s="635" t="s">
        <v>336</v>
      </c>
      <c r="D791" s="636">
        <v>82</v>
      </c>
      <c r="E791" s="636">
        <v>500</v>
      </c>
      <c r="F791" s="636">
        <v>84</v>
      </c>
      <c r="G791" s="636">
        <v>500</v>
      </c>
      <c r="H791" s="636" t="s">
        <v>1133</v>
      </c>
      <c r="J791" s="638">
        <f t="shared" si="12"/>
        <v>2</v>
      </c>
      <c r="L791" s="633" t="s">
        <v>335</v>
      </c>
      <c r="M791" s="637" t="s">
        <v>1171</v>
      </c>
    </row>
    <row r="792" spans="1:13">
      <c r="A792" s="634" t="s">
        <v>335</v>
      </c>
      <c r="B792" s="634" t="s">
        <v>1171</v>
      </c>
      <c r="C792" s="635" t="s">
        <v>336</v>
      </c>
      <c r="D792" s="636">
        <v>84</v>
      </c>
      <c r="E792" s="636">
        <v>500</v>
      </c>
      <c r="F792" s="636">
        <v>98</v>
      </c>
      <c r="G792" s="636">
        <v>0</v>
      </c>
      <c r="H792" s="636" t="s">
        <v>1132</v>
      </c>
      <c r="J792" s="638">
        <f t="shared" si="12"/>
        <v>13.5</v>
      </c>
      <c r="L792" s="633" t="s">
        <v>335</v>
      </c>
      <c r="M792" s="637" t="s">
        <v>1171</v>
      </c>
    </row>
    <row r="793" spans="1:13">
      <c r="A793" s="634" t="s">
        <v>335</v>
      </c>
      <c r="B793" s="634" t="s">
        <v>1171</v>
      </c>
      <c r="C793" s="635" t="s">
        <v>336</v>
      </c>
      <c r="D793" s="636">
        <v>98</v>
      </c>
      <c r="E793" s="636">
        <v>0</v>
      </c>
      <c r="F793" s="636">
        <v>101</v>
      </c>
      <c r="G793" s="636">
        <v>0</v>
      </c>
      <c r="H793" s="636" t="s">
        <v>1133</v>
      </c>
      <c r="J793" s="638">
        <f t="shared" si="12"/>
        <v>3</v>
      </c>
      <c r="L793" s="633" t="s">
        <v>335</v>
      </c>
      <c r="M793" s="637" t="s">
        <v>1171</v>
      </c>
    </row>
    <row r="794" spans="1:13">
      <c r="A794" s="634" t="s">
        <v>335</v>
      </c>
      <c r="B794" s="634" t="s">
        <v>1171</v>
      </c>
      <c r="C794" s="635" t="s">
        <v>336</v>
      </c>
      <c r="D794" s="636">
        <v>101</v>
      </c>
      <c r="E794" s="636">
        <v>0</v>
      </c>
      <c r="F794" s="636">
        <v>105</v>
      </c>
      <c r="G794" s="636">
        <v>193</v>
      </c>
      <c r="H794" s="636" t="s">
        <v>1132</v>
      </c>
      <c r="J794" s="638">
        <f t="shared" si="12"/>
        <v>4.1929999999999978</v>
      </c>
      <c r="L794" s="633" t="s">
        <v>335</v>
      </c>
      <c r="M794" s="637" t="s">
        <v>1171</v>
      </c>
    </row>
    <row r="795" spans="1:13">
      <c r="A795" s="634" t="s">
        <v>211</v>
      </c>
      <c r="B795" s="634" t="s">
        <v>1184</v>
      </c>
      <c r="C795" s="635" t="s">
        <v>1185</v>
      </c>
      <c r="D795" s="636">
        <v>21</v>
      </c>
      <c r="E795" s="636">
        <v>0</v>
      </c>
      <c r="F795" s="636">
        <v>73</v>
      </c>
      <c r="G795" s="636">
        <v>840</v>
      </c>
      <c r="H795" s="636" t="s">
        <v>1132</v>
      </c>
      <c r="J795" s="638">
        <f t="shared" si="12"/>
        <v>52.84</v>
      </c>
      <c r="L795" s="633" t="s">
        <v>211</v>
      </c>
      <c r="M795" s="637" t="s">
        <v>1184</v>
      </c>
    </row>
    <row r="796" spans="1:13">
      <c r="A796" s="634" t="s">
        <v>1186</v>
      </c>
      <c r="B796" s="634" t="s">
        <v>1113</v>
      </c>
      <c r="C796" s="635" t="s">
        <v>632</v>
      </c>
      <c r="D796" s="636">
        <v>0</v>
      </c>
      <c r="E796" s="636">
        <v>0</v>
      </c>
      <c r="F796" s="636">
        <v>5</v>
      </c>
      <c r="G796" s="636">
        <v>0</v>
      </c>
      <c r="H796" s="636" t="s">
        <v>1134</v>
      </c>
      <c r="J796" s="638">
        <f t="shared" si="12"/>
        <v>5</v>
      </c>
      <c r="L796" s="633" t="s">
        <v>1186</v>
      </c>
      <c r="M796" s="637" t="s">
        <v>1113</v>
      </c>
    </row>
    <row r="797" spans="1:13">
      <c r="A797" s="634" t="s">
        <v>1186</v>
      </c>
      <c r="B797" s="634" t="s">
        <v>1113</v>
      </c>
      <c r="C797" s="635" t="s">
        <v>632</v>
      </c>
      <c r="D797" s="636">
        <v>5</v>
      </c>
      <c r="E797" s="636">
        <v>0</v>
      </c>
      <c r="F797" s="636">
        <v>25</v>
      </c>
      <c r="G797" s="636">
        <v>0</v>
      </c>
      <c r="H797" s="636" t="s">
        <v>1141</v>
      </c>
      <c r="J797" s="638">
        <f t="shared" si="12"/>
        <v>20</v>
      </c>
      <c r="L797" s="633" t="s">
        <v>1186</v>
      </c>
      <c r="M797" s="637" t="s">
        <v>1113</v>
      </c>
    </row>
    <row r="798" spans="1:13">
      <c r="A798" s="634" t="s">
        <v>1186</v>
      </c>
      <c r="B798" s="634" t="s">
        <v>1113</v>
      </c>
      <c r="C798" s="635" t="s">
        <v>632</v>
      </c>
      <c r="D798" s="636">
        <v>25</v>
      </c>
      <c r="E798" s="636">
        <v>0</v>
      </c>
      <c r="F798" s="636">
        <v>31</v>
      </c>
      <c r="G798" s="636">
        <v>0</v>
      </c>
      <c r="H798" s="636" t="s">
        <v>1134</v>
      </c>
      <c r="J798" s="638">
        <f t="shared" si="12"/>
        <v>6</v>
      </c>
      <c r="L798" s="633" t="s">
        <v>1186</v>
      </c>
      <c r="M798" s="637" t="s">
        <v>1113</v>
      </c>
    </row>
    <row r="799" spans="1:13">
      <c r="A799" s="634" t="s">
        <v>1186</v>
      </c>
      <c r="B799" s="634" t="s">
        <v>1113</v>
      </c>
      <c r="C799" s="635" t="s">
        <v>632</v>
      </c>
      <c r="D799" s="636">
        <v>31</v>
      </c>
      <c r="E799" s="636">
        <v>0</v>
      </c>
      <c r="F799" s="636">
        <v>50</v>
      </c>
      <c r="G799" s="636">
        <v>0</v>
      </c>
      <c r="H799" s="636" t="s">
        <v>1141</v>
      </c>
      <c r="J799" s="638">
        <f t="shared" si="12"/>
        <v>19</v>
      </c>
      <c r="L799" s="633" t="s">
        <v>1186</v>
      </c>
      <c r="M799" s="637" t="s">
        <v>1113</v>
      </c>
    </row>
    <row r="800" spans="1:13">
      <c r="A800" s="634" t="s">
        <v>1186</v>
      </c>
      <c r="B800" s="634" t="s">
        <v>1113</v>
      </c>
      <c r="C800" s="635" t="s">
        <v>632</v>
      </c>
      <c r="D800" s="636">
        <v>50</v>
      </c>
      <c r="E800" s="636">
        <v>0</v>
      </c>
      <c r="F800" s="636">
        <v>60</v>
      </c>
      <c r="G800" s="636">
        <v>0</v>
      </c>
      <c r="H800" s="636" t="s">
        <v>1134</v>
      </c>
      <c r="J800" s="638">
        <f t="shared" si="12"/>
        <v>10</v>
      </c>
      <c r="L800" s="633" t="s">
        <v>1186</v>
      </c>
      <c r="M800" s="637" t="s">
        <v>1113</v>
      </c>
    </row>
    <row r="801" spans="1:13">
      <c r="A801" s="634" t="s">
        <v>1186</v>
      </c>
      <c r="B801" s="634" t="s">
        <v>1113</v>
      </c>
      <c r="C801" s="635" t="s">
        <v>632</v>
      </c>
      <c r="D801" s="636">
        <v>60</v>
      </c>
      <c r="E801" s="636">
        <v>0</v>
      </c>
      <c r="F801" s="636">
        <v>68</v>
      </c>
      <c r="G801" s="636">
        <v>0</v>
      </c>
      <c r="H801" s="636" t="s">
        <v>1141</v>
      </c>
      <c r="J801" s="638">
        <f t="shared" si="12"/>
        <v>8</v>
      </c>
      <c r="L801" s="633" t="s">
        <v>1186</v>
      </c>
      <c r="M801" s="637" t="s">
        <v>1113</v>
      </c>
    </row>
    <row r="802" spans="1:13">
      <c r="A802" s="634" t="s">
        <v>1186</v>
      </c>
      <c r="B802" s="634" t="s">
        <v>1113</v>
      </c>
      <c r="C802" s="635" t="s">
        <v>632</v>
      </c>
      <c r="D802" s="636">
        <v>68</v>
      </c>
      <c r="E802" s="636">
        <v>0</v>
      </c>
      <c r="F802" s="636">
        <v>77</v>
      </c>
      <c r="G802" s="636">
        <v>1000</v>
      </c>
      <c r="H802" s="636" t="s">
        <v>1134</v>
      </c>
      <c r="J802" s="638">
        <f t="shared" si="12"/>
        <v>10</v>
      </c>
      <c r="L802" s="633" t="s">
        <v>1186</v>
      </c>
      <c r="M802" s="637" t="s">
        <v>1113</v>
      </c>
    </row>
    <row r="803" spans="1:13">
      <c r="A803" s="634" t="s">
        <v>200</v>
      </c>
      <c r="B803" s="634" t="s">
        <v>1113</v>
      </c>
      <c r="C803" s="635" t="s">
        <v>1187</v>
      </c>
      <c r="D803" s="636">
        <v>0</v>
      </c>
      <c r="E803" s="636">
        <v>0</v>
      </c>
      <c r="F803" s="636">
        <v>19</v>
      </c>
      <c r="G803" s="636">
        <v>0</v>
      </c>
      <c r="H803" s="636" t="s">
        <v>1134</v>
      </c>
      <c r="J803" s="638">
        <f t="shared" si="12"/>
        <v>19</v>
      </c>
      <c r="L803" s="633" t="s">
        <v>200</v>
      </c>
      <c r="M803" s="637" t="s">
        <v>1113</v>
      </c>
    </row>
    <row r="804" spans="1:13">
      <c r="A804" s="634" t="s">
        <v>200</v>
      </c>
      <c r="B804" s="634" t="s">
        <v>1113</v>
      </c>
      <c r="C804" s="635" t="s">
        <v>1187</v>
      </c>
      <c r="D804" s="636">
        <v>19</v>
      </c>
      <c r="E804" s="636">
        <v>0</v>
      </c>
      <c r="F804" s="636">
        <v>23</v>
      </c>
      <c r="G804" s="636">
        <v>0</v>
      </c>
      <c r="H804" s="636" t="s">
        <v>1141</v>
      </c>
      <c r="J804" s="638">
        <f t="shared" si="12"/>
        <v>4</v>
      </c>
      <c r="L804" s="633" t="s">
        <v>200</v>
      </c>
      <c r="M804" s="637" t="s">
        <v>1113</v>
      </c>
    </row>
    <row r="805" spans="1:13">
      <c r="A805" s="634" t="s">
        <v>200</v>
      </c>
      <c r="B805" s="634" t="s">
        <v>1113</v>
      </c>
      <c r="C805" s="635" t="s">
        <v>1187</v>
      </c>
      <c r="D805" s="636">
        <v>23</v>
      </c>
      <c r="E805" s="636">
        <v>0</v>
      </c>
      <c r="F805" s="636">
        <v>42</v>
      </c>
      <c r="G805" s="636">
        <v>800</v>
      </c>
      <c r="H805" s="636" t="s">
        <v>1134</v>
      </c>
      <c r="J805" s="638">
        <f t="shared" si="12"/>
        <v>19.799999999999997</v>
      </c>
      <c r="L805" s="633" t="s">
        <v>200</v>
      </c>
      <c r="M805" s="637" t="s">
        <v>1113</v>
      </c>
    </row>
    <row r="806" spans="1:13">
      <c r="A806" s="634" t="s">
        <v>200</v>
      </c>
      <c r="B806" s="634" t="s">
        <v>1113</v>
      </c>
      <c r="C806" s="635" t="s">
        <v>1187</v>
      </c>
      <c r="D806" s="636">
        <v>42</v>
      </c>
      <c r="E806" s="636">
        <v>800</v>
      </c>
      <c r="F806" s="636">
        <v>46</v>
      </c>
      <c r="G806" s="636">
        <v>340</v>
      </c>
      <c r="H806" s="636" t="s">
        <v>1141</v>
      </c>
      <c r="J806" s="638">
        <f t="shared" si="12"/>
        <v>3.5400000000000063</v>
      </c>
      <c r="L806" s="633" t="s">
        <v>200</v>
      </c>
      <c r="M806" s="637" t="s">
        <v>1113</v>
      </c>
    </row>
    <row r="807" spans="1:13">
      <c r="A807" s="634" t="s">
        <v>200</v>
      </c>
      <c r="B807" s="634" t="s">
        <v>1113</v>
      </c>
      <c r="C807" s="635" t="s">
        <v>1188</v>
      </c>
      <c r="D807" s="636">
        <v>46</v>
      </c>
      <c r="E807" s="636">
        <v>340</v>
      </c>
      <c r="F807" s="636">
        <v>51</v>
      </c>
      <c r="G807" s="636">
        <v>0</v>
      </c>
      <c r="H807" s="636" t="s">
        <v>1133</v>
      </c>
      <c r="J807" s="638">
        <f t="shared" si="12"/>
        <v>4.6599999999999966</v>
      </c>
      <c r="L807" s="633" t="s">
        <v>200</v>
      </c>
      <c r="M807" s="637" t="s">
        <v>1113</v>
      </c>
    </row>
    <row r="808" spans="1:13">
      <c r="A808" s="634" t="s">
        <v>200</v>
      </c>
      <c r="B808" s="634" t="s">
        <v>1113</v>
      </c>
      <c r="C808" s="635" t="s">
        <v>1188</v>
      </c>
      <c r="D808" s="636">
        <v>51</v>
      </c>
      <c r="E808" s="636">
        <v>0</v>
      </c>
      <c r="F808" s="636">
        <v>54</v>
      </c>
      <c r="G808" s="636">
        <v>0</v>
      </c>
      <c r="H808" s="636" t="s">
        <v>1134</v>
      </c>
      <c r="J808" s="638">
        <f t="shared" si="12"/>
        <v>3</v>
      </c>
      <c r="L808" s="633" t="s">
        <v>200</v>
      </c>
      <c r="M808" s="637" t="s">
        <v>1113</v>
      </c>
    </row>
    <row r="809" spans="1:13">
      <c r="A809" s="634" t="s">
        <v>200</v>
      </c>
      <c r="B809" s="634" t="s">
        <v>1113</v>
      </c>
      <c r="C809" s="635" t="s">
        <v>1188</v>
      </c>
      <c r="D809" s="636">
        <v>54</v>
      </c>
      <c r="E809" s="636">
        <v>0</v>
      </c>
      <c r="F809" s="636">
        <v>57</v>
      </c>
      <c r="G809" s="636">
        <v>0</v>
      </c>
      <c r="H809" s="636" t="s">
        <v>1133</v>
      </c>
      <c r="J809" s="638">
        <f t="shared" si="12"/>
        <v>3</v>
      </c>
      <c r="L809" s="633" t="s">
        <v>200</v>
      </c>
      <c r="M809" s="637" t="s">
        <v>1113</v>
      </c>
    </row>
    <row r="810" spans="1:13">
      <c r="A810" s="634" t="s">
        <v>200</v>
      </c>
      <c r="B810" s="634" t="s">
        <v>1113</v>
      </c>
      <c r="C810" s="635" t="s">
        <v>1188</v>
      </c>
      <c r="D810" s="636">
        <v>57</v>
      </c>
      <c r="E810" s="636">
        <v>0</v>
      </c>
      <c r="F810" s="636">
        <v>58</v>
      </c>
      <c r="G810" s="636">
        <v>0</v>
      </c>
      <c r="H810" s="636" t="s">
        <v>1134</v>
      </c>
      <c r="J810" s="638">
        <f t="shared" si="12"/>
        <v>1</v>
      </c>
      <c r="L810" s="633" t="s">
        <v>200</v>
      </c>
      <c r="M810" s="637" t="s">
        <v>1113</v>
      </c>
    </row>
    <row r="811" spans="1:13">
      <c r="A811" s="634" t="s">
        <v>200</v>
      </c>
      <c r="B811" s="634" t="s">
        <v>1113</v>
      </c>
      <c r="C811" s="635" t="s">
        <v>1188</v>
      </c>
      <c r="D811" s="636">
        <v>58</v>
      </c>
      <c r="E811" s="636">
        <v>0</v>
      </c>
      <c r="F811" s="636">
        <v>60</v>
      </c>
      <c r="G811" s="636">
        <v>0</v>
      </c>
      <c r="H811" s="636" t="s">
        <v>1133</v>
      </c>
      <c r="J811" s="638">
        <f t="shared" si="12"/>
        <v>2</v>
      </c>
      <c r="L811" s="633" t="s">
        <v>200</v>
      </c>
      <c r="M811" s="637" t="s">
        <v>1113</v>
      </c>
    </row>
    <row r="812" spans="1:13">
      <c r="A812" s="634" t="s">
        <v>200</v>
      </c>
      <c r="B812" s="634" t="s">
        <v>1113</v>
      </c>
      <c r="C812" s="635" t="s">
        <v>1188</v>
      </c>
      <c r="D812" s="636">
        <v>60</v>
      </c>
      <c r="E812" s="636">
        <v>0</v>
      </c>
      <c r="F812" s="636">
        <v>64</v>
      </c>
      <c r="G812" s="636">
        <v>0</v>
      </c>
      <c r="H812" s="636" t="s">
        <v>1134</v>
      </c>
      <c r="J812" s="638">
        <f t="shared" si="12"/>
        <v>4</v>
      </c>
      <c r="L812" s="633" t="s">
        <v>200</v>
      </c>
      <c r="M812" s="637" t="s">
        <v>1113</v>
      </c>
    </row>
    <row r="813" spans="1:13">
      <c r="A813" s="634" t="s">
        <v>200</v>
      </c>
      <c r="B813" s="634" t="s">
        <v>1113</v>
      </c>
      <c r="C813" s="635" t="s">
        <v>1188</v>
      </c>
      <c r="D813" s="636">
        <v>64</v>
      </c>
      <c r="E813" s="636">
        <v>0</v>
      </c>
      <c r="F813" s="636">
        <v>65</v>
      </c>
      <c r="G813" s="636">
        <v>0</v>
      </c>
      <c r="H813" s="636" t="s">
        <v>1133</v>
      </c>
      <c r="J813" s="638">
        <f t="shared" si="12"/>
        <v>1</v>
      </c>
      <c r="L813" s="633" t="s">
        <v>200</v>
      </c>
      <c r="M813" s="637" t="s">
        <v>1113</v>
      </c>
    </row>
    <row r="814" spans="1:13">
      <c r="A814" s="634" t="s">
        <v>200</v>
      </c>
      <c r="B814" s="634" t="s">
        <v>1113</v>
      </c>
      <c r="C814" s="635" t="s">
        <v>1188</v>
      </c>
      <c r="D814" s="636">
        <v>65</v>
      </c>
      <c r="E814" s="636">
        <v>0</v>
      </c>
      <c r="F814" s="636">
        <v>66</v>
      </c>
      <c r="G814" s="636">
        <v>0</v>
      </c>
      <c r="H814" s="636" t="s">
        <v>1134</v>
      </c>
      <c r="J814" s="638">
        <f t="shared" si="12"/>
        <v>1</v>
      </c>
      <c r="L814" s="633" t="s">
        <v>200</v>
      </c>
      <c r="M814" s="637" t="s">
        <v>1113</v>
      </c>
    </row>
    <row r="815" spans="1:13">
      <c r="A815" s="634" t="s">
        <v>200</v>
      </c>
      <c r="B815" s="634" t="s">
        <v>1144</v>
      </c>
      <c r="C815" s="635" t="s">
        <v>1188</v>
      </c>
      <c r="D815" s="636">
        <v>66</v>
      </c>
      <c r="E815" s="636">
        <v>0</v>
      </c>
      <c r="F815" s="636">
        <v>68</v>
      </c>
      <c r="G815" s="636">
        <v>0</v>
      </c>
      <c r="H815" s="636" t="s">
        <v>1133</v>
      </c>
      <c r="J815" s="638">
        <f t="shared" si="12"/>
        <v>2</v>
      </c>
      <c r="L815" s="633" t="s">
        <v>200</v>
      </c>
      <c r="M815" s="637" t="s">
        <v>1144</v>
      </c>
    </row>
    <row r="816" spans="1:13">
      <c r="A816" s="634" t="s">
        <v>200</v>
      </c>
      <c r="B816" s="634" t="s">
        <v>1144</v>
      </c>
      <c r="C816" s="635" t="s">
        <v>1188</v>
      </c>
      <c r="D816" s="636">
        <v>68</v>
      </c>
      <c r="E816" s="636">
        <v>0</v>
      </c>
      <c r="F816" s="636">
        <v>71</v>
      </c>
      <c r="G816" s="636">
        <v>0</v>
      </c>
      <c r="H816" s="636" t="s">
        <v>1134</v>
      </c>
      <c r="J816" s="638">
        <f t="shared" si="12"/>
        <v>3</v>
      </c>
      <c r="L816" s="633" t="s">
        <v>200</v>
      </c>
      <c r="M816" s="637" t="s">
        <v>1144</v>
      </c>
    </row>
    <row r="817" spans="1:13">
      <c r="A817" s="634" t="s">
        <v>200</v>
      </c>
      <c r="B817" s="634" t="s">
        <v>1144</v>
      </c>
      <c r="C817" s="635" t="s">
        <v>1188</v>
      </c>
      <c r="D817" s="636">
        <v>71</v>
      </c>
      <c r="E817" s="636">
        <v>0</v>
      </c>
      <c r="F817" s="636">
        <v>73</v>
      </c>
      <c r="G817" s="636">
        <v>0</v>
      </c>
      <c r="H817" s="636" t="s">
        <v>1133</v>
      </c>
      <c r="J817" s="638">
        <f t="shared" si="12"/>
        <v>2</v>
      </c>
      <c r="L817" s="633" t="s">
        <v>200</v>
      </c>
      <c r="M817" s="637" t="s">
        <v>1144</v>
      </c>
    </row>
    <row r="818" spans="1:13">
      <c r="A818" s="634" t="s">
        <v>200</v>
      </c>
      <c r="B818" s="634" t="s">
        <v>1144</v>
      </c>
      <c r="C818" s="635" t="s">
        <v>1188</v>
      </c>
      <c r="D818" s="636">
        <v>73</v>
      </c>
      <c r="E818" s="636">
        <v>0</v>
      </c>
      <c r="F818" s="636">
        <v>74</v>
      </c>
      <c r="G818" s="636">
        <v>0</v>
      </c>
      <c r="H818" s="636" t="s">
        <v>1134</v>
      </c>
      <c r="J818" s="638">
        <f t="shared" si="12"/>
        <v>1</v>
      </c>
      <c r="L818" s="633" t="s">
        <v>200</v>
      </c>
      <c r="M818" s="637" t="s">
        <v>1144</v>
      </c>
    </row>
    <row r="819" spans="1:13">
      <c r="A819" s="634" t="s">
        <v>200</v>
      </c>
      <c r="B819" s="634" t="s">
        <v>1144</v>
      </c>
      <c r="C819" s="635" t="s">
        <v>1188</v>
      </c>
      <c r="D819" s="636">
        <v>74</v>
      </c>
      <c r="E819" s="636">
        <v>0</v>
      </c>
      <c r="F819" s="636">
        <v>75</v>
      </c>
      <c r="G819" s="636">
        <v>0</v>
      </c>
      <c r="H819" s="636" t="s">
        <v>1133</v>
      </c>
      <c r="J819" s="638">
        <f t="shared" si="12"/>
        <v>1</v>
      </c>
      <c r="L819" s="633" t="s">
        <v>200</v>
      </c>
      <c r="M819" s="637" t="s">
        <v>1144</v>
      </c>
    </row>
    <row r="820" spans="1:13">
      <c r="A820" s="634" t="s">
        <v>200</v>
      </c>
      <c r="B820" s="634" t="s">
        <v>1144</v>
      </c>
      <c r="C820" s="635" t="s">
        <v>1188</v>
      </c>
      <c r="D820" s="636">
        <v>75</v>
      </c>
      <c r="E820" s="636">
        <v>0</v>
      </c>
      <c r="F820" s="636">
        <v>76</v>
      </c>
      <c r="G820" s="636">
        <v>0</v>
      </c>
      <c r="H820" s="636" t="s">
        <v>1134</v>
      </c>
      <c r="J820" s="638">
        <f t="shared" si="12"/>
        <v>1</v>
      </c>
      <c r="L820" s="633" t="s">
        <v>200</v>
      </c>
      <c r="M820" s="637" t="s">
        <v>1144</v>
      </c>
    </row>
    <row r="821" spans="1:13">
      <c r="A821" s="634" t="s">
        <v>200</v>
      </c>
      <c r="B821" s="634" t="s">
        <v>1144</v>
      </c>
      <c r="C821" s="635" t="s">
        <v>1188</v>
      </c>
      <c r="D821" s="636">
        <v>76</v>
      </c>
      <c r="E821" s="636">
        <v>0</v>
      </c>
      <c r="F821" s="636">
        <v>77</v>
      </c>
      <c r="G821" s="636">
        <v>0</v>
      </c>
      <c r="H821" s="636" t="s">
        <v>1133</v>
      </c>
      <c r="J821" s="638">
        <f t="shared" si="12"/>
        <v>1</v>
      </c>
      <c r="L821" s="633" t="s">
        <v>200</v>
      </c>
      <c r="M821" s="637" t="s">
        <v>1144</v>
      </c>
    </row>
    <row r="822" spans="1:13">
      <c r="A822" s="634" t="s">
        <v>200</v>
      </c>
      <c r="B822" s="634" t="s">
        <v>1144</v>
      </c>
      <c r="C822" s="635" t="s">
        <v>1188</v>
      </c>
      <c r="D822" s="636">
        <v>77</v>
      </c>
      <c r="E822" s="636">
        <v>0</v>
      </c>
      <c r="F822" s="636">
        <v>80</v>
      </c>
      <c r="G822" s="636">
        <v>0</v>
      </c>
      <c r="H822" s="636" t="s">
        <v>1134</v>
      </c>
      <c r="J822" s="638">
        <f t="shared" si="12"/>
        <v>3</v>
      </c>
      <c r="L822" s="633" t="s">
        <v>200</v>
      </c>
      <c r="M822" s="637" t="s">
        <v>1144</v>
      </c>
    </row>
    <row r="823" spans="1:13">
      <c r="A823" s="634" t="s">
        <v>200</v>
      </c>
      <c r="B823" s="634" t="s">
        <v>1144</v>
      </c>
      <c r="C823" s="635" t="s">
        <v>1188</v>
      </c>
      <c r="D823" s="636">
        <v>80</v>
      </c>
      <c r="E823" s="636">
        <v>0</v>
      </c>
      <c r="F823" s="636">
        <v>83</v>
      </c>
      <c r="G823" s="636">
        <v>0</v>
      </c>
      <c r="H823" s="636" t="s">
        <v>1133</v>
      </c>
      <c r="J823" s="638">
        <f t="shared" si="12"/>
        <v>3</v>
      </c>
      <c r="L823" s="633" t="s">
        <v>200</v>
      </c>
      <c r="M823" s="637" t="s">
        <v>1144</v>
      </c>
    </row>
    <row r="824" spans="1:13">
      <c r="A824" s="634" t="s">
        <v>200</v>
      </c>
      <c r="B824" s="634" t="s">
        <v>1144</v>
      </c>
      <c r="C824" s="635" t="s">
        <v>1188</v>
      </c>
      <c r="D824" s="636">
        <v>83</v>
      </c>
      <c r="E824" s="636">
        <v>0</v>
      </c>
      <c r="F824" s="636">
        <v>84</v>
      </c>
      <c r="G824" s="636">
        <v>0</v>
      </c>
      <c r="H824" s="636" t="s">
        <v>1134</v>
      </c>
      <c r="J824" s="638">
        <f t="shared" si="12"/>
        <v>1</v>
      </c>
      <c r="L824" s="633" t="s">
        <v>200</v>
      </c>
      <c r="M824" s="637" t="s">
        <v>1144</v>
      </c>
    </row>
    <row r="825" spans="1:13">
      <c r="A825" s="634" t="s">
        <v>200</v>
      </c>
      <c r="B825" s="634" t="s">
        <v>1144</v>
      </c>
      <c r="C825" s="635" t="s">
        <v>1188</v>
      </c>
      <c r="D825" s="636">
        <v>84</v>
      </c>
      <c r="E825" s="636">
        <v>0</v>
      </c>
      <c r="F825" s="636">
        <v>86</v>
      </c>
      <c r="G825" s="636">
        <v>0</v>
      </c>
      <c r="H825" s="636" t="s">
        <v>1133</v>
      </c>
      <c r="J825" s="638">
        <f t="shared" si="12"/>
        <v>2</v>
      </c>
      <c r="L825" s="633" t="s">
        <v>200</v>
      </c>
      <c r="M825" s="637" t="s">
        <v>1144</v>
      </c>
    </row>
    <row r="826" spans="1:13">
      <c r="A826" s="634" t="s">
        <v>200</v>
      </c>
      <c r="B826" s="634" t="s">
        <v>1144</v>
      </c>
      <c r="C826" s="635" t="s">
        <v>1188</v>
      </c>
      <c r="D826" s="636">
        <v>86</v>
      </c>
      <c r="E826" s="636">
        <v>0</v>
      </c>
      <c r="F826" s="636">
        <v>97</v>
      </c>
      <c r="G826" s="636">
        <v>0</v>
      </c>
      <c r="H826" s="636" t="s">
        <v>1134</v>
      </c>
      <c r="J826" s="638">
        <f t="shared" si="12"/>
        <v>11</v>
      </c>
      <c r="L826" s="633" t="s">
        <v>200</v>
      </c>
      <c r="M826" s="637" t="s">
        <v>1144</v>
      </c>
    </row>
    <row r="827" spans="1:13">
      <c r="A827" s="634" t="s">
        <v>200</v>
      </c>
      <c r="B827" s="634" t="s">
        <v>1144</v>
      </c>
      <c r="C827" s="635" t="s">
        <v>1188</v>
      </c>
      <c r="D827" s="636">
        <v>97</v>
      </c>
      <c r="E827" s="636">
        <v>0</v>
      </c>
      <c r="F827" s="636">
        <v>98</v>
      </c>
      <c r="G827" s="636">
        <v>0</v>
      </c>
      <c r="H827" s="636" t="s">
        <v>1133</v>
      </c>
      <c r="J827" s="638">
        <f t="shared" si="12"/>
        <v>1</v>
      </c>
      <c r="L827" s="633" t="s">
        <v>200</v>
      </c>
      <c r="M827" s="637" t="s">
        <v>1144</v>
      </c>
    </row>
    <row r="828" spans="1:13">
      <c r="A828" s="634" t="s">
        <v>200</v>
      </c>
      <c r="B828" s="634" t="s">
        <v>1144</v>
      </c>
      <c r="C828" s="635" t="s">
        <v>1188</v>
      </c>
      <c r="D828" s="636">
        <v>98</v>
      </c>
      <c r="E828" s="636">
        <v>0</v>
      </c>
      <c r="F828" s="636">
        <v>99</v>
      </c>
      <c r="G828" s="636">
        <v>0</v>
      </c>
      <c r="H828" s="636" t="s">
        <v>1134</v>
      </c>
      <c r="J828" s="638">
        <f t="shared" si="12"/>
        <v>1</v>
      </c>
      <c r="L828" s="633" t="s">
        <v>200</v>
      </c>
      <c r="M828" s="637" t="s">
        <v>1144</v>
      </c>
    </row>
    <row r="829" spans="1:13">
      <c r="A829" s="634" t="s">
        <v>200</v>
      </c>
      <c r="B829" s="634" t="s">
        <v>1144</v>
      </c>
      <c r="C829" s="635" t="s">
        <v>1188</v>
      </c>
      <c r="D829" s="636">
        <v>99</v>
      </c>
      <c r="E829" s="636">
        <v>0</v>
      </c>
      <c r="F829" s="636">
        <v>106</v>
      </c>
      <c r="G829" s="636">
        <v>0</v>
      </c>
      <c r="H829" s="636" t="s">
        <v>1133</v>
      </c>
      <c r="J829" s="638">
        <f t="shared" si="12"/>
        <v>7</v>
      </c>
      <c r="L829" s="633" t="s">
        <v>200</v>
      </c>
      <c r="M829" s="637" t="s">
        <v>1144</v>
      </c>
    </row>
    <row r="830" spans="1:13">
      <c r="A830" s="634" t="s">
        <v>200</v>
      </c>
      <c r="B830" s="634" t="s">
        <v>1144</v>
      </c>
      <c r="C830" s="635" t="s">
        <v>1188</v>
      </c>
      <c r="D830" s="636">
        <v>106</v>
      </c>
      <c r="E830" s="636">
        <v>0</v>
      </c>
      <c r="F830" s="636">
        <v>109</v>
      </c>
      <c r="G830" s="636">
        <v>0</v>
      </c>
      <c r="H830" s="636" t="s">
        <v>1134</v>
      </c>
      <c r="J830" s="638">
        <f t="shared" si="12"/>
        <v>3</v>
      </c>
      <c r="L830" s="633" t="s">
        <v>200</v>
      </c>
      <c r="M830" s="637" t="s">
        <v>1144</v>
      </c>
    </row>
    <row r="831" spans="1:13">
      <c r="A831" s="634" t="s">
        <v>200</v>
      </c>
      <c r="B831" s="634" t="s">
        <v>1144</v>
      </c>
      <c r="C831" s="635" t="s">
        <v>1188</v>
      </c>
      <c r="D831" s="636">
        <v>109</v>
      </c>
      <c r="E831" s="636">
        <v>0</v>
      </c>
      <c r="F831" s="636">
        <v>111</v>
      </c>
      <c r="G831" s="636">
        <v>0</v>
      </c>
      <c r="H831" s="636" t="s">
        <v>1133</v>
      </c>
      <c r="J831" s="638">
        <f t="shared" si="12"/>
        <v>2</v>
      </c>
      <c r="L831" s="633" t="s">
        <v>200</v>
      </c>
      <c r="M831" s="637" t="s">
        <v>1144</v>
      </c>
    </row>
    <row r="832" spans="1:13">
      <c r="A832" s="634" t="s">
        <v>200</v>
      </c>
      <c r="B832" s="634" t="s">
        <v>1144</v>
      </c>
      <c r="C832" s="635" t="s">
        <v>1188</v>
      </c>
      <c r="D832" s="636">
        <v>111</v>
      </c>
      <c r="E832" s="636">
        <v>0</v>
      </c>
      <c r="F832" s="636">
        <v>113</v>
      </c>
      <c r="G832" s="636">
        <v>0</v>
      </c>
      <c r="H832" s="636" t="s">
        <v>1134</v>
      </c>
      <c r="J832" s="638">
        <f t="shared" si="12"/>
        <v>2</v>
      </c>
      <c r="L832" s="633" t="s">
        <v>200</v>
      </c>
      <c r="M832" s="637" t="s">
        <v>1144</v>
      </c>
    </row>
    <row r="833" spans="1:13">
      <c r="A833" s="634" t="s">
        <v>200</v>
      </c>
      <c r="B833" s="634" t="s">
        <v>1144</v>
      </c>
      <c r="C833" s="635" t="s">
        <v>1188</v>
      </c>
      <c r="D833" s="636">
        <v>113</v>
      </c>
      <c r="E833" s="636">
        <v>0</v>
      </c>
      <c r="F833" s="636">
        <v>117</v>
      </c>
      <c r="G833" s="636">
        <v>0</v>
      </c>
      <c r="H833" s="636" t="s">
        <v>1133</v>
      </c>
      <c r="J833" s="638">
        <f t="shared" si="12"/>
        <v>4</v>
      </c>
      <c r="L833" s="633" t="s">
        <v>200</v>
      </c>
      <c r="M833" s="637" t="s">
        <v>1144</v>
      </c>
    </row>
    <row r="834" spans="1:13">
      <c r="A834" s="634" t="s">
        <v>200</v>
      </c>
      <c r="B834" s="634" t="s">
        <v>1144</v>
      </c>
      <c r="C834" s="635" t="s">
        <v>1188</v>
      </c>
      <c r="D834" s="636">
        <v>117</v>
      </c>
      <c r="E834" s="636">
        <v>0</v>
      </c>
      <c r="F834" s="636">
        <v>120</v>
      </c>
      <c r="G834" s="636">
        <v>0</v>
      </c>
      <c r="H834" s="636" t="s">
        <v>1132</v>
      </c>
      <c r="J834" s="638">
        <f t="shared" si="12"/>
        <v>3</v>
      </c>
      <c r="L834" s="633" t="s">
        <v>200</v>
      </c>
      <c r="M834" s="637" t="s">
        <v>1144</v>
      </c>
    </row>
    <row r="835" spans="1:13">
      <c r="A835" s="634" t="s">
        <v>200</v>
      </c>
      <c r="B835" s="634" t="s">
        <v>1144</v>
      </c>
      <c r="C835" s="635" t="s">
        <v>1188</v>
      </c>
      <c r="D835" s="636">
        <v>120</v>
      </c>
      <c r="E835" s="636">
        <v>0</v>
      </c>
      <c r="F835" s="636">
        <v>121</v>
      </c>
      <c r="G835" s="636">
        <v>0</v>
      </c>
      <c r="H835" s="636" t="s">
        <v>1133</v>
      </c>
      <c r="J835" s="638">
        <f t="shared" ref="J835:J898" si="13">+(F835+G835/1000)-(D835+E835/1000)</f>
        <v>1</v>
      </c>
      <c r="L835" s="633" t="s">
        <v>200</v>
      </c>
      <c r="M835" s="637" t="s">
        <v>1144</v>
      </c>
    </row>
    <row r="836" spans="1:13">
      <c r="A836" s="634" t="s">
        <v>200</v>
      </c>
      <c r="B836" s="634" t="s">
        <v>1144</v>
      </c>
      <c r="C836" s="635" t="s">
        <v>1188</v>
      </c>
      <c r="D836" s="636">
        <v>121</v>
      </c>
      <c r="E836" s="636">
        <v>0</v>
      </c>
      <c r="F836" s="636">
        <v>130</v>
      </c>
      <c r="G836" s="636">
        <v>0</v>
      </c>
      <c r="H836" s="636" t="s">
        <v>1132</v>
      </c>
      <c r="J836" s="638">
        <f t="shared" si="13"/>
        <v>9</v>
      </c>
      <c r="L836" s="633" t="s">
        <v>200</v>
      </c>
      <c r="M836" s="637" t="s">
        <v>1144</v>
      </c>
    </row>
    <row r="837" spans="1:13">
      <c r="A837" s="634" t="s">
        <v>200</v>
      </c>
      <c r="B837" s="634" t="s">
        <v>1144</v>
      </c>
      <c r="C837" s="635" t="s">
        <v>1188</v>
      </c>
      <c r="D837" s="636">
        <v>130</v>
      </c>
      <c r="E837" s="636">
        <v>0</v>
      </c>
      <c r="F837" s="636">
        <v>131</v>
      </c>
      <c r="G837" s="636">
        <v>0</v>
      </c>
      <c r="H837" s="636" t="s">
        <v>1133</v>
      </c>
      <c r="J837" s="638">
        <f t="shared" si="13"/>
        <v>1</v>
      </c>
      <c r="L837" s="633" t="s">
        <v>200</v>
      </c>
      <c r="M837" s="637" t="s">
        <v>1144</v>
      </c>
    </row>
    <row r="838" spans="1:13">
      <c r="A838" s="634" t="s">
        <v>200</v>
      </c>
      <c r="B838" s="634" t="s">
        <v>1144</v>
      </c>
      <c r="C838" s="635" t="s">
        <v>1188</v>
      </c>
      <c r="D838" s="636">
        <v>131</v>
      </c>
      <c r="E838" s="636">
        <v>0</v>
      </c>
      <c r="F838" s="636">
        <v>134</v>
      </c>
      <c r="G838" s="636">
        <v>610</v>
      </c>
      <c r="H838" s="636" t="s">
        <v>1132</v>
      </c>
      <c r="J838" s="638">
        <f t="shared" si="13"/>
        <v>3.6100000000000136</v>
      </c>
      <c r="L838" s="633" t="s">
        <v>200</v>
      </c>
      <c r="M838" s="637" t="s">
        <v>1144</v>
      </c>
    </row>
    <row r="839" spans="1:13">
      <c r="A839" s="634" t="s">
        <v>202</v>
      </c>
      <c r="B839" s="634" t="s">
        <v>1144</v>
      </c>
      <c r="C839" s="635" t="s">
        <v>203</v>
      </c>
      <c r="D839" s="636">
        <v>0</v>
      </c>
      <c r="E839" s="636">
        <v>0</v>
      </c>
      <c r="F839" s="636">
        <v>7</v>
      </c>
      <c r="G839" s="636">
        <v>500</v>
      </c>
      <c r="H839" s="636" t="s">
        <v>1132</v>
      </c>
      <c r="J839" s="638">
        <f t="shared" si="13"/>
        <v>7.5</v>
      </c>
      <c r="L839" s="633" t="s">
        <v>202</v>
      </c>
      <c r="M839" s="637" t="s">
        <v>1144</v>
      </c>
    </row>
    <row r="840" spans="1:13">
      <c r="A840" s="634" t="s">
        <v>202</v>
      </c>
      <c r="B840" s="634" t="s">
        <v>1144</v>
      </c>
      <c r="C840" s="635" t="s">
        <v>203</v>
      </c>
      <c r="D840" s="636">
        <v>0</v>
      </c>
      <c r="E840" s="636">
        <v>880</v>
      </c>
      <c r="F840" s="636">
        <v>7</v>
      </c>
      <c r="G840" s="636">
        <v>500</v>
      </c>
      <c r="H840" s="636" t="s">
        <v>1134</v>
      </c>
      <c r="J840" s="638">
        <f t="shared" si="13"/>
        <v>6.62</v>
      </c>
      <c r="L840" s="633" t="s">
        <v>202</v>
      </c>
      <c r="M840" s="637" t="s">
        <v>1144</v>
      </c>
    </row>
    <row r="841" spans="1:13">
      <c r="A841" s="634" t="s">
        <v>202</v>
      </c>
      <c r="B841" s="634" t="s">
        <v>1144</v>
      </c>
      <c r="C841" s="635" t="s">
        <v>203</v>
      </c>
      <c r="D841" s="636">
        <v>7</v>
      </c>
      <c r="E841" s="636">
        <v>500</v>
      </c>
      <c r="F841" s="636">
        <v>10</v>
      </c>
      <c r="G841" s="636">
        <v>0</v>
      </c>
      <c r="H841" s="636" t="s">
        <v>1133</v>
      </c>
      <c r="J841" s="638">
        <f t="shared" si="13"/>
        <v>2.5</v>
      </c>
      <c r="L841" s="633" t="s">
        <v>202</v>
      </c>
      <c r="M841" s="637" t="s">
        <v>1144</v>
      </c>
    </row>
    <row r="842" spans="1:13">
      <c r="A842" s="634" t="s">
        <v>202</v>
      </c>
      <c r="B842" s="634" t="s">
        <v>1144</v>
      </c>
      <c r="C842" s="635" t="s">
        <v>203</v>
      </c>
      <c r="D842" s="636">
        <v>10</v>
      </c>
      <c r="E842" s="636">
        <v>0</v>
      </c>
      <c r="F842" s="636">
        <v>10</v>
      </c>
      <c r="G842" s="636">
        <v>950</v>
      </c>
      <c r="H842" s="636" t="s">
        <v>1132</v>
      </c>
      <c r="J842" s="638">
        <f t="shared" si="13"/>
        <v>0.94999999999999929</v>
      </c>
      <c r="L842" s="633" t="s">
        <v>202</v>
      </c>
      <c r="M842" s="637" t="s">
        <v>1144</v>
      </c>
    </row>
    <row r="843" spans="1:13">
      <c r="A843" s="634" t="s">
        <v>202</v>
      </c>
      <c r="B843" s="634" t="s">
        <v>1144</v>
      </c>
      <c r="C843" s="635" t="s">
        <v>203</v>
      </c>
      <c r="D843" s="636">
        <v>10</v>
      </c>
      <c r="E843" s="636">
        <v>950</v>
      </c>
      <c r="F843" s="636">
        <v>23</v>
      </c>
      <c r="G843" s="636">
        <v>360</v>
      </c>
      <c r="H843" s="636" t="s">
        <v>1133</v>
      </c>
      <c r="J843" s="638">
        <f t="shared" si="13"/>
        <v>12.41</v>
      </c>
      <c r="L843" s="633" t="s">
        <v>202</v>
      </c>
      <c r="M843" s="637" t="s">
        <v>1144</v>
      </c>
    </row>
    <row r="844" spans="1:13">
      <c r="A844" s="634" t="s">
        <v>202</v>
      </c>
      <c r="B844" s="634" t="s">
        <v>1144</v>
      </c>
      <c r="C844" s="635" t="s">
        <v>203</v>
      </c>
      <c r="D844" s="636">
        <v>23</v>
      </c>
      <c r="E844" s="636">
        <v>360</v>
      </c>
      <c r="F844" s="636">
        <v>24</v>
      </c>
      <c r="G844" s="636">
        <v>840</v>
      </c>
      <c r="H844" s="636" t="s">
        <v>1132</v>
      </c>
      <c r="J844" s="638">
        <f t="shared" si="13"/>
        <v>1.4800000000000004</v>
      </c>
      <c r="L844" s="633" t="s">
        <v>202</v>
      </c>
      <c r="M844" s="637" t="s">
        <v>1144</v>
      </c>
    </row>
    <row r="845" spans="1:13">
      <c r="A845" s="634" t="s">
        <v>202</v>
      </c>
      <c r="B845" s="634" t="s">
        <v>1144</v>
      </c>
      <c r="C845" s="635" t="s">
        <v>203</v>
      </c>
      <c r="D845" s="636">
        <v>24</v>
      </c>
      <c r="E845" s="636">
        <v>840</v>
      </c>
      <c r="F845" s="636">
        <v>34</v>
      </c>
      <c r="G845" s="636">
        <v>200</v>
      </c>
      <c r="H845" s="636" t="s">
        <v>1133</v>
      </c>
      <c r="J845" s="638">
        <f t="shared" si="13"/>
        <v>9.360000000000003</v>
      </c>
      <c r="L845" s="633" t="s">
        <v>202</v>
      </c>
      <c r="M845" s="637" t="s">
        <v>1144</v>
      </c>
    </row>
    <row r="846" spans="1:13">
      <c r="A846" s="634" t="s">
        <v>202</v>
      </c>
      <c r="B846" s="634" t="s">
        <v>1144</v>
      </c>
      <c r="C846" s="635" t="s">
        <v>203</v>
      </c>
      <c r="D846" s="636">
        <v>34</v>
      </c>
      <c r="E846" s="636">
        <v>200</v>
      </c>
      <c r="F846" s="636">
        <v>36</v>
      </c>
      <c r="G846" s="636">
        <v>350</v>
      </c>
      <c r="H846" s="636" t="s">
        <v>1134</v>
      </c>
      <c r="J846" s="638">
        <f t="shared" si="13"/>
        <v>2.1499999999999986</v>
      </c>
      <c r="L846" s="633" t="s">
        <v>202</v>
      </c>
      <c r="M846" s="637" t="s">
        <v>1144</v>
      </c>
    </row>
    <row r="847" spans="1:13">
      <c r="A847" s="634" t="s">
        <v>202</v>
      </c>
      <c r="B847" s="634" t="s">
        <v>1144</v>
      </c>
      <c r="C847" s="635" t="s">
        <v>203</v>
      </c>
      <c r="D847" s="636">
        <v>36</v>
      </c>
      <c r="E847" s="636">
        <v>350</v>
      </c>
      <c r="F847" s="636">
        <v>37</v>
      </c>
      <c r="G847" s="636">
        <v>650</v>
      </c>
      <c r="H847" s="636" t="s">
        <v>1132</v>
      </c>
      <c r="J847" s="638">
        <f t="shared" si="13"/>
        <v>1.2999999999999972</v>
      </c>
      <c r="L847" s="633" t="s">
        <v>202</v>
      </c>
      <c r="M847" s="637" t="s">
        <v>1144</v>
      </c>
    </row>
    <row r="848" spans="1:13">
      <c r="A848" s="634" t="s">
        <v>202</v>
      </c>
      <c r="B848" s="634" t="s">
        <v>1144</v>
      </c>
      <c r="C848" s="635" t="s">
        <v>203</v>
      </c>
      <c r="D848" s="636">
        <v>37</v>
      </c>
      <c r="E848" s="636">
        <v>650</v>
      </c>
      <c r="F848" s="636">
        <v>40</v>
      </c>
      <c r="G848" s="636">
        <v>180</v>
      </c>
      <c r="H848" s="636" t="s">
        <v>1134</v>
      </c>
      <c r="J848" s="638">
        <f t="shared" si="13"/>
        <v>2.5300000000000011</v>
      </c>
      <c r="L848" s="633" t="s">
        <v>202</v>
      </c>
      <c r="M848" s="637" t="s">
        <v>1144</v>
      </c>
    </row>
    <row r="849" spans="1:13">
      <c r="A849" s="634" t="s">
        <v>202</v>
      </c>
      <c r="B849" s="634" t="s">
        <v>1144</v>
      </c>
      <c r="C849" s="635" t="s">
        <v>203</v>
      </c>
      <c r="D849" s="636">
        <v>40</v>
      </c>
      <c r="E849" s="636">
        <v>180</v>
      </c>
      <c r="F849" s="636">
        <v>46</v>
      </c>
      <c r="G849" s="636">
        <v>970</v>
      </c>
      <c r="H849" s="636" t="s">
        <v>1133</v>
      </c>
      <c r="J849" s="638">
        <f t="shared" si="13"/>
        <v>6.7899999999999991</v>
      </c>
      <c r="L849" s="633" t="s">
        <v>202</v>
      </c>
      <c r="M849" s="637" t="s">
        <v>1144</v>
      </c>
    </row>
    <row r="850" spans="1:13">
      <c r="A850" s="634" t="s">
        <v>202</v>
      </c>
      <c r="B850" s="634" t="s">
        <v>1144</v>
      </c>
      <c r="C850" s="635" t="s">
        <v>203</v>
      </c>
      <c r="D850" s="636">
        <v>46</v>
      </c>
      <c r="E850" s="636">
        <v>970</v>
      </c>
      <c r="F850" s="636">
        <v>65</v>
      </c>
      <c r="G850" s="636">
        <v>930</v>
      </c>
      <c r="H850" s="636" t="s">
        <v>1133</v>
      </c>
      <c r="J850" s="638">
        <f t="shared" si="13"/>
        <v>18.960000000000008</v>
      </c>
      <c r="L850" s="633" t="s">
        <v>202</v>
      </c>
      <c r="M850" s="637" t="s">
        <v>1144</v>
      </c>
    </row>
    <row r="851" spans="1:13">
      <c r="A851" s="634" t="s">
        <v>202</v>
      </c>
      <c r="B851" s="634" t="s">
        <v>1144</v>
      </c>
      <c r="C851" s="635" t="s">
        <v>203</v>
      </c>
      <c r="D851" s="636">
        <v>65</v>
      </c>
      <c r="E851" s="636">
        <v>930</v>
      </c>
      <c r="F851" s="636">
        <v>69</v>
      </c>
      <c r="G851" s="636">
        <v>900</v>
      </c>
      <c r="H851" s="636" t="s">
        <v>1134</v>
      </c>
      <c r="J851" s="638">
        <f t="shared" si="13"/>
        <v>3.9699999999999989</v>
      </c>
      <c r="L851" s="633" t="s">
        <v>202</v>
      </c>
      <c r="M851" s="637" t="s">
        <v>1144</v>
      </c>
    </row>
    <row r="852" spans="1:13">
      <c r="A852" s="634" t="s">
        <v>202</v>
      </c>
      <c r="B852" s="634" t="s">
        <v>1144</v>
      </c>
      <c r="C852" s="635" t="s">
        <v>203</v>
      </c>
      <c r="D852" s="636">
        <v>69</v>
      </c>
      <c r="E852" s="636">
        <v>900</v>
      </c>
      <c r="F852" s="636">
        <v>71</v>
      </c>
      <c r="G852" s="636">
        <v>697</v>
      </c>
      <c r="H852" s="636" t="s">
        <v>1132</v>
      </c>
      <c r="J852" s="638">
        <f t="shared" si="13"/>
        <v>1.796999999999997</v>
      </c>
      <c r="L852" s="633" t="s">
        <v>202</v>
      </c>
      <c r="M852" s="637" t="s">
        <v>1144</v>
      </c>
    </row>
    <row r="853" spans="1:13">
      <c r="A853" s="634" t="s">
        <v>205</v>
      </c>
      <c r="B853" s="634" t="s">
        <v>1144</v>
      </c>
      <c r="C853" s="635" t="s">
        <v>1189</v>
      </c>
      <c r="D853" s="636">
        <v>0</v>
      </c>
      <c r="E853" s="636">
        <v>0</v>
      </c>
      <c r="F853" s="636">
        <v>0</v>
      </c>
      <c r="G853" s="636">
        <v>880</v>
      </c>
      <c r="H853" s="636" t="s">
        <v>1132</v>
      </c>
      <c r="J853" s="638">
        <f t="shared" si="13"/>
        <v>0.88</v>
      </c>
      <c r="L853" s="633" t="s">
        <v>205</v>
      </c>
      <c r="M853" s="637" t="s">
        <v>1144</v>
      </c>
    </row>
    <row r="854" spans="1:13">
      <c r="A854" s="634" t="s">
        <v>205</v>
      </c>
      <c r="B854" s="634" t="s">
        <v>1144</v>
      </c>
      <c r="C854" s="635" t="s">
        <v>1189</v>
      </c>
      <c r="D854" s="636">
        <v>0</v>
      </c>
      <c r="E854" s="636">
        <v>880</v>
      </c>
      <c r="F854" s="636">
        <v>1</v>
      </c>
      <c r="G854" s="636">
        <v>600</v>
      </c>
      <c r="H854" s="636" t="s">
        <v>1134</v>
      </c>
      <c r="J854" s="638">
        <f t="shared" si="13"/>
        <v>0.72000000000000008</v>
      </c>
      <c r="L854" s="633" t="s">
        <v>205</v>
      </c>
      <c r="M854" s="637" t="s">
        <v>1144</v>
      </c>
    </row>
    <row r="855" spans="1:13">
      <c r="A855" s="634" t="s">
        <v>205</v>
      </c>
      <c r="B855" s="634" t="s">
        <v>1144</v>
      </c>
      <c r="C855" s="635" t="s">
        <v>1189</v>
      </c>
      <c r="D855" s="636">
        <v>1</v>
      </c>
      <c r="E855" s="636">
        <v>600</v>
      </c>
      <c r="F855" s="636">
        <v>6</v>
      </c>
      <c r="G855" s="636">
        <v>200</v>
      </c>
      <c r="H855" s="636" t="s">
        <v>1132</v>
      </c>
      <c r="J855" s="638">
        <f t="shared" si="13"/>
        <v>4.5999999999999996</v>
      </c>
      <c r="L855" s="633" t="s">
        <v>205</v>
      </c>
      <c r="M855" s="637" t="s">
        <v>1144</v>
      </c>
    </row>
    <row r="856" spans="1:13">
      <c r="A856" s="634" t="s">
        <v>205</v>
      </c>
      <c r="B856" s="634" t="s">
        <v>1144</v>
      </c>
      <c r="C856" s="635" t="s">
        <v>1189</v>
      </c>
      <c r="D856" s="636">
        <v>6</v>
      </c>
      <c r="E856" s="636">
        <v>200</v>
      </c>
      <c r="F856" s="636">
        <v>8</v>
      </c>
      <c r="G856" s="636">
        <v>970</v>
      </c>
      <c r="H856" s="636" t="s">
        <v>1133</v>
      </c>
      <c r="J856" s="638">
        <f t="shared" si="13"/>
        <v>2.7700000000000005</v>
      </c>
      <c r="L856" s="633" t="s">
        <v>205</v>
      </c>
      <c r="M856" s="637" t="s">
        <v>1144</v>
      </c>
    </row>
    <row r="857" spans="1:13">
      <c r="A857" s="634" t="s">
        <v>205</v>
      </c>
      <c r="B857" s="634" t="s">
        <v>1144</v>
      </c>
      <c r="C857" s="635" t="s">
        <v>1189</v>
      </c>
      <c r="D857" s="636">
        <v>8</v>
      </c>
      <c r="E857" s="636">
        <v>970</v>
      </c>
      <c r="F857" s="636">
        <v>11</v>
      </c>
      <c r="G857" s="636">
        <v>500</v>
      </c>
      <c r="H857" s="636" t="s">
        <v>1132</v>
      </c>
      <c r="J857" s="638">
        <f t="shared" si="13"/>
        <v>2.5299999999999994</v>
      </c>
      <c r="L857" s="633" t="s">
        <v>205</v>
      </c>
      <c r="M857" s="637" t="s">
        <v>1144</v>
      </c>
    </row>
    <row r="858" spans="1:13">
      <c r="A858" s="634" t="s">
        <v>205</v>
      </c>
      <c r="B858" s="634" t="s">
        <v>1144</v>
      </c>
      <c r="C858" s="635" t="s">
        <v>1189</v>
      </c>
      <c r="D858" s="636">
        <v>11</v>
      </c>
      <c r="E858" s="636">
        <v>500</v>
      </c>
      <c r="F858" s="636">
        <v>16</v>
      </c>
      <c r="G858" s="636">
        <v>620</v>
      </c>
      <c r="H858" s="636" t="s">
        <v>1133</v>
      </c>
      <c r="J858" s="638">
        <f t="shared" si="13"/>
        <v>5.120000000000001</v>
      </c>
      <c r="L858" s="633" t="s">
        <v>205</v>
      </c>
      <c r="M858" s="637" t="s">
        <v>1144</v>
      </c>
    </row>
    <row r="859" spans="1:13">
      <c r="A859" s="634" t="s">
        <v>205</v>
      </c>
      <c r="B859" s="634" t="s">
        <v>1144</v>
      </c>
      <c r="C859" s="635" t="s">
        <v>1189</v>
      </c>
      <c r="D859" s="636">
        <v>16</v>
      </c>
      <c r="E859" s="636">
        <v>620</v>
      </c>
      <c r="F859" s="636">
        <v>21</v>
      </c>
      <c r="G859" s="636">
        <v>830</v>
      </c>
      <c r="H859" s="636" t="s">
        <v>1134</v>
      </c>
      <c r="J859" s="638">
        <f t="shared" si="13"/>
        <v>5.2099999999999973</v>
      </c>
      <c r="L859" s="633" t="s">
        <v>205</v>
      </c>
      <c r="M859" s="637" t="s">
        <v>1144</v>
      </c>
    </row>
    <row r="860" spans="1:13">
      <c r="A860" s="634" t="s">
        <v>205</v>
      </c>
      <c r="B860" s="634" t="s">
        <v>1144</v>
      </c>
      <c r="C860" s="635" t="s">
        <v>1189</v>
      </c>
      <c r="D860" s="636">
        <v>21</v>
      </c>
      <c r="E860" s="636">
        <v>830</v>
      </c>
      <c r="F860" s="636">
        <v>25</v>
      </c>
      <c r="G860" s="636">
        <v>610</v>
      </c>
      <c r="H860" s="636" t="s">
        <v>1133</v>
      </c>
      <c r="J860" s="638">
        <f t="shared" si="13"/>
        <v>3.7800000000000011</v>
      </c>
      <c r="L860" s="633" t="s">
        <v>205</v>
      </c>
      <c r="M860" s="637" t="s">
        <v>1144</v>
      </c>
    </row>
    <row r="861" spans="1:13">
      <c r="A861" s="634" t="s">
        <v>205</v>
      </c>
      <c r="B861" s="634" t="s">
        <v>1144</v>
      </c>
      <c r="C861" s="635" t="s">
        <v>1189</v>
      </c>
      <c r="D861" s="636">
        <v>25</v>
      </c>
      <c r="E861" s="636">
        <v>610</v>
      </c>
      <c r="F861" s="636">
        <v>26</v>
      </c>
      <c r="G861" s="636">
        <v>300</v>
      </c>
      <c r="H861" s="636" t="s">
        <v>1134</v>
      </c>
      <c r="J861" s="638">
        <f t="shared" si="13"/>
        <v>0.69000000000000128</v>
      </c>
      <c r="L861" s="633" t="s">
        <v>205</v>
      </c>
      <c r="M861" s="637" t="s">
        <v>1144</v>
      </c>
    </row>
    <row r="862" spans="1:13">
      <c r="A862" s="634" t="s">
        <v>205</v>
      </c>
      <c r="B862" s="634" t="s">
        <v>1144</v>
      </c>
      <c r="C862" s="635" t="s">
        <v>1189</v>
      </c>
      <c r="D862" s="636">
        <v>26</v>
      </c>
      <c r="E862" s="636">
        <v>300</v>
      </c>
      <c r="F862" s="636">
        <v>36</v>
      </c>
      <c r="G862" s="636">
        <v>490</v>
      </c>
      <c r="H862" s="636" t="s">
        <v>1133</v>
      </c>
      <c r="J862" s="638">
        <f t="shared" si="13"/>
        <v>10.190000000000001</v>
      </c>
      <c r="L862" s="633" t="s">
        <v>205</v>
      </c>
      <c r="M862" s="637" t="s">
        <v>1144</v>
      </c>
    </row>
    <row r="863" spans="1:13">
      <c r="A863" s="634" t="s">
        <v>205</v>
      </c>
      <c r="B863" s="634" t="s">
        <v>1144</v>
      </c>
      <c r="C863" s="635" t="s">
        <v>1189</v>
      </c>
      <c r="D863" s="636">
        <v>36</v>
      </c>
      <c r="E863" s="636">
        <v>490</v>
      </c>
      <c r="F863" s="636">
        <v>46</v>
      </c>
      <c r="G863" s="636">
        <v>0</v>
      </c>
      <c r="H863" s="636" t="s">
        <v>1134</v>
      </c>
      <c r="J863" s="638">
        <f t="shared" si="13"/>
        <v>9.509999999999998</v>
      </c>
      <c r="L863" s="633" t="s">
        <v>205</v>
      </c>
      <c r="M863" s="637" t="s">
        <v>1144</v>
      </c>
    </row>
    <row r="864" spans="1:13">
      <c r="A864" s="634" t="s">
        <v>205</v>
      </c>
      <c r="B864" s="634" t="s">
        <v>1144</v>
      </c>
      <c r="C864" s="635" t="s">
        <v>1190</v>
      </c>
      <c r="D864" s="636">
        <v>46</v>
      </c>
      <c r="E864" s="636">
        <v>0</v>
      </c>
      <c r="F864" s="636">
        <v>46</v>
      </c>
      <c r="G864" s="636">
        <v>180</v>
      </c>
      <c r="H864" s="636" t="s">
        <v>1141</v>
      </c>
      <c r="J864" s="638">
        <f t="shared" si="13"/>
        <v>0.17999999999999972</v>
      </c>
      <c r="L864" s="633" t="s">
        <v>205</v>
      </c>
      <c r="M864" s="637" t="s">
        <v>1144</v>
      </c>
    </row>
    <row r="865" spans="1:13">
      <c r="A865" s="634" t="s">
        <v>205</v>
      </c>
      <c r="B865" s="634" t="s">
        <v>1144</v>
      </c>
      <c r="C865" s="635" t="s">
        <v>1190</v>
      </c>
      <c r="D865" s="636">
        <v>46</v>
      </c>
      <c r="E865" s="636">
        <v>180</v>
      </c>
      <c r="F865" s="636">
        <v>46</v>
      </c>
      <c r="G865" s="636">
        <v>580</v>
      </c>
      <c r="H865" s="636" t="s">
        <v>1134</v>
      </c>
      <c r="J865" s="638">
        <f t="shared" si="13"/>
        <v>0.39999999999999858</v>
      </c>
      <c r="L865" s="633" t="s">
        <v>205</v>
      </c>
      <c r="M865" s="637" t="s">
        <v>1144</v>
      </c>
    </row>
    <row r="866" spans="1:13">
      <c r="A866" s="634" t="s">
        <v>205</v>
      </c>
      <c r="B866" s="634" t="s">
        <v>1144</v>
      </c>
      <c r="C866" s="635" t="s">
        <v>1190</v>
      </c>
      <c r="D866" s="636">
        <v>46</v>
      </c>
      <c r="E866" s="636">
        <v>580</v>
      </c>
      <c r="F866" s="636">
        <v>46</v>
      </c>
      <c r="G866" s="636">
        <v>705</v>
      </c>
      <c r="H866" s="636" t="s">
        <v>1134</v>
      </c>
      <c r="J866" s="638">
        <f t="shared" si="13"/>
        <v>0.125</v>
      </c>
      <c r="L866" s="633" t="s">
        <v>205</v>
      </c>
      <c r="M866" s="637" t="s">
        <v>1144</v>
      </c>
    </row>
    <row r="867" spans="1:13">
      <c r="A867" s="634" t="s">
        <v>205</v>
      </c>
      <c r="B867" s="634" t="s">
        <v>1144</v>
      </c>
      <c r="C867" s="635" t="s">
        <v>1190</v>
      </c>
      <c r="D867" s="636">
        <v>46</v>
      </c>
      <c r="E867" s="636">
        <v>705</v>
      </c>
      <c r="F867" s="636">
        <v>46</v>
      </c>
      <c r="G867" s="636">
        <v>910</v>
      </c>
      <c r="H867" s="636" t="s">
        <v>1133</v>
      </c>
      <c r="J867" s="638">
        <f t="shared" si="13"/>
        <v>0.20499999999999829</v>
      </c>
      <c r="L867" s="633" t="s">
        <v>205</v>
      </c>
      <c r="M867" s="637" t="s">
        <v>1144</v>
      </c>
    </row>
    <row r="868" spans="1:13">
      <c r="A868" s="634" t="s">
        <v>205</v>
      </c>
      <c r="B868" s="634" t="s">
        <v>1144</v>
      </c>
      <c r="C868" s="635" t="s">
        <v>1190</v>
      </c>
      <c r="D868" s="636">
        <v>46</v>
      </c>
      <c r="E868" s="636">
        <v>910</v>
      </c>
      <c r="F868" s="636">
        <v>48</v>
      </c>
      <c r="G868" s="636">
        <v>345</v>
      </c>
      <c r="H868" s="636" t="s">
        <v>1132</v>
      </c>
      <c r="J868" s="638">
        <f t="shared" si="13"/>
        <v>1.4350000000000023</v>
      </c>
      <c r="L868" s="633" t="s">
        <v>205</v>
      </c>
      <c r="M868" s="637" t="s">
        <v>1144</v>
      </c>
    </row>
    <row r="869" spans="1:13">
      <c r="A869" s="634" t="s">
        <v>205</v>
      </c>
      <c r="B869" s="634" t="s">
        <v>1144</v>
      </c>
      <c r="C869" s="635" t="s">
        <v>1190</v>
      </c>
      <c r="D869" s="636">
        <v>48</v>
      </c>
      <c r="E869" s="636">
        <v>345</v>
      </c>
      <c r="F869" s="636">
        <v>48</v>
      </c>
      <c r="G869" s="636">
        <v>590</v>
      </c>
      <c r="H869" s="636" t="s">
        <v>1134</v>
      </c>
      <c r="J869" s="638">
        <f t="shared" si="13"/>
        <v>0.24500000000000455</v>
      </c>
      <c r="L869" s="633" t="s">
        <v>205</v>
      </c>
      <c r="M869" s="637" t="s">
        <v>1144</v>
      </c>
    </row>
    <row r="870" spans="1:13">
      <c r="A870" s="634" t="s">
        <v>205</v>
      </c>
      <c r="B870" s="634" t="s">
        <v>1144</v>
      </c>
      <c r="C870" s="635" t="s">
        <v>1190</v>
      </c>
      <c r="D870" s="636">
        <v>48</v>
      </c>
      <c r="E870" s="636">
        <v>590</v>
      </c>
      <c r="F870" s="636">
        <v>48</v>
      </c>
      <c r="G870" s="636">
        <v>720</v>
      </c>
      <c r="H870" s="636" t="s">
        <v>1132</v>
      </c>
      <c r="J870" s="638">
        <f t="shared" si="13"/>
        <v>0.12999999999999545</v>
      </c>
      <c r="L870" s="633" t="s">
        <v>205</v>
      </c>
      <c r="M870" s="637" t="s">
        <v>1144</v>
      </c>
    </row>
    <row r="871" spans="1:13">
      <c r="A871" s="634" t="s">
        <v>205</v>
      </c>
      <c r="B871" s="634" t="s">
        <v>1144</v>
      </c>
      <c r="C871" s="635" t="s">
        <v>1190</v>
      </c>
      <c r="D871" s="636">
        <v>48</v>
      </c>
      <c r="E871" s="636">
        <v>720</v>
      </c>
      <c r="F871" s="636">
        <v>48</v>
      </c>
      <c r="G871" s="636">
        <v>820</v>
      </c>
      <c r="H871" s="636" t="s">
        <v>1133</v>
      </c>
      <c r="J871" s="638">
        <f t="shared" si="13"/>
        <v>0.10000000000000142</v>
      </c>
      <c r="L871" s="633" t="s">
        <v>205</v>
      </c>
      <c r="M871" s="637" t="s">
        <v>1144</v>
      </c>
    </row>
    <row r="872" spans="1:13">
      <c r="A872" s="634" t="s">
        <v>205</v>
      </c>
      <c r="B872" s="634" t="s">
        <v>1144</v>
      </c>
      <c r="C872" s="635" t="s">
        <v>1190</v>
      </c>
      <c r="D872" s="636">
        <v>48</v>
      </c>
      <c r="E872" s="636">
        <v>820</v>
      </c>
      <c r="F872" s="636">
        <v>49</v>
      </c>
      <c r="G872" s="636">
        <v>460</v>
      </c>
      <c r="H872" s="636" t="s">
        <v>1132</v>
      </c>
      <c r="J872" s="638">
        <f t="shared" si="13"/>
        <v>0.64000000000000057</v>
      </c>
      <c r="L872" s="633" t="s">
        <v>205</v>
      </c>
      <c r="M872" s="637" t="s">
        <v>1144</v>
      </c>
    </row>
    <row r="873" spans="1:13">
      <c r="A873" s="634" t="s">
        <v>205</v>
      </c>
      <c r="B873" s="634" t="s">
        <v>1144</v>
      </c>
      <c r="C873" s="635" t="s">
        <v>1190</v>
      </c>
      <c r="D873" s="636">
        <v>49</v>
      </c>
      <c r="E873" s="636">
        <v>460</v>
      </c>
      <c r="F873" s="636">
        <v>49</v>
      </c>
      <c r="G873" s="636">
        <v>600</v>
      </c>
      <c r="H873" s="636" t="s">
        <v>1133</v>
      </c>
      <c r="J873" s="638">
        <f t="shared" si="13"/>
        <v>0.14000000000000057</v>
      </c>
      <c r="L873" s="633" t="s">
        <v>205</v>
      </c>
      <c r="M873" s="637" t="s">
        <v>1144</v>
      </c>
    </row>
    <row r="874" spans="1:13">
      <c r="A874" s="634" t="s">
        <v>205</v>
      </c>
      <c r="B874" s="634" t="s">
        <v>1144</v>
      </c>
      <c r="C874" s="635" t="s">
        <v>1190</v>
      </c>
      <c r="D874" s="636">
        <v>49</v>
      </c>
      <c r="E874" s="636">
        <v>600</v>
      </c>
      <c r="F874" s="636">
        <v>49</v>
      </c>
      <c r="G874" s="636">
        <v>900</v>
      </c>
      <c r="H874" s="636" t="s">
        <v>1132</v>
      </c>
      <c r="J874" s="638">
        <f t="shared" si="13"/>
        <v>0.29999999999999716</v>
      </c>
      <c r="L874" s="633" t="s">
        <v>205</v>
      </c>
      <c r="M874" s="637" t="s">
        <v>1144</v>
      </c>
    </row>
    <row r="875" spans="1:13">
      <c r="A875" s="634" t="s">
        <v>205</v>
      </c>
      <c r="B875" s="634" t="s">
        <v>1144</v>
      </c>
      <c r="C875" s="635" t="s">
        <v>1190</v>
      </c>
      <c r="D875" s="636">
        <v>49</v>
      </c>
      <c r="E875" s="636">
        <v>900</v>
      </c>
      <c r="F875" s="636">
        <v>50</v>
      </c>
      <c r="G875" s="636">
        <v>150</v>
      </c>
      <c r="H875" s="636" t="s">
        <v>1133</v>
      </c>
      <c r="J875" s="638">
        <f t="shared" si="13"/>
        <v>0.25</v>
      </c>
      <c r="L875" s="633" t="s">
        <v>205</v>
      </c>
      <c r="M875" s="637" t="s">
        <v>1144</v>
      </c>
    </row>
    <row r="876" spans="1:13">
      <c r="A876" s="634" t="s">
        <v>205</v>
      </c>
      <c r="B876" s="634" t="s">
        <v>1144</v>
      </c>
      <c r="C876" s="635" t="s">
        <v>1190</v>
      </c>
      <c r="D876" s="636">
        <v>50</v>
      </c>
      <c r="E876" s="636">
        <v>150</v>
      </c>
      <c r="F876" s="636">
        <v>50</v>
      </c>
      <c r="G876" s="636">
        <v>500</v>
      </c>
      <c r="H876" s="636" t="s">
        <v>1132</v>
      </c>
      <c r="J876" s="638">
        <f t="shared" si="13"/>
        <v>0.35000000000000142</v>
      </c>
      <c r="L876" s="633" t="s">
        <v>205</v>
      </c>
      <c r="M876" s="637" t="s">
        <v>1144</v>
      </c>
    </row>
    <row r="877" spans="1:13">
      <c r="A877" s="634" t="s">
        <v>205</v>
      </c>
      <c r="B877" s="634" t="s">
        <v>1144</v>
      </c>
      <c r="C877" s="635" t="s">
        <v>1190</v>
      </c>
      <c r="D877" s="636">
        <v>50</v>
      </c>
      <c r="E877" s="636">
        <v>500</v>
      </c>
      <c r="F877" s="636">
        <v>50</v>
      </c>
      <c r="G877" s="636">
        <v>745</v>
      </c>
      <c r="H877" s="636" t="s">
        <v>1133</v>
      </c>
      <c r="J877" s="638">
        <f t="shared" si="13"/>
        <v>0.24499999999999744</v>
      </c>
      <c r="L877" s="633" t="s">
        <v>205</v>
      </c>
      <c r="M877" s="637" t="s">
        <v>1144</v>
      </c>
    </row>
    <row r="878" spans="1:13">
      <c r="A878" s="634" t="s">
        <v>205</v>
      </c>
      <c r="B878" s="634" t="s">
        <v>1144</v>
      </c>
      <c r="C878" s="635" t="s">
        <v>1190</v>
      </c>
      <c r="D878" s="636">
        <v>50</v>
      </c>
      <c r="E878" s="636">
        <v>745</v>
      </c>
      <c r="F878" s="636">
        <v>51</v>
      </c>
      <c r="G878" s="636">
        <v>227</v>
      </c>
      <c r="H878" s="636" t="s">
        <v>1132</v>
      </c>
      <c r="J878" s="638">
        <f t="shared" si="13"/>
        <v>0.48199999999999932</v>
      </c>
      <c r="L878" s="633" t="s">
        <v>205</v>
      </c>
      <c r="M878" s="637" t="s">
        <v>1144</v>
      </c>
    </row>
    <row r="879" spans="1:13">
      <c r="A879" s="634" t="s">
        <v>205</v>
      </c>
      <c r="B879" s="634" t="s">
        <v>1144</v>
      </c>
      <c r="C879" s="635" t="s">
        <v>1190</v>
      </c>
      <c r="D879" s="636">
        <v>51</v>
      </c>
      <c r="E879" s="636">
        <v>227</v>
      </c>
      <c r="F879" s="636">
        <v>51</v>
      </c>
      <c r="G879" s="636">
        <v>755</v>
      </c>
      <c r="H879" s="636" t="s">
        <v>1132</v>
      </c>
      <c r="J879" s="638">
        <f t="shared" si="13"/>
        <v>0.5280000000000058</v>
      </c>
      <c r="L879" s="633" t="s">
        <v>205</v>
      </c>
      <c r="M879" s="637" t="s">
        <v>1144</v>
      </c>
    </row>
    <row r="880" spans="1:13">
      <c r="A880" s="634" t="s">
        <v>205</v>
      </c>
      <c r="B880" s="634" t="s">
        <v>1144</v>
      </c>
      <c r="C880" s="635" t="s">
        <v>1190</v>
      </c>
      <c r="D880" s="636">
        <v>51</v>
      </c>
      <c r="E880" s="636">
        <v>755</v>
      </c>
      <c r="F880" s="636">
        <v>51</v>
      </c>
      <c r="G880" s="636">
        <v>900</v>
      </c>
      <c r="H880" s="636" t="s">
        <v>1133</v>
      </c>
      <c r="J880" s="638">
        <f t="shared" si="13"/>
        <v>0.14499999999999602</v>
      </c>
      <c r="L880" s="633" t="s">
        <v>205</v>
      </c>
      <c r="M880" s="637" t="s">
        <v>1144</v>
      </c>
    </row>
    <row r="881" spans="1:13">
      <c r="A881" s="634" t="s">
        <v>205</v>
      </c>
      <c r="B881" s="634" t="s">
        <v>1144</v>
      </c>
      <c r="C881" s="635" t="s">
        <v>1190</v>
      </c>
      <c r="D881" s="636">
        <v>51</v>
      </c>
      <c r="E881" s="636">
        <v>900</v>
      </c>
      <c r="F881" s="636">
        <v>53</v>
      </c>
      <c r="G881" s="636">
        <v>185</v>
      </c>
      <c r="H881" s="636" t="s">
        <v>1132</v>
      </c>
      <c r="J881" s="638">
        <f t="shared" si="13"/>
        <v>1.2850000000000037</v>
      </c>
      <c r="L881" s="633" t="s">
        <v>205</v>
      </c>
      <c r="M881" s="637" t="s">
        <v>1144</v>
      </c>
    </row>
    <row r="882" spans="1:13">
      <c r="A882" s="634" t="s">
        <v>205</v>
      </c>
      <c r="B882" s="634" t="s">
        <v>1144</v>
      </c>
      <c r="C882" s="635" t="s">
        <v>1190</v>
      </c>
      <c r="D882" s="636">
        <v>53</v>
      </c>
      <c r="E882" s="636">
        <v>185</v>
      </c>
      <c r="F882" s="636">
        <v>53</v>
      </c>
      <c r="G882" s="636">
        <v>570</v>
      </c>
      <c r="H882" s="636" t="s">
        <v>1134</v>
      </c>
      <c r="J882" s="638">
        <f t="shared" si="13"/>
        <v>0.38499999999999801</v>
      </c>
      <c r="L882" s="633" t="s">
        <v>205</v>
      </c>
      <c r="M882" s="637" t="s">
        <v>1144</v>
      </c>
    </row>
    <row r="883" spans="1:13">
      <c r="A883" s="634" t="s">
        <v>205</v>
      </c>
      <c r="B883" s="634" t="s">
        <v>1144</v>
      </c>
      <c r="C883" s="635" t="s">
        <v>1190</v>
      </c>
      <c r="D883" s="636">
        <v>53</v>
      </c>
      <c r="E883" s="636">
        <v>570</v>
      </c>
      <c r="F883" s="636">
        <v>54</v>
      </c>
      <c r="G883" s="636">
        <v>40</v>
      </c>
      <c r="H883" s="636" t="s">
        <v>1133</v>
      </c>
      <c r="J883" s="638">
        <f t="shared" si="13"/>
        <v>0.46999999999999886</v>
      </c>
      <c r="L883" s="633" t="s">
        <v>205</v>
      </c>
      <c r="M883" s="637" t="s">
        <v>1144</v>
      </c>
    </row>
    <row r="884" spans="1:13">
      <c r="A884" s="634" t="s">
        <v>205</v>
      </c>
      <c r="B884" s="634" t="s">
        <v>1144</v>
      </c>
      <c r="C884" s="635" t="s">
        <v>1190</v>
      </c>
      <c r="D884" s="636">
        <v>54</v>
      </c>
      <c r="E884" s="636">
        <v>40</v>
      </c>
      <c r="F884" s="636">
        <v>54</v>
      </c>
      <c r="G884" s="636">
        <v>315</v>
      </c>
      <c r="H884" s="636" t="s">
        <v>1134</v>
      </c>
      <c r="J884" s="638">
        <f t="shared" si="13"/>
        <v>0.27499999999999858</v>
      </c>
      <c r="L884" s="633" t="s">
        <v>205</v>
      </c>
      <c r="M884" s="637" t="s">
        <v>1144</v>
      </c>
    </row>
    <row r="885" spans="1:13">
      <c r="A885" s="634" t="s">
        <v>205</v>
      </c>
      <c r="B885" s="634" t="s">
        <v>1144</v>
      </c>
      <c r="C885" s="635" t="s">
        <v>1190</v>
      </c>
      <c r="D885" s="636">
        <v>54</v>
      </c>
      <c r="E885" s="636">
        <v>315</v>
      </c>
      <c r="F885" s="636">
        <v>54</v>
      </c>
      <c r="G885" s="636">
        <v>870</v>
      </c>
      <c r="H885" s="636" t="s">
        <v>1132</v>
      </c>
      <c r="J885" s="638">
        <f t="shared" si="13"/>
        <v>0.55499999999999972</v>
      </c>
      <c r="L885" s="633" t="s">
        <v>205</v>
      </c>
      <c r="M885" s="637" t="s">
        <v>1144</v>
      </c>
    </row>
    <row r="886" spans="1:13">
      <c r="A886" s="634" t="s">
        <v>205</v>
      </c>
      <c r="B886" s="634" t="s">
        <v>1144</v>
      </c>
      <c r="C886" s="635" t="s">
        <v>1190</v>
      </c>
      <c r="D886" s="636">
        <v>54</v>
      </c>
      <c r="E886" s="636">
        <v>870</v>
      </c>
      <c r="F886" s="636">
        <v>54</v>
      </c>
      <c r="G886" s="636">
        <v>985</v>
      </c>
      <c r="H886" s="636" t="s">
        <v>1133</v>
      </c>
      <c r="J886" s="638">
        <f t="shared" si="13"/>
        <v>0.11500000000000199</v>
      </c>
      <c r="L886" s="633" t="s">
        <v>205</v>
      </c>
      <c r="M886" s="637" t="s">
        <v>1144</v>
      </c>
    </row>
    <row r="887" spans="1:13">
      <c r="A887" s="634" t="s">
        <v>205</v>
      </c>
      <c r="B887" s="634" t="s">
        <v>1144</v>
      </c>
      <c r="C887" s="635" t="s">
        <v>1190</v>
      </c>
      <c r="D887" s="636">
        <v>54</v>
      </c>
      <c r="E887" s="636">
        <v>985</v>
      </c>
      <c r="F887" s="636">
        <v>55</v>
      </c>
      <c r="G887" s="636">
        <v>675</v>
      </c>
      <c r="H887" s="636" t="s">
        <v>1132</v>
      </c>
      <c r="J887" s="638">
        <f t="shared" si="13"/>
        <v>0.68999999999999773</v>
      </c>
      <c r="L887" s="633" t="s">
        <v>205</v>
      </c>
      <c r="M887" s="637" t="s">
        <v>1144</v>
      </c>
    </row>
    <row r="888" spans="1:13">
      <c r="A888" s="634" t="s">
        <v>205</v>
      </c>
      <c r="B888" s="634" t="s">
        <v>1144</v>
      </c>
      <c r="C888" s="635" t="s">
        <v>1190</v>
      </c>
      <c r="D888" s="636">
        <v>55</v>
      </c>
      <c r="E888" s="636">
        <v>675</v>
      </c>
      <c r="F888" s="636">
        <v>56</v>
      </c>
      <c r="G888" s="636">
        <v>530</v>
      </c>
      <c r="H888" s="636" t="s">
        <v>1133</v>
      </c>
      <c r="J888" s="638">
        <f t="shared" si="13"/>
        <v>0.85500000000000398</v>
      </c>
      <c r="L888" s="633" t="s">
        <v>205</v>
      </c>
      <c r="M888" s="637" t="s">
        <v>1144</v>
      </c>
    </row>
    <row r="889" spans="1:13">
      <c r="A889" s="634" t="s">
        <v>205</v>
      </c>
      <c r="B889" s="634" t="s">
        <v>1144</v>
      </c>
      <c r="C889" s="635" t="s">
        <v>1190</v>
      </c>
      <c r="D889" s="636">
        <v>56</v>
      </c>
      <c r="E889" s="636">
        <v>530</v>
      </c>
      <c r="F889" s="636">
        <v>56</v>
      </c>
      <c r="G889" s="636">
        <v>805</v>
      </c>
      <c r="H889" s="636" t="s">
        <v>1132</v>
      </c>
      <c r="J889" s="638">
        <f t="shared" si="13"/>
        <v>0.27499999999999858</v>
      </c>
      <c r="L889" s="633" t="s">
        <v>205</v>
      </c>
      <c r="M889" s="637" t="s">
        <v>1144</v>
      </c>
    </row>
    <row r="890" spans="1:13">
      <c r="A890" s="634" t="s">
        <v>205</v>
      </c>
      <c r="B890" s="634" t="s">
        <v>1144</v>
      </c>
      <c r="C890" s="635" t="s">
        <v>1190</v>
      </c>
      <c r="D890" s="636">
        <v>56</v>
      </c>
      <c r="E890" s="636">
        <v>805</v>
      </c>
      <c r="F890" s="636">
        <v>56</v>
      </c>
      <c r="G890" s="636">
        <v>995</v>
      </c>
      <c r="H890" s="636" t="s">
        <v>1133</v>
      </c>
      <c r="J890" s="638">
        <f t="shared" si="13"/>
        <v>0.18999999999999773</v>
      </c>
      <c r="L890" s="633" t="s">
        <v>205</v>
      </c>
      <c r="M890" s="637" t="s">
        <v>1144</v>
      </c>
    </row>
    <row r="891" spans="1:13">
      <c r="A891" s="634" t="s">
        <v>205</v>
      </c>
      <c r="B891" s="634" t="s">
        <v>1144</v>
      </c>
      <c r="C891" s="635" t="s">
        <v>1190</v>
      </c>
      <c r="D891" s="636">
        <v>56</v>
      </c>
      <c r="E891" s="636">
        <v>995</v>
      </c>
      <c r="F891" s="636">
        <v>57</v>
      </c>
      <c r="G891" s="636">
        <v>855</v>
      </c>
      <c r="H891" s="636" t="s">
        <v>1132</v>
      </c>
      <c r="J891" s="638">
        <f t="shared" si="13"/>
        <v>0.85999999999999943</v>
      </c>
      <c r="L891" s="633" t="s">
        <v>205</v>
      </c>
      <c r="M891" s="637" t="s">
        <v>1144</v>
      </c>
    </row>
    <row r="892" spans="1:13">
      <c r="A892" s="634" t="s">
        <v>205</v>
      </c>
      <c r="B892" s="634" t="s">
        <v>1144</v>
      </c>
      <c r="C892" s="635" t="s">
        <v>1190</v>
      </c>
      <c r="D892" s="636">
        <v>57</v>
      </c>
      <c r="E892" s="636">
        <v>855</v>
      </c>
      <c r="F892" s="636">
        <v>57</v>
      </c>
      <c r="G892" s="636">
        <v>980</v>
      </c>
      <c r="H892" s="636" t="s">
        <v>1133</v>
      </c>
      <c r="J892" s="638">
        <f t="shared" si="13"/>
        <v>0.125</v>
      </c>
      <c r="L892" s="633" t="s">
        <v>205</v>
      </c>
      <c r="M892" s="637" t="s">
        <v>1144</v>
      </c>
    </row>
    <row r="893" spans="1:13">
      <c r="A893" s="634" t="s">
        <v>205</v>
      </c>
      <c r="B893" s="634" t="s">
        <v>1144</v>
      </c>
      <c r="C893" s="635" t="s">
        <v>1190</v>
      </c>
      <c r="D893" s="636">
        <v>57</v>
      </c>
      <c r="E893" s="636">
        <v>980</v>
      </c>
      <c r="F893" s="636">
        <v>58</v>
      </c>
      <c r="G893" s="636">
        <v>225</v>
      </c>
      <c r="H893" s="636" t="s">
        <v>1134</v>
      </c>
      <c r="J893" s="638">
        <f t="shared" si="13"/>
        <v>0.24500000000000455</v>
      </c>
      <c r="L893" s="633" t="s">
        <v>205</v>
      </c>
      <c r="M893" s="637" t="s">
        <v>1144</v>
      </c>
    </row>
    <row r="894" spans="1:13">
      <c r="A894" s="634" t="s">
        <v>205</v>
      </c>
      <c r="B894" s="634" t="s">
        <v>1144</v>
      </c>
      <c r="C894" s="635" t="s">
        <v>1190</v>
      </c>
      <c r="D894" s="636">
        <v>58</v>
      </c>
      <c r="E894" s="636">
        <v>225</v>
      </c>
      <c r="F894" s="636">
        <v>59</v>
      </c>
      <c r="G894" s="636">
        <v>410</v>
      </c>
      <c r="H894" s="636" t="s">
        <v>1133</v>
      </c>
      <c r="J894" s="638">
        <f t="shared" si="13"/>
        <v>1.1849999999999952</v>
      </c>
      <c r="L894" s="633" t="s">
        <v>205</v>
      </c>
      <c r="M894" s="637" t="s">
        <v>1144</v>
      </c>
    </row>
    <row r="895" spans="1:13">
      <c r="A895" s="634" t="s">
        <v>205</v>
      </c>
      <c r="B895" s="634" t="s">
        <v>1144</v>
      </c>
      <c r="C895" s="635" t="s">
        <v>1190</v>
      </c>
      <c r="D895" s="636">
        <v>59</v>
      </c>
      <c r="E895" s="636">
        <v>410</v>
      </c>
      <c r="F895" s="636">
        <v>59</v>
      </c>
      <c r="G895" s="636">
        <v>575</v>
      </c>
      <c r="H895" s="636" t="s">
        <v>1134</v>
      </c>
      <c r="J895" s="638">
        <f t="shared" si="13"/>
        <v>0.16500000000000625</v>
      </c>
      <c r="L895" s="633" t="s">
        <v>205</v>
      </c>
      <c r="M895" s="637" t="s">
        <v>1144</v>
      </c>
    </row>
    <row r="896" spans="1:13">
      <c r="A896" s="634" t="s">
        <v>205</v>
      </c>
      <c r="B896" s="634" t="s">
        <v>1144</v>
      </c>
      <c r="C896" s="635" t="s">
        <v>1190</v>
      </c>
      <c r="D896" s="636">
        <v>59</v>
      </c>
      <c r="E896" s="636">
        <v>575</v>
      </c>
      <c r="F896" s="636">
        <v>60</v>
      </c>
      <c r="G896" s="636">
        <v>205</v>
      </c>
      <c r="H896" s="636" t="s">
        <v>1133</v>
      </c>
      <c r="J896" s="638">
        <f t="shared" si="13"/>
        <v>0.62999999999999545</v>
      </c>
      <c r="L896" s="633" t="s">
        <v>205</v>
      </c>
      <c r="M896" s="637" t="s">
        <v>1144</v>
      </c>
    </row>
    <row r="897" spans="1:13">
      <c r="A897" s="634" t="s">
        <v>205</v>
      </c>
      <c r="B897" s="634" t="s">
        <v>1144</v>
      </c>
      <c r="C897" s="635" t="s">
        <v>1190</v>
      </c>
      <c r="D897" s="636">
        <v>60</v>
      </c>
      <c r="E897" s="636">
        <v>205</v>
      </c>
      <c r="F897" s="636">
        <v>60</v>
      </c>
      <c r="G897" s="636">
        <v>595</v>
      </c>
      <c r="H897" s="636" t="s">
        <v>1132</v>
      </c>
      <c r="J897" s="638">
        <f t="shared" si="13"/>
        <v>0.39000000000000057</v>
      </c>
      <c r="L897" s="633" t="s">
        <v>205</v>
      </c>
      <c r="M897" s="637" t="s">
        <v>1144</v>
      </c>
    </row>
    <row r="898" spans="1:13">
      <c r="A898" s="634" t="s">
        <v>205</v>
      </c>
      <c r="B898" s="634" t="s">
        <v>1144</v>
      </c>
      <c r="C898" s="635" t="s">
        <v>1190</v>
      </c>
      <c r="D898" s="636">
        <v>60</v>
      </c>
      <c r="E898" s="636">
        <v>595</v>
      </c>
      <c r="F898" s="636">
        <v>60</v>
      </c>
      <c r="G898" s="636">
        <v>965</v>
      </c>
      <c r="H898" s="636" t="s">
        <v>1133</v>
      </c>
      <c r="J898" s="638">
        <f t="shared" si="13"/>
        <v>0.37000000000000455</v>
      </c>
      <c r="L898" s="633" t="s">
        <v>205</v>
      </c>
      <c r="M898" s="637" t="s">
        <v>1144</v>
      </c>
    </row>
    <row r="899" spans="1:13">
      <c r="A899" s="634" t="s">
        <v>205</v>
      </c>
      <c r="B899" s="634" t="s">
        <v>1144</v>
      </c>
      <c r="C899" s="635" t="s">
        <v>1190</v>
      </c>
      <c r="D899" s="636">
        <v>60</v>
      </c>
      <c r="E899" s="636">
        <v>965</v>
      </c>
      <c r="F899" s="636">
        <v>61</v>
      </c>
      <c r="G899" s="636">
        <v>290</v>
      </c>
      <c r="H899" s="636" t="s">
        <v>1132</v>
      </c>
      <c r="J899" s="638">
        <f t="shared" ref="J899:J962" si="14">+(F899+G899/1000)-(D899+E899/1000)</f>
        <v>0.32499999999999574</v>
      </c>
      <c r="L899" s="633" t="s">
        <v>205</v>
      </c>
      <c r="M899" s="637" t="s">
        <v>1144</v>
      </c>
    </row>
    <row r="900" spans="1:13">
      <c r="A900" s="634" t="s">
        <v>205</v>
      </c>
      <c r="B900" s="634" t="s">
        <v>1144</v>
      </c>
      <c r="C900" s="635" t="s">
        <v>1190</v>
      </c>
      <c r="D900" s="636">
        <v>61</v>
      </c>
      <c r="E900" s="636">
        <v>290</v>
      </c>
      <c r="F900" s="636">
        <v>61</v>
      </c>
      <c r="G900" s="636">
        <v>950</v>
      </c>
      <c r="H900" s="636" t="s">
        <v>1133</v>
      </c>
      <c r="J900" s="638">
        <f t="shared" si="14"/>
        <v>0.66000000000000369</v>
      </c>
      <c r="L900" s="633" t="s">
        <v>205</v>
      </c>
      <c r="M900" s="637" t="s">
        <v>1144</v>
      </c>
    </row>
    <row r="901" spans="1:13">
      <c r="A901" s="634" t="s">
        <v>205</v>
      </c>
      <c r="B901" s="634" t="s">
        <v>1144</v>
      </c>
      <c r="C901" s="635" t="s">
        <v>1190</v>
      </c>
      <c r="D901" s="636">
        <v>61</v>
      </c>
      <c r="E901" s="636">
        <v>950</v>
      </c>
      <c r="F901" s="636">
        <v>62</v>
      </c>
      <c r="G901" s="636">
        <v>170</v>
      </c>
      <c r="H901" s="636" t="s">
        <v>1132</v>
      </c>
      <c r="J901" s="638">
        <f t="shared" si="14"/>
        <v>0.21999999999999886</v>
      </c>
      <c r="L901" s="633" t="s">
        <v>205</v>
      </c>
      <c r="M901" s="637" t="s">
        <v>1144</v>
      </c>
    </row>
    <row r="902" spans="1:13">
      <c r="A902" s="634" t="s">
        <v>205</v>
      </c>
      <c r="B902" s="634" t="s">
        <v>1144</v>
      </c>
      <c r="C902" s="635" t="s">
        <v>1190</v>
      </c>
      <c r="D902" s="636">
        <v>62</v>
      </c>
      <c r="E902" s="636">
        <v>170</v>
      </c>
      <c r="F902" s="636">
        <v>62</v>
      </c>
      <c r="G902" s="636">
        <v>415</v>
      </c>
      <c r="H902" s="636" t="s">
        <v>1133</v>
      </c>
      <c r="J902" s="638">
        <f t="shared" si="14"/>
        <v>0.24499999999999744</v>
      </c>
      <c r="L902" s="633" t="s">
        <v>205</v>
      </c>
      <c r="M902" s="637" t="s">
        <v>1144</v>
      </c>
    </row>
    <row r="903" spans="1:13">
      <c r="A903" s="634" t="s">
        <v>205</v>
      </c>
      <c r="B903" s="634" t="s">
        <v>1144</v>
      </c>
      <c r="C903" s="635" t="s">
        <v>1190</v>
      </c>
      <c r="D903" s="636">
        <v>62</v>
      </c>
      <c r="E903" s="636">
        <v>415</v>
      </c>
      <c r="F903" s="636">
        <v>62</v>
      </c>
      <c r="G903" s="636">
        <v>620</v>
      </c>
      <c r="H903" s="636" t="s">
        <v>1132</v>
      </c>
      <c r="J903" s="638">
        <f t="shared" si="14"/>
        <v>0.20499999999999829</v>
      </c>
      <c r="L903" s="633" t="s">
        <v>205</v>
      </c>
      <c r="M903" s="637" t="s">
        <v>1144</v>
      </c>
    </row>
    <row r="904" spans="1:13">
      <c r="A904" s="634" t="s">
        <v>205</v>
      </c>
      <c r="B904" s="634" t="s">
        <v>1144</v>
      </c>
      <c r="C904" s="635" t="s">
        <v>1190</v>
      </c>
      <c r="D904" s="636">
        <v>62</v>
      </c>
      <c r="E904" s="636">
        <v>620</v>
      </c>
      <c r="F904" s="636">
        <v>63</v>
      </c>
      <c r="G904" s="636">
        <v>345</v>
      </c>
      <c r="H904" s="636" t="s">
        <v>1133</v>
      </c>
      <c r="J904" s="638">
        <f t="shared" si="14"/>
        <v>0.72500000000000142</v>
      </c>
      <c r="L904" s="633" t="s">
        <v>205</v>
      </c>
      <c r="M904" s="637" t="s">
        <v>1144</v>
      </c>
    </row>
    <row r="905" spans="1:13">
      <c r="A905" s="634" t="s">
        <v>205</v>
      </c>
      <c r="B905" s="634" t="s">
        <v>1144</v>
      </c>
      <c r="C905" s="635" t="s">
        <v>1190</v>
      </c>
      <c r="D905" s="636">
        <v>63</v>
      </c>
      <c r="E905" s="636">
        <v>345</v>
      </c>
      <c r="F905" s="636">
        <v>63</v>
      </c>
      <c r="G905" s="636">
        <v>570</v>
      </c>
      <c r="H905" s="636" t="s">
        <v>1134</v>
      </c>
      <c r="J905" s="638">
        <f t="shared" si="14"/>
        <v>0.22500000000000142</v>
      </c>
      <c r="L905" s="633" t="s">
        <v>205</v>
      </c>
      <c r="M905" s="637" t="s">
        <v>1144</v>
      </c>
    </row>
    <row r="906" spans="1:13">
      <c r="A906" s="634" t="s">
        <v>205</v>
      </c>
      <c r="B906" s="634" t="s">
        <v>1144</v>
      </c>
      <c r="C906" s="635" t="s">
        <v>1190</v>
      </c>
      <c r="D906" s="636">
        <v>63</v>
      </c>
      <c r="E906" s="636">
        <v>571</v>
      </c>
      <c r="F906" s="636">
        <v>63</v>
      </c>
      <c r="G906" s="636">
        <v>705</v>
      </c>
      <c r="H906" s="636" t="s">
        <v>1133</v>
      </c>
      <c r="J906" s="638">
        <f t="shared" si="14"/>
        <v>0.13400000000000034</v>
      </c>
      <c r="L906" s="633" t="s">
        <v>205</v>
      </c>
      <c r="M906" s="637" t="s">
        <v>1144</v>
      </c>
    </row>
    <row r="907" spans="1:13">
      <c r="A907" s="634" t="s">
        <v>205</v>
      </c>
      <c r="B907" s="634" t="s">
        <v>1144</v>
      </c>
      <c r="C907" s="635" t="s">
        <v>1190</v>
      </c>
      <c r="D907" s="636">
        <v>63</v>
      </c>
      <c r="E907" s="636">
        <v>705</v>
      </c>
      <c r="F907" s="636">
        <v>64</v>
      </c>
      <c r="G907" s="636">
        <v>0</v>
      </c>
      <c r="H907" s="636" t="s">
        <v>1132</v>
      </c>
      <c r="J907" s="638">
        <f t="shared" si="14"/>
        <v>0.29500000000000171</v>
      </c>
      <c r="L907" s="633" t="s">
        <v>205</v>
      </c>
      <c r="M907" s="637" t="s">
        <v>1144</v>
      </c>
    </row>
    <row r="908" spans="1:13">
      <c r="A908" s="634" t="s">
        <v>205</v>
      </c>
      <c r="B908" s="634" t="s">
        <v>1144</v>
      </c>
      <c r="C908" s="635" t="s">
        <v>1191</v>
      </c>
      <c r="D908" s="636">
        <v>64</v>
      </c>
      <c r="E908" s="636">
        <v>0</v>
      </c>
      <c r="F908" s="636">
        <v>64</v>
      </c>
      <c r="G908" s="636">
        <v>100</v>
      </c>
      <c r="H908" s="636" t="s">
        <v>1133</v>
      </c>
      <c r="J908" s="638">
        <f t="shared" si="14"/>
        <v>9.9999999999994316E-2</v>
      </c>
      <c r="L908" s="633" t="s">
        <v>205</v>
      </c>
      <c r="M908" s="637" t="s">
        <v>1144</v>
      </c>
    </row>
    <row r="909" spans="1:13">
      <c r="A909" s="634" t="s">
        <v>205</v>
      </c>
      <c r="B909" s="634" t="s">
        <v>1144</v>
      </c>
      <c r="C909" s="635" t="s">
        <v>1191</v>
      </c>
      <c r="D909" s="636">
        <v>64</v>
      </c>
      <c r="E909" s="636">
        <v>100</v>
      </c>
      <c r="F909" s="636">
        <v>77</v>
      </c>
      <c r="G909" s="636">
        <v>0</v>
      </c>
      <c r="H909" s="636" t="s">
        <v>1133</v>
      </c>
      <c r="J909" s="638">
        <f t="shared" si="14"/>
        <v>12.900000000000006</v>
      </c>
      <c r="L909" s="633" t="s">
        <v>205</v>
      </c>
      <c r="M909" s="637" t="s">
        <v>1144</v>
      </c>
    </row>
    <row r="910" spans="1:13">
      <c r="A910" s="634" t="s">
        <v>205</v>
      </c>
      <c r="B910" s="634" t="s">
        <v>1144</v>
      </c>
      <c r="C910" s="635" t="s">
        <v>1191</v>
      </c>
      <c r="D910" s="636">
        <v>77</v>
      </c>
      <c r="E910" s="636">
        <v>0</v>
      </c>
      <c r="F910" s="636">
        <v>85</v>
      </c>
      <c r="G910" s="636">
        <v>0</v>
      </c>
      <c r="H910" s="636" t="s">
        <v>1133</v>
      </c>
      <c r="J910" s="638">
        <f t="shared" si="14"/>
        <v>8</v>
      </c>
      <c r="L910" s="633" t="s">
        <v>205</v>
      </c>
      <c r="M910" s="637" t="s">
        <v>1144</v>
      </c>
    </row>
    <row r="911" spans="1:13">
      <c r="A911" s="634" t="s">
        <v>205</v>
      </c>
      <c r="B911" s="634" t="s">
        <v>1144</v>
      </c>
      <c r="C911" s="635" t="s">
        <v>1191</v>
      </c>
      <c r="D911" s="636">
        <v>85</v>
      </c>
      <c r="E911" s="636">
        <v>0</v>
      </c>
      <c r="F911" s="636">
        <v>98</v>
      </c>
      <c r="G911" s="636">
        <v>0</v>
      </c>
      <c r="H911" s="636" t="s">
        <v>1133</v>
      </c>
      <c r="J911" s="638">
        <f t="shared" si="14"/>
        <v>13</v>
      </c>
      <c r="L911" s="633" t="s">
        <v>205</v>
      </c>
      <c r="M911" s="637" t="s">
        <v>1144</v>
      </c>
    </row>
    <row r="912" spans="1:13">
      <c r="A912" s="634" t="s">
        <v>205</v>
      </c>
      <c r="B912" s="634" t="s">
        <v>1144</v>
      </c>
      <c r="C912" s="635" t="s">
        <v>1191</v>
      </c>
      <c r="D912" s="636">
        <v>98</v>
      </c>
      <c r="E912" s="636">
        <v>0</v>
      </c>
      <c r="F912" s="636">
        <v>109</v>
      </c>
      <c r="G912" s="636">
        <v>0</v>
      </c>
      <c r="H912" s="636" t="s">
        <v>1132</v>
      </c>
      <c r="J912" s="638">
        <f t="shared" si="14"/>
        <v>11</v>
      </c>
      <c r="L912" s="633" t="s">
        <v>205</v>
      </c>
      <c r="M912" s="637" t="s">
        <v>1144</v>
      </c>
    </row>
    <row r="913" spans="1:13">
      <c r="A913" s="634" t="s">
        <v>205</v>
      </c>
      <c r="B913" s="634" t="s">
        <v>1144</v>
      </c>
      <c r="C913" s="635" t="s">
        <v>1191</v>
      </c>
      <c r="D913" s="636">
        <v>109</v>
      </c>
      <c r="E913" s="636">
        <v>0</v>
      </c>
      <c r="F913" s="636">
        <v>110</v>
      </c>
      <c r="G913" s="636">
        <v>500</v>
      </c>
      <c r="H913" s="636" t="s">
        <v>1132</v>
      </c>
      <c r="J913" s="638">
        <f t="shared" si="14"/>
        <v>1.5</v>
      </c>
      <c r="L913" s="633" t="s">
        <v>205</v>
      </c>
      <c r="M913" s="637" t="s">
        <v>1144</v>
      </c>
    </row>
    <row r="914" spans="1:13">
      <c r="A914" s="634" t="s">
        <v>299</v>
      </c>
      <c r="B914" s="634" t="s">
        <v>1155</v>
      </c>
      <c r="C914" s="635" t="s">
        <v>300</v>
      </c>
      <c r="D914" s="636">
        <v>0</v>
      </c>
      <c r="E914" s="636">
        <v>0</v>
      </c>
      <c r="F914" s="636">
        <v>73</v>
      </c>
      <c r="G914" s="636">
        <v>0</v>
      </c>
      <c r="H914" s="636" t="s">
        <v>1134</v>
      </c>
      <c r="J914" s="638">
        <f t="shared" si="14"/>
        <v>73</v>
      </c>
      <c r="L914" s="633" t="s">
        <v>299</v>
      </c>
      <c r="M914" s="637" t="s">
        <v>1155</v>
      </c>
    </row>
    <row r="915" spans="1:13">
      <c r="A915" s="634" t="s">
        <v>299</v>
      </c>
      <c r="B915" s="634" t="s">
        <v>1155</v>
      </c>
      <c r="C915" s="635" t="s">
        <v>1192</v>
      </c>
      <c r="D915" s="636">
        <v>31</v>
      </c>
      <c r="E915" s="636">
        <v>628</v>
      </c>
      <c r="F915" s="636">
        <v>32</v>
      </c>
      <c r="G915" s="636">
        <v>235</v>
      </c>
      <c r="H915" s="636" t="s">
        <v>1134</v>
      </c>
      <c r="J915" s="638">
        <f t="shared" si="14"/>
        <v>0.60699999999999932</v>
      </c>
      <c r="L915" s="633" t="s">
        <v>299</v>
      </c>
      <c r="M915" s="637" t="s">
        <v>1155</v>
      </c>
    </row>
    <row r="916" spans="1:13">
      <c r="A916" s="634" t="s">
        <v>299</v>
      </c>
      <c r="B916" s="634" t="s">
        <v>1155</v>
      </c>
      <c r="C916" s="635" t="s">
        <v>1193</v>
      </c>
      <c r="D916" s="636">
        <v>58</v>
      </c>
      <c r="E916" s="636">
        <v>945</v>
      </c>
      <c r="F916" s="636">
        <v>59</v>
      </c>
      <c r="G916" s="636">
        <v>76</v>
      </c>
      <c r="H916" s="636" t="s">
        <v>1134</v>
      </c>
      <c r="J916" s="638">
        <f t="shared" si="14"/>
        <v>0.13100000000000023</v>
      </c>
      <c r="L916" s="633" t="s">
        <v>299</v>
      </c>
      <c r="M916" s="637" t="s">
        <v>1155</v>
      </c>
    </row>
    <row r="917" spans="1:13">
      <c r="A917" s="634" t="s">
        <v>299</v>
      </c>
      <c r="B917" s="634" t="s">
        <v>1155</v>
      </c>
      <c r="C917" s="635" t="s">
        <v>300</v>
      </c>
      <c r="D917" s="636">
        <v>73</v>
      </c>
      <c r="E917" s="636">
        <v>0</v>
      </c>
      <c r="F917" s="636">
        <v>75</v>
      </c>
      <c r="G917" s="636">
        <v>130</v>
      </c>
      <c r="H917" s="636" t="s">
        <v>1133</v>
      </c>
      <c r="J917" s="638">
        <f t="shared" si="14"/>
        <v>2.1299999999999955</v>
      </c>
      <c r="L917" s="633" t="s">
        <v>299</v>
      </c>
      <c r="M917" s="637" t="s">
        <v>1155</v>
      </c>
    </row>
    <row r="918" spans="1:13">
      <c r="A918" s="634" t="s">
        <v>299</v>
      </c>
      <c r="B918" s="634" t="s">
        <v>1155</v>
      </c>
      <c r="C918" s="635" t="s">
        <v>300</v>
      </c>
      <c r="D918" s="636">
        <v>75</v>
      </c>
      <c r="E918" s="636">
        <v>130</v>
      </c>
      <c r="F918" s="636">
        <v>78</v>
      </c>
      <c r="G918" s="636">
        <v>550</v>
      </c>
      <c r="H918" s="636" t="s">
        <v>1132</v>
      </c>
      <c r="J918" s="638">
        <f t="shared" si="14"/>
        <v>3.4200000000000017</v>
      </c>
      <c r="L918" s="633" t="s">
        <v>299</v>
      </c>
      <c r="M918" s="637" t="s">
        <v>1155</v>
      </c>
    </row>
    <row r="919" spans="1:13">
      <c r="A919" s="634" t="s">
        <v>299</v>
      </c>
      <c r="B919" s="634" t="s">
        <v>1155</v>
      </c>
      <c r="C919" s="635" t="s">
        <v>1194</v>
      </c>
      <c r="D919" s="636">
        <v>75</v>
      </c>
      <c r="E919" s="636">
        <v>770</v>
      </c>
      <c r="F919" s="636">
        <v>78</v>
      </c>
      <c r="G919" s="636">
        <v>500</v>
      </c>
      <c r="H919" s="636" t="s">
        <v>1132</v>
      </c>
      <c r="J919" s="638">
        <f t="shared" si="14"/>
        <v>2.730000000000004</v>
      </c>
      <c r="L919" s="633" t="s">
        <v>299</v>
      </c>
      <c r="M919" s="637" t="s">
        <v>1155</v>
      </c>
    </row>
    <row r="920" spans="1:13">
      <c r="A920" s="634" t="s">
        <v>1195</v>
      </c>
      <c r="B920" s="634" t="s">
        <v>1158</v>
      </c>
      <c r="C920" s="635" t="s">
        <v>1196</v>
      </c>
      <c r="D920" s="636">
        <v>0</v>
      </c>
      <c r="E920" s="636">
        <v>0</v>
      </c>
      <c r="F920" s="636">
        <v>1</v>
      </c>
      <c r="G920" s="636">
        <v>0</v>
      </c>
      <c r="H920" s="636" t="s">
        <v>1133</v>
      </c>
      <c r="J920" s="638">
        <f t="shared" si="14"/>
        <v>1</v>
      </c>
      <c r="L920" s="633" t="s">
        <v>1195</v>
      </c>
      <c r="M920" s="637" t="s">
        <v>1158</v>
      </c>
    </row>
    <row r="921" spans="1:13">
      <c r="A921" s="634" t="s">
        <v>1195</v>
      </c>
      <c r="B921" s="634" t="s">
        <v>1158</v>
      </c>
      <c r="C921" s="635" t="s">
        <v>1196</v>
      </c>
      <c r="D921" s="636">
        <v>1</v>
      </c>
      <c r="E921" s="636">
        <v>0</v>
      </c>
      <c r="F921" s="636">
        <v>2</v>
      </c>
      <c r="G921" s="636">
        <v>0</v>
      </c>
      <c r="H921" s="636" t="s">
        <v>1133</v>
      </c>
      <c r="J921" s="638">
        <f t="shared" si="14"/>
        <v>1</v>
      </c>
      <c r="L921" s="633" t="s">
        <v>1195</v>
      </c>
      <c r="M921" s="637" t="s">
        <v>1158</v>
      </c>
    </row>
    <row r="922" spans="1:13">
      <c r="A922" s="634" t="s">
        <v>1195</v>
      </c>
      <c r="B922" s="634" t="s">
        <v>1158</v>
      </c>
      <c r="C922" s="635" t="s">
        <v>1196</v>
      </c>
      <c r="D922" s="636">
        <v>2</v>
      </c>
      <c r="E922" s="636">
        <v>0</v>
      </c>
      <c r="F922" s="636">
        <v>3</v>
      </c>
      <c r="G922" s="636">
        <v>0</v>
      </c>
      <c r="H922" s="636" t="s">
        <v>1133</v>
      </c>
      <c r="J922" s="638">
        <f t="shared" si="14"/>
        <v>1</v>
      </c>
      <c r="L922" s="633" t="s">
        <v>1195</v>
      </c>
      <c r="M922" s="637" t="s">
        <v>1158</v>
      </c>
    </row>
    <row r="923" spans="1:13">
      <c r="A923" s="634" t="s">
        <v>1195</v>
      </c>
      <c r="B923" s="634" t="s">
        <v>1158</v>
      </c>
      <c r="C923" s="635" t="s">
        <v>1196</v>
      </c>
      <c r="D923" s="636">
        <v>3</v>
      </c>
      <c r="E923" s="636">
        <v>0</v>
      </c>
      <c r="F923" s="636">
        <v>3</v>
      </c>
      <c r="G923" s="636">
        <v>120</v>
      </c>
      <c r="H923" s="636" t="s">
        <v>1133</v>
      </c>
      <c r="J923" s="638">
        <f t="shared" si="14"/>
        <v>0.12000000000000011</v>
      </c>
      <c r="L923" s="633" t="s">
        <v>1195</v>
      </c>
      <c r="M923" s="637" t="s">
        <v>1158</v>
      </c>
    </row>
    <row r="924" spans="1:13">
      <c r="A924" s="634" t="s">
        <v>1195</v>
      </c>
      <c r="B924" s="634" t="s">
        <v>1158</v>
      </c>
      <c r="C924" s="635" t="s">
        <v>1196</v>
      </c>
      <c r="D924" s="636">
        <v>3</v>
      </c>
      <c r="E924" s="636">
        <v>120</v>
      </c>
      <c r="F924" s="636">
        <v>4</v>
      </c>
      <c r="G924" s="636">
        <v>0</v>
      </c>
      <c r="H924" s="636" t="s">
        <v>1133</v>
      </c>
      <c r="J924" s="638">
        <f t="shared" si="14"/>
        <v>0.87999999999999989</v>
      </c>
      <c r="L924" s="633" t="s">
        <v>1195</v>
      </c>
      <c r="M924" s="637" t="s">
        <v>1158</v>
      </c>
    </row>
    <row r="925" spans="1:13">
      <c r="A925" s="634" t="s">
        <v>1195</v>
      </c>
      <c r="B925" s="634" t="s">
        <v>1158</v>
      </c>
      <c r="C925" s="635" t="s">
        <v>1196</v>
      </c>
      <c r="D925" s="636">
        <v>4</v>
      </c>
      <c r="E925" s="636">
        <v>0</v>
      </c>
      <c r="F925" s="636">
        <v>5</v>
      </c>
      <c r="G925" s="636">
        <v>0</v>
      </c>
      <c r="H925" s="636" t="s">
        <v>1133</v>
      </c>
      <c r="J925" s="638">
        <f t="shared" si="14"/>
        <v>1</v>
      </c>
      <c r="L925" s="633" t="s">
        <v>1195</v>
      </c>
      <c r="M925" s="637" t="s">
        <v>1158</v>
      </c>
    </row>
    <row r="926" spans="1:13">
      <c r="A926" s="634" t="s">
        <v>1195</v>
      </c>
      <c r="B926" s="634" t="s">
        <v>1158</v>
      </c>
      <c r="C926" s="635" t="s">
        <v>1196</v>
      </c>
      <c r="D926" s="636">
        <v>5</v>
      </c>
      <c r="E926" s="636">
        <v>0</v>
      </c>
      <c r="F926" s="636">
        <v>6</v>
      </c>
      <c r="G926" s="636">
        <v>0</v>
      </c>
      <c r="H926" s="636" t="s">
        <v>1133</v>
      </c>
      <c r="J926" s="638">
        <f t="shared" si="14"/>
        <v>1</v>
      </c>
      <c r="L926" s="633" t="s">
        <v>1195</v>
      </c>
      <c r="M926" s="637" t="s">
        <v>1158</v>
      </c>
    </row>
    <row r="927" spans="1:13">
      <c r="A927" s="634" t="s">
        <v>1195</v>
      </c>
      <c r="B927" s="634" t="s">
        <v>1158</v>
      </c>
      <c r="C927" s="635" t="s">
        <v>1196</v>
      </c>
      <c r="D927" s="636">
        <v>6</v>
      </c>
      <c r="E927" s="636">
        <v>0</v>
      </c>
      <c r="F927" s="636">
        <v>7</v>
      </c>
      <c r="G927" s="636">
        <v>0</v>
      </c>
      <c r="H927" s="636" t="s">
        <v>1133</v>
      </c>
      <c r="J927" s="638">
        <f t="shared" si="14"/>
        <v>1</v>
      </c>
      <c r="L927" s="633" t="s">
        <v>1195</v>
      </c>
      <c r="M927" s="637" t="s">
        <v>1158</v>
      </c>
    </row>
    <row r="928" spans="1:13">
      <c r="A928" s="634" t="s">
        <v>1195</v>
      </c>
      <c r="B928" s="634" t="s">
        <v>1158</v>
      </c>
      <c r="C928" s="635" t="s">
        <v>1196</v>
      </c>
      <c r="D928" s="636">
        <v>7</v>
      </c>
      <c r="E928" s="636">
        <v>0</v>
      </c>
      <c r="F928" s="636">
        <v>7</v>
      </c>
      <c r="G928" s="636">
        <v>100</v>
      </c>
      <c r="H928" s="636" t="s">
        <v>1133</v>
      </c>
      <c r="J928" s="638">
        <f t="shared" si="14"/>
        <v>9.9999999999999645E-2</v>
      </c>
      <c r="L928" s="633" t="s">
        <v>1195</v>
      </c>
      <c r="M928" s="637" t="s">
        <v>1158</v>
      </c>
    </row>
    <row r="929" spans="1:13">
      <c r="A929" s="634" t="s">
        <v>1195</v>
      </c>
      <c r="B929" s="634" t="s">
        <v>1158</v>
      </c>
      <c r="C929" s="635" t="s">
        <v>1196</v>
      </c>
      <c r="D929" s="636">
        <v>23</v>
      </c>
      <c r="E929" s="636">
        <v>600</v>
      </c>
      <c r="F929" s="636">
        <v>24</v>
      </c>
      <c r="G929" s="636">
        <v>0</v>
      </c>
      <c r="H929" s="636" t="s">
        <v>1134</v>
      </c>
      <c r="J929" s="638">
        <f t="shared" si="14"/>
        <v>0.39999999999999858</v>
      </c>
      <c r="L929" s="633" t="s">
        <v>1195</v>
      </c>
      <c r="M929" s="637" t="s">
        <v>1158</v>
      </c>
    </row>
    <row r="930" spans="1:13">
      <c r="A930" s="634" t="s">
        <v>1195</v>
      </c>
      <c r="B930" s="634" t="s">
        <v>1158</v>
      </c>
      <c r="C930" s="635" t="s">
        <v>1196</v>
      </c>
      <c r="D930" s="636">
        <v>24</v>
      </c>
      <c r="E930" s="636">
        <v>0</v>
      </c>
      <c r="F930" s="636">
        <v>25</v>
      </c>
      <c r="G930" s="636">
        <v>0</v>
      </c>
      <c r="H930" s="636" t="s">
        <v>1134</v>
      </c>
      <c r="J930" s="638">
        <f t="shared" si="14"/>
        <v>1</v>
      </c>
      <c r="L930" s="633" t="s">
        <v>1195</v>
      </c>
      <c r="M930" s="637" t="s">
        <v>1158</v>
      </c>
    </row>
    <row r="931" spans="1:13">
      <c r="A931" s="634" t="s">
        <v>1195</v>
      </c>
      <c r="B931" s="634" t="s">
        <v>1158</v>
      </c>
      <c r="C931" s="635" t="s">
        <v>1196</v>
      </c>
      <c r="D931" s="636">
        <v>25</v>
      </c>
      <c r="E931" s="636">
        <v>0</v>
      </c>
      <c r="F931" s="636">
        <v>26</v>
      </c>
      <c r="G931" s="636">
        <v>0</v>
      </c>
      <c r="H931" s="636" t="s">
        <v>1134</v>
      </c>
      <c r="J931" s="638">
        <f t="shared" si="14"/>
        <v>1</v>
      </c>
      <c r="L931" s="633" t="s">
        <v>1195</v>
      </c>
      <c r="M931" s="637" t="s">
        <v>1158</v>
      </c>
    </row>
    <row r="932" spans="1:13">
      <c r="A932" s="634" t="s">
        <v>1195</v>
      </c>
      <c r="B932" s="634" t="s">
        <v>1158</v>
      </c>
      <c r="C932" s="635" t="s">
        <v>1196</v>
      </c>
      <c r="D932" s="636">
        <v>26</v>
      </c>
      <c r="E932" s="636">
        <v>0</v>
      </c>
      <c r="F932" s="636">
        <v>27</v>
      </c>
      <c r="G932" s="636">
        <v>0</v>
      </c>
      <c r="H932" s="636" t="s">
        <v>1134</v>
      </c>
      <c r="J932" s="638">
        <f t="shared" si="14"/>
        <v>1</v>
      </c>
      <c r="L932" s="633" t="s">
        <v>1195</v>
      </c>
      <c r="M932" s="637" t="s">
        <v>1158</v>
      </c>
    </row>
    <row r="933" spans="1:13">
      <c r="A933" s="634" t="s">
        <v>1195</v>
      </c>
      <c r="B933" s="634" t="s">
        <v>1158</v>
      </c>
      <c r="C933" s="635" t="s">
        <v>1196</v>
      </c>
      <c r="D933" s="636">
        <v>27</v>
      </c>
      <c r="E933" s="636">
        <v>0</v>
      </c>
      <c r="F933" s="636">
        <v>28</v>
      </c>
      <c r="G933" s="636">
        <v>0</v>
      </c>
      <c r="H933" s="636" t="s">
        <v>1134</v>
      </c>
      <c r="J933" s="638">
        <f t="shared" si="14"/>
        <v>1</v>
      </c>
      <c r="L933" s="633" t="s">
        <v>1195</v>
      </c>
      <c r="M933" s="637" t="s">
        <v>1158</v>
      </c>
    </row>
    <row r="934" spans="1:13">
      <c r="A934" s="634" t="s">
        <v>1195</v>
      </c>
      <c r="B934" s="634" t="s">
        <v>1158</v>
      </c>
      <c r="C934" s="635" t="s">
        <v>1196</v>
      </c>
      <c r="D934" s="636">
        <v>28</v>
      </c>
      <c r="E934" s="636">
        <v>0</v>
      </c>
      <c r="F934" s="636">
        <v>29</v>
      </c>
      <c r="G934" s="636">
        <v>0</v>
      </c>
      <c r="H934" s="636" t="s">
        <v>1134</v>
      </c>
      <c r="J934" s="638">
        <f t="shared" si="14"/>
        <v>1</v>
      </c>
      <c r="L934" s="633" t="s">
        <v>1195</v>
      </c>
      <c r="M934" s="637" t="s">
        <v>1158</v>
      </c>
    </row>
    <row r="935" spans="1:13">
      <c r="A935" s="634" t="s">
        <v>1195</v>
      </c>
      <c r="B935" s="634" t="s">
        <v>1158</v>
      </c>
      <c r="C935" s="635" t="s">
        <v>1196</v>
      </c>
      <c r="D935" s="636">
        <v>29</v>
      </c>
      <c r="E935" s="636">
        <v>0</v>
      </c>
      <c r="F935" s="636">
        <v>30</v>
      </c>
      <c r="G935" s="636">
        <v>0</v>
      </c>
      <c r="H935" s="636" t="s">
        <v>1134</v>
      </c>
      <c r="J935" s="638">
        <f t="shared" si="14"/>
        <v>1</v>
      </c>
      <c r="L935" s="633" t="s">
        <v>1195</v>
      </c>
      <c r="M935" s="637" t="s">
        <v>1158</v>
      </c>
    </row>
    <row r="936" spans="1:13">
      <c r="A936" s="634" t="s">
        <v>1195</v>
      </c>
      <c r="B936" s="634" t="s">
        <v>1158</v>
      </c>
      <c r="C936" s="635" t="s">
        <v>1196</v>
      </c>
      <c r="D936" s="636">
        <v>30</v>
      </c>
      <c r="E936" s="636">
        <v>0</v>
      </c>
      <c r="F936" s="636">
        <v>31</v>
      </c>
      <c r="G936" s="636">
        <v>0</v>
      </c>
      <c r="H936" s="636" t="s">
        <v>1134</v>
      </c>
      <c r="J936" s="638">
        <f t="shared" si="14"/>
        <v>1</v>
      </c>
      <c r="L936" s="633" t="s">
        <v>1195</v>
      </c>
      <c r="M936" s="637" t="s">
        <v>1158</v>
      </c>
    </row>
    <row r="937" spans="1:13">
      <c r="A937" s="634" t="s">
        <v>1195</v>
      </c>
      <c r="B937" s="634" t="s">
        <v>1158</v>
      </c>
      <c r="C937" s="635" t="s">
        <v>1196</v>
      </c>
      <c r="D937" s="636">
        <v>31</v>
      </c>
      <c r="E937" s="636">
        <v>0</v>
      </c>
      <c r="F937" s="636">
        <v>32</v>
      </c>
      <c r="G937" s="636">
        <v>0</v>
      </c>
      <c r="H937" s="636" t="s">
        <v>1134</v>
      </c>
      <c r="J937" s="638">
        <f t="shared" si="14"/>
        <v>1</v>
      </c>
      <c r="L937" s="633" t="s">
        <v>1195</v>
      </c>
      <c r="M937" s="637" t="s">
        <v>1158</v>
      </c>
    </row>
    <row r="938" spans="1:13">
      <c r="A938" s="634" t="s">
        <v>1195</v>
      </c>
      <c r="B938" s="634" t="s">
        <v>1158</v>
      </c>
      <c r="C938" s="635" t="s">
        <v>1196</v>
      </c>
      <c r="D938" s="636">
        <v>32</v>
      </c>
      <c r="E938" s="636">
        <v>0</v>
      </c>
      <c r="F938" s="636">
        <v>33</v>
      </c>
      <c r="G938" s="636">
        <v>0</v>
      </c>
      <c r="H938" s="636" t="s">
        <v>1134</v>
      </c>
      <c r="J938" s="638">
        <f t="shared" si="14"/>
        <v>1</v>
      </c>
      <c r="L938" s="633" t="s">
        <v>1195</v>
      </c>
      <c r="M938" s="637" t="s">
        <v>1158</v>
      </c>
    </row>
    <row r="939" spans="1:13">
      <c r="A939" s="634" t="s">
        <v>1195</v>
      </c>
      <c r="B939" s="634" t="s">
        <v>1158</v>
      </c>
      <c r="C939" s="635" t="s">
        <v>1196</v>
      </c>
      <c r="D939" s="636">
        <v>33</v>
      </c>
      <c r="E939" s="636">
        <v>0</v>
      </c>
      <c r="F939" s="636">
        <v>33</v>
      </c>
      <c r="G939" s="636">
        <v>410</v>
      </c>
      <c r="H939" s="636" t="s">
        <v>1134</v>
      </c>
      <c r="J939" s="638">
        <f t="shared" si="14"/>
        <v>0.40999999999999659</v>
      </c>
      <c r="L939" s="633" t="s">
        <v>1195</v>
      </c>
      <c r="M939" s="637" t="s">
        <v>1158</v>
      </c>
    </row>
    <row r="940" spans="1:13">
      <c r="A940" s="634" t="s">
        <v>1195</v>
      </c>
      <c r="B940" s="634" t="s">
        <v>1158</v>
      </c>
      <c r="C940" s="635" t="s">
        <v>1196</v>
      </c>
      <c r="D940" s="636">
        <v>33</v>
      </c>
      <c r="E940" s="636">
        <v>410</v>
      </c>
      <c r="F940" s="636">
        <v>33</v>
      </c>
      <c r="G940" s="636">
        <v>866</v>
      </c>
      <c r="H940" s="636" t="s">
        <v>1134</v>
      </c>
      <c r="J940" s="638">
        <f t="shared" si="14"/>
        <v>0.45600000000000307</v>
      </c>
      <c r="L940" s="633" t="s">
        <v>1195</v>
      </c>
      <c r="M940" s="637" t="s">
        <v>1158</v>
      </c>
    </row>
    <row r="941" spans="1:13">
      <c r="A941" s="634" t="s">
        <v>1195</v>
      </c>
      <c r="B941" s="634" t="s">
        <v>1158</v>
      </c>
      <c r="C941" s="635" t="s">
        <v>1197</v>
      </c>
      <c r="D941" s="636">
        <v>33</v>
      </c>
      <c r="E941" s="636">
        <v>410</v>
      </c>
      <c r="F941" s="636">
        <v>33</v>
      </c>
      <c r="G941" s="636">
        <v>880</v>
      </c>
      <c r="H941" s="636" t="s">
        <v>1134</v>
      </c>
      <c r="J941" s="638">
        <f t="shared" si="14"/>
        <v>0.47000000000000597</v>
      </c>
      <c r="L941" s="633" t="s">
        <v>1195</v>
      </c>
      <c r="M941" s="637" t="s">
        <v>1158</v>
      </c>
    </row>
    <row r="942" spans="1:13">
      <c r="A942" s="634" t="s">
        <v>1198</v>
      </c>
      <c r="B942" s="634" t="s">
        <v>1158</v>
      </c>
      <c r="C942" s="635" t="s">
        <v>40</v>
      </c>
      <c r="D942" s="636">
        <v>0</v>
      </c>
      <c r="E942" s="636">
        <v>0</v>
      </c>
      <c r="F942" s="636">
        <v>1</v>
      </c>
      <c r="G942" s="636">
        <v>0</v>
      </c>
      <c r="H942" s="636" t="s">
        <v>1134</v>
      </c>
      <c r="J942" s="638">
        <f t="shared" si="14"/>
        <v>1</v>
      </c>
      <c r="L942" s="633" t="s">
        <v>1198</v>
      </c>
      <c r="M942" s="637" t="s">
        <v>1158</v>
      </c>
    </row>
    <row r="943" spans="1:13">
      <c r="A943" s="634" t="s">
        <v>1198</v>
      </c>
      <c r="B943" s="634" t="s">
        <v>1158</v>
      </c>
      <c r="C943" s="635" t="s">
        <v>40</v>
      </c>
      <c r="D943" s="636">
        <v>1</v>
      </c>
      <c r="E943" s="636">
        <v>0</v>
      </c>
      <c r="F943" s="636">
        <v>2</v>
      </c>
      <c r="G943" s="636">
        <v>0</v>
      </c>
      <c r="H943" s="636" t="s">
        <v>1134</v>
      </c>
      <c r="J943" s="638">
        <f t="shared" si="14"/>
        <v>1</v>
      </c>
      <c r="L943" s="633" t="s">
        <v>1198</v>
      </c>
      <c r="M943" s="637" t="s">
        <v>1158</v>
      </c>
    </row>
    <row r="944" spans="1:13">
      <c r="A944" s="634" t="s">
        <v>1198</v>
      </c>
      <c r="B944" s="634" t="s">
        <v>1158</v>
      </c>
      <c r="C944" s="635" t="s">
        <v>40</v>
      </c>
      <c r="D944" s="636">
        <v>2</v>
      </c>
      <c r="E944" s="636">
        <v>0</v>
      </c>
      <c r="F944" s="636">
        <v>3</v>
      </c>
      <c r="G944" s="636">
        <v>0</v>
      </c>
      <c r="H944" s="636" t="s">
        <v>1134</v>
      </c>
      <c r="J944" s="638">
        <f t="shared" si="14"/>
        <v>1</v>
      </c>
      <c r="L944" s="633" t="s">
        <v>1198</v>
      </c>
      <c r="M944" s="637" t="s">
        <v>1158</v>
      </c>
    </row>
    <row r="945" spans="1:13">
      <c r="A945" s="634" t="s">
        <v>1198</v>
      </c>
      <c r="B945" s="634" t="s">
        <v>1158</v>
      </c>
      <c r="C945" s="635" t="s">
        <v>40</v>
      </c>
      <c r="D945" s="636">
        <v>3</v>
      </c>
      <c r="E945" s="636">
        <v>0</v>
      </c>
      <c r="F945" s="636">
        <v>4</v>
      </c>
      <c r="G945" s="636">
        <v>0</v>
      </c>
      <c r="H945" s="636" t="s">
        <v>1134</v>
      </c>
      <c r="J945" s="638">
        <f t="shared" si="14"/>
        <v>1</v>
      </c>
      <c r="L945" s="633" t="s">
        <v>1198</v>
      </c>
      <c r="M945" s="637" t="s">
        <v>1158</v>
      </c>
    </row>
    <row r="946" spans="1:13">
      <c r="A946" s="634" t="s">
        <v>1198</v>
      </c>
      <c r="B946" s="634" t="s">
        <v>1158</v>
      </c>
      <c r="C946" s="635" t="s">
        <v>40</v>
      </c>
      <c r="D946" s="636">
        <v>4</v>
      </c>
      <c r="E946" s="636">
        <v>0</v>
      </c>
      <c r="F946" s="636">
        <v>5</v>
      </c>
      <c r="G946" s="636">
        <v>0</v>
      </c>
      <c r="H946" s="636" t="s">
        <v>1134</v>
      </c>
      <c r="J946" s="638">
        <f t="shared" si="14"/>
        <v>1</v>
      </c>
      <c r="L946" s="633" t="s">
        <v>1198</v>
      </c>
      <c r="M946" s="637" t="s">
        <v>1158</v>
      </c>
    </row>
    <row r="947" spans="1:13">
      <c r="A947" s="634" t="s">
        <v>1198</v>
      </c>
      <c r="B947" s="634" t="s">
        <v>1158</v>
      </c>
      <c r="C947" s="635" t="s">
        <v>40</v>
      </c>
      <c r="D947" s="636">
        <v>5</v>
      </c>
      <c r="E947" s="636">
        <v>0</v>
      </c>
      <c r="F947" s="636">
        <v>6</v>
      </c>
      <c r="G947" s="636">
        <v>0</v>
      </c>
      <c r="H947" s="636" t="s">
        <v>1134</v>
      </c>
      <c r="J947" s="638">
        <f t="shared" si="14"/>
        <v>1</v>
      </c>
      <c r="L947" s="633" t="s">
        <v>1198</v>
      </c>
      <c r="M947" s="637" t="s">
        <v>1158</v>
      </c>
    </row>
    <row r="948" spans="1:13">
      <c r="A948" s="634" t="s">
        <v>1198</v>
      </c>
      <c r="B948" s="634" t="s">
        <v>1158</v>
      </c>
      <c r="C948" s="635" t="s">
        <v>40</v>
      </c>
      <c r="D948" s="636">
        <v>6</v>
      </c>
      <c r="E948" s="636">
        <v>0</v>
      </c>
      <c r="F948" s="636">
        <v>7</v>
      </c>
      <c r="G948" s="636">
        <v>0</v>
      </c>
      <c r="H948" s="636" t="s">
        <v>1134</v>
      </c>
      <c r="J948" s="638">
        <f t="shared" si="14"/>
        <v>1</v>
      </c>
      <c r="L948" s="633" t="s">
        <v>1198</v>
      </c>
      <c r="M948" s="637" t="s">
        <v>1158</v>
      </c>
    </row>
    <row r="949" spans="1:13">
      <c r="A949" s="634" t="s">
        <v>1198</v>
      </c>
      <c r="B949" s="634" t="s">
        <v>1158</v>
      </c>
      <c r="C949" s="635" t="s">
        <v>40</v>
      </c>
      <c r="D949" s="636">
        <v>7</v>
      </c>
      <c r="E949" s="636">
        <v>0</v>
      </c>
      <c r="F949" s="636">
        <v>8</v>
      </c>
      <c r="G949" s="636">
        <v>0</v>
      </c>
      <c r="H949" s="636" t="s">
        <v>1134</v>
      </c>
      <c r="J949" s="638">
        <f t="shared" si="14"/>
        <v>1</v>
      </c>
      <c r="L949" s="633" t="s">
        <v>1198</v>
      </c>
      <c r="M949" s="637" t="s">
        <v>1158</v>
      </c>
    </row>
    <row r="950" spans="1:13">
      <c r="A950" s="634" t="s">
        <v>1198</v>
      </c>
      <c r="B950" s="634" t="s">
        <v>1158</v>
      </c>
      <c r="C950" s="635" t="s">
        <v>40</v>
      </c>
      <c r="D950" s="636">
        <v>8</v>
      </c>
      <c r="E950" s="636">
        <v>0</v>
      </c>
      <c r="F950" s="636">
        <v>9</v>
      </c>
      <c r="G950" s="636">
        <v>0</v>
      </c>
      <c r="H950" s="636" t="s">
        <v>1134</v>
      </c>
      <c r="J950" s="638">
        <f t="shared" si="14"/>
        <v>1</v>
      </c>
      <c r="L950" s="633" t="s">
        <v>1198</v>
      </c>
      <c r="M950" s="637" t="s">
        <v>1158</v>
      </c>
    </row>
    <row r="951" spans="1:13">
      <c r="A951" s="634" t="s">
        <v>1198</v>
      </c>
      <c r="B951" s="634" t="s">
        <v>1158</v>
      </c>
      <c r="C951" s="635" t="s">
        <v>40</v>
      </c>
      <c r="D951" s="636">
        <v>9</v>
      </c>
      <c r="E951" s="636">
        <v>0</v>
      </c>
      <c r="F951" s="636">
        <v>10</v>
      </c>
      <c r="G951" s="636">
        <v>0</v>
      </c>
      <c r="H951" s="636" t="s">
        <v>1134</v>
      </c>
      <c r="J951" s="638">
        <f t="shared" si="14"/>
        <v>1</v>
      </c>
      <c r="L951" s="633" t="s">
        <v>1198</v>
      </c>
      <c r="M951" s="637" t="s">
        <v>1158</v>
      </c>
    </row>
    <row r="952" spans="1:13">
      <c r="A952" s="634" t="s">
        <v>1198</v>
      </c>
      <c r="B952" s="634" t="s">
        <v>1158</v>
      </c>
      <c r="C952" s="635" t="s">
        <v>40</v>
      </c>
      <c r="D952" s="636">
        <v>10</v>
      </c>
      <c r="E952" s="636">
        <v>0</v>
      </c>
      <c r="F952" s="636">
        <v>11</v>
      </c>
      <c r="G952" s="636">
        <v>0</v>
      </c>
      <c r="H952" s="636" t="s">
        <v>1134</v>
      </c>
      <c r="J952" s="638">
        <f t="shared" si="14"/>
        <v>1</v>
      </c>
      <c r="L952" s="633" t="s">
        <v>1198</v>
      </c>
      <c r="M952" s="637" t="s">
        <v>1158</v>
      </c>
    </row>
    <row r="953" spans="1:13">
      <c r="A953" s="634" t="s">
        <v>1198</v>
      </c>
      <c r="B953" s="634" t="s">
        <v>1158</v>
      </c>
      <c r="C953" s="635" t="s">
        <v>40</v>
      </c>
      <c r="D953" s="636">
        <v>11</v>
      </c>
      <c r="E953" s="636">
        <v>0</v>
      </c>
      <c r="F953" s="636">
        <v>12</v>
      </c>
      <c r="G953" s="636">
        <v>0</v>
      </c>
      <c r="H953" s="636" t="s">
        <v>1134</v>
      </c>
      <c r="J953" s="638">
        <f t="shared" si="14"/>
        <v>1</v>
      </c>
      <c r="L953" s="633" t="s">
        <v>1198</v>
      </c>
      <c r="M953" s="637" t="s">
        <v>1158</v>
      </c>
    </row>
    <row r="954" spans="1:13">
      <c r="A954" s="634" t="s">
        <v>1198</v>
      </c>
      <c r="B954" s="634" t="s">
        <v>1158</v>
      </c>
      <c r="C954" s="635" t="s">
        <v>40</v>
      </c>
      <c r="D954" s="636">
        <v>12</v>
      </c>
      <c r="E954" s="636">
        <v>0</v>
      </c>
      <c r="F954" s="636">
        <v>13</v>
      </c>
      <c r="G954" s="636">
        <v>0</v>
      </c>
      <c r="H954" s="636" t="s">
        <v>1134</v>
      </c>
      <c r="J954" s="638">
        <f t="shared" si="14"/>
        <v>1</v>
      </c>
      <c r="L954" s="633" t="s">
        <v>1198</v>
      </c>
      <c r="M954" s="637" t="s">
        <v>1158</v>
      </c>
    </row>
    <row r="955" spans="1:13">
      <c r="A955" s="634" t="s">
        <v>1198</v>
      </c>
      <c r="B955" s="634" t="s">
        <v>1158</v>
      </c>
      <c r="C955" s="635" t="s">
        <v>40</v>
      </c>
      <c r="D955" s="636">
        <v>13</v>
      </c>
      <c r="E955" s="636">
        <v>0</v>
      </c>
      <c r="F955" s="636">
        <v>14</v>
      </c>
      <c r="G955" s="636">
        <v>0</v>
      </c>
      <c r="H955" s="636" t="s">
        <v>1134</v>
      </c>
      <c r="J955" s="638">
        <f t="shared" si="14"/>
        <v>1</v>
      </c>
      <c r="L955" s="633" t="s">
        <v>1198</v>
      </c>
      <c r="M955" s="637" t="s">
        <v>1158</v>
      </c>
    </row>
    <row r="956" spans="1:13">
      <c r="A956" s="634" t="s">
        <v>1198</v>
      </c>
      <c r="B956" s="634" t="s">
        <v>1158</v>
      </c>
      <c r="C956" s="635" t="s">
        <v>40</v>
      </c>
      <c r="D956" s="636">
        <v>14</v>
      </c>
      <c r="E956" s="636">
        <v>0</v>
      </c>
      <c r="F956" s="636">
        <v>15</v>
      </c>
      <c r="G956" s="636">
        <v>0</v>
      </c>
      <c r="H956" s="636" t="s">
        <v>1134</v>
      </c>
      <c r="J956" s="638">
        <f t="shared" si="14"/>
        <v>1</v>
      </c>
      <c r="L956" s="633" t="s">
        <v>1198</v>
      </c>
      <c r="M956" s="637" t="s">
        <v>1158</v>
      </c>
    </row>
    <row r="957" spans="1:13">
      <c r="A957" s="634" t="s">
        <v>1198</v>
      </c>
      <c r="B957" s="634" t="s">
        <v>1158</v>
      </c>
      <c r="C957" s="635" t="s">
        <v>40</v>
      </c>
      <c r="D957" s="636">
        <v>15</v>
      </c>
      <c r="E957" s="636">
        <v>0</v>
      </c>
      <c r="F957" s="636">
        <v>16</v>
      </c>
      <c r="G957" s="636">
        <v>0</v>
      </c>
      <c r="H957" s="636" t="s">
        <v>1134</v>
      </c>
      <c r="J957" s="638">
        <f t="shared" si="14"/>
        <v>1</v>
      </c>
      <c r="L957" s="633" t="s">
        <v>1198</v>
      </c>
      <c r="M957" s="637" t="s">
        <v>1158</v>
      </c>
    </row>
    <row r="958" spans="1:13">
      <c r="A958" s="634" t="s">
        <v>1198</v>
      </c>
      <c r="B958" s="634" t="s">
        <v>1158</v>
      </c>
      <c r="C958" s="635" t="s">
        <v>40</v>
      </c>
      <c r="D958" s="636">
        <v>16</v>
      </c>
      <c r="E958" s="636">
        <v>0</v>
      </c>
      <c r="F958" s="636">
        <v>17</v>
      </c>
      <c r="G958" s="636">
        <v>0</v>
      </c>
      <c r="H958" s="636" t="s">
        <v>1134</v>
      </c>
      <c r="J958" s="638">
        <f t="shared" si="14"/>
        <v>1</v>
      </c>
      <c r="L958" s="633" t="s">
        <v>1198</v>
      </c>
      <c r="M958" s="637" t="s">
        <v>1158</v>
      </c>
    </row>
    <row r="959" spans="1:13">
      <c r="A959" s="634" t="s">
        <v>1198</v>
      </c>
      <c r="B959" s="634" t="s">
        <v>1158</v>
      </c>
      <c r="C959" s="635" t="s">
        <v>40</v>
      </c>
      <c r="D959" s="636">
        <v>17</v>
      </c>
      <c r="E959" s="636">
        <v>0</v>
      </c>
      <c r="F959" s="636">
        <v>18</v>
      </c>
      <c r="G959" s="636">
        <v>0</v>
      </c>
      <c r="H959" s="636" t="s">
        <v>1134</v>
      </c>
      <c r="J959" s="638">
        <f t="shared" si="14"/>
        <v>1</v>
      </c>
      <c r="L959" s="633" t="s">
        <v>1198</v>
      </c>
      <c r="M959" s="637" t="s">
        <v>1158</v>
      </c>
    </row>
    <row r="960" spans="1:13">
      <c r="A960" s="634" t="s">
        <v>1198</v>
      </c>
      <c r="B960" s="634" t="s">
        <v>1158</v>
      </c>
      <c r="C960" s="635" t="s">
        <v>40</v>
      </c>
      <c r="D960" s="636">
        <v>18</v>
      </c>
      <c r="E960" s="636">
        <v>0</v>
      </c>
      <c r="F960" s="636">
        <v>19</v>
      </c>
      <c r="G960" s="636">
        <v>0</v>
      </c>
      <c r="H960" s="636" t="s">
        <v>1134</v>
      </c>
      <c r="J960" s="638">
        <f t="shared" si="14"/>
        <v>1</v>
      </c>
      <c r="L960" s="633" t="s">
        <v>1198</v>
      </c>
      <c r="M960" s="637" t="s">
        <v>1158</v>
      </c>
    </row>
    <row r="961" spans="1:13">
      <c r="A961" s="634" t="s">
        <v>1198</v>
      </c>
      <c r="B961" s="634" t="s">
        <v>1158</v>
      </c>
      <c r="C961" s="635" t="s">
        <v>40</v>
      </c>
      <c r="D961" s="636">
        <v>19</v>
      </c>
      <c r="E961" s="636">
        <v>0</v>
      </c>
      <c r="F961" s="636">
        <v>20</v>
      </c>
      <c r="G961" s="636">
        <v>0</v>
      </c>
      <c r="H961" s="636" t="s">
        <v>1134</v>
      </c>
      <c r="J961" s="638">
        <f t="shared" si="14"/>
        <v>1</v>
      </c>
      <c r="L961" s="633" t="s">
        <v>1198</v>
      </c>
      <c r="M961" s="637" t="s">
        <v>1158</v>
      </c>
    </row>
    <row r="962" spans="1:13">
      <c r="A962" s="634" t="s">
        <v>1198</v>
      </c>
      <c r="B962" s="634" t="s">
        <v>1158</v>
      </c>
      <c r="C962" s="635" t="s">
        <v>40</v>
      </c>
      <c r="D962" s="636">
        <v>20</v>
      </c>
      <c r="E962" s="636">
        <v>0</v>
      </c>
      <c r="F962" s="636">
        <v>21</v>
      </c>
      <c r="G962" s="636">
        <v>0</v>
      </c>
      <c r="H962" s="636" t="s">
        <v>1134</v>
      </c>
      <c r="J962" s="638">
        <f t="shared" si="14"/>
        <v>1</v>
      </c>
      <c r="L962" s="633" t="s">
        <v>1198</v>
      </c>
      <c r="M962" s="637" t="s">
        <v>1158</v>
      </c>
    </row>
    <row r="963" spans="1:13">
      <c r="A963" s="634" t="s">
        <v>1198</v>
      </c>
      <c r="B963" s="634" t="s">
        <v>1158</v>
      </c>
      <c r="C963" s="635" t="s">
        <v>40</v>
      </c>
      <c r="D963" s="636">
        <v>21</v>
      </c>
      <c r="E963" s="636">
        <v>0</v>
      </c>
      <c r="F963" s="636">
        <v>22</v>
      </c>
      <c r="G963" s="636">
        <v>0</v>
      </c>
      <c r="H963" s="636" t="s">
        <v>1134</v>
      </c>
      <c r="J963" s="638">
        <f t="shared" ref="J963:J1026" si="15">+(F963+G963/1000)-(D963+E963/1000)</f>
        <v>1</v>
      </c>
      <c r="L963" s="633" t="s">
        <v>1198</v>
      </c>
      <c r="M963" s="637" t="s">
        <v>1158</v>
      </c>
    </row>
    <row r="964" spans="1:13">
      <c r="A964" s="634" t="s">
        <v>1198</v>
      </c>
      <c r="B964" s="634" t="s">
        <v>1158</v>
      </c>
      <c r="C964" s="635" t="s">
        <v>40</v>
      </c>
      <c r="D964" s="636">
        <v>22</v>
      </c>
      <c r="E964" s="636">
        <v>0</v>
      </c>
      <c r="F964" s="636">
        <v>23</v>
      </c>
      <c r="G964" s="636">
        <v>0</v>
      </c>
      <c r="H964" s="636" t="s">
        <v>1134</v>
      </c>
      <c r="J964" s="638">
        <f t="shared" si="15"/>
        <v>1</v>
      </c>
      <c r="L964" s="633" t="s">
        <v>1198</v>
      </c>
      <c r="M964" s="637" t="s">
        <v>1158</v>
      </c>
    </row>
    <row r="965" spans="1:13">
      <c r="A965" s="634" t="s">
        <v>1198</v>
      </c>
      <c r="B965" s="634" t="s">
        <v>1158</v>
      </c>
      <c r="C965" s="635" t="s">
        <v>40</v>
      </c>
      <c r="D965" s="636">
        <v>23</v>
      </c>
      <c r="E965" s="636">
        <v>0</v>
      </c>
      <c r="F965" s="636">
        <v>24</v>
      </c>
      <c r="G965" s="636">
        <v>0</v>
      </c>
      <c r="H965" s="636" t="s">
        <v>1134</v>
      </c>
      <c r="J965" s="638">
        <f t="shared" si="15"/>
        <v>1</v>
      </c>
      <c r="L965" s="633" t="s">
        <v>1198</v>
      </c>
      <c r="M965" s="637" t="s">
        <v>1158</v>
      </c>
    </row>
    <row r="966" spans="1:13">
      <c r="A966" s="634" t="s">
        <v>1198</v>
      </c>
      <c r="B966" s="634" t="s">
        <v>1158</v>
      </c>
      <c r="C966" s="635" t="s">
        <v>40</v>
      </c>
      <c r="D966" s="636">
        <v>24</v>
      </c>
      <c r="E966" s="636">
        <v>0</v>
      </c>
      <c r="F966" s="636">
        <v>25</v>
      </c>
      <c r="G966" s="636">
        <v>0</v>
      </c>
      <c r="H966" s="636" t="s">
        <v>1134</v>
      </c>
      <c r="J966" s="638">
        <f t="shared" si="15"/>
        <v>1</v>
      </c>
      <c r="L966" s="633" t="s">
        <v>1198</v>
      </c>
      <c r="M966" s="637" t="s">
        <v>1158</v>
      </c>
    </row>
    <row r="967" spans="1:13">
      <c r="A967" s="634" t="s">
        <v>1198</v>
      </c>
      <c r="B967" s="634" t="s">
        <v>1158</v>
      </c>
      <c r="C967" s="635" t="s">
        <v>40</v>
      </c>
      <c r="D967" s="636">
        <v>25</v>
      </c>
      <c r="E967" s="636">
        <v>0</v>
      </c>
      <c r="F967" s="636">
        <v>26</v>
      </c>
      <c r="G967" s="636">
        <v>0</v>
      </c>
      <c r="H967" s="636" t="s">
        <v>1134</v>
      </c>
      <c r="J967" s="638">
        <f t="shared" si="15"/>
        <v>1</v>
      </c>
      <c r="L967" s="633" t="s">
        <v>1198</v>
      </c>
      <c r="M967" s="637" t="s">
        <v>1158</v>
      </c>
    </row>
    <row r="968" spans="1:13">
      <c r="A968" s="634" t="s">
        <v>1198</v>
      </c>
      <c r="B968" s="634" t="s">
        <v>1158</v>
      </c>
      <c r="C968" s="635" t="s">
        <v>40</v>
      </c>
      <c r="D968" s="636">
        <v>26</v>
      </c>
      <c r="E968" s="636">
        <v>0</v>
      </c>
      <c r="F968" s="636">
        <v>27</v>
      </c>
      <c r="G968" s="636">
        <v>0</v>
      </c>
      <c r="H968" s="636" t="s">
        <v>1134</v>
      </c>
      <c r="J968" s="638">
        <f t="shared" si="15"/>
        <v>1</v>
      </c>
      <c r="L968" s="633" t="s">
        <v>1198</v>
      </c>
      <c r="M968" s="637" t="s">
        <v>1158</v>
      </c>
    </row>
    <row r="969" spans="1:13">
      <c r="A969" s="634" t="s">
        <v>1198</v>
      </c>
      <c r="B969" s="634" t="s">
        <v>1158</v>
      </c>
      <c r="C969" s="635" t="s">
        <v>40</v>
      </c>
      <c r="D969" s="636">
        <v>27</v>
      </c>
      <c r="E969" s="636">
        <v>0</v>
      </c>
      <c r="F969" s="636">
        <v>28</v>
      </c>
      <c r="G969" s="636">
        <v>0</v>
      </c>
      <c r="H969" s="636" t="s">
        <v>1134</v>
      </c>
      <c r="J969" s="638">
        <f t="shared" si="15"/>
        <v>1</v>
      </c>
      <c r="L969" s="633" t="s">
        <v>1198</v>
      </c>
      <c r="M969" s="637" t="s">
        <v>1158</v>
      </c>
    </row>
    <row r="970" spans="1:13">
      <c r="A970" s="634" t="s">
        <v>1198</v>
      </c>
      <c r="B970" s="634" t="s">
        <v>1158</v>
      </c>
      <c r="C970" s="635" t="s">
        <v>40</v>
      </c>
      <c r="D970" s="636">
        <v>28</v>
      </c>
      <c r="E970" s="636">
        <v>0</v>
      </c>
      <c r="F970" s="636">
        <v>29</v>
      </c>
      <c r="G970" s="636">
        <v>0</v>
      </c>
      <c r="H970" s="636" t="s">
        <v>1134</v>
      </c>
      <c r="J970" s="638">
        <f t="shared" si="15"/>
        <v>1</v>
      </c>
      <c r="L970" s="633" t="s">
        <v>1198</v>
      </c>
      <c r="M970" s="637" t="s">
        <v>1158</v>
      </c>
    </row>
    <row r="971" spans="1:13">
      <c r="A971" s="634" t="s">
        <v>1198</v>
      </c>
      <c r="B971" s="634" t="s">
        <v>1158</v>
      </c>
      <c r="C971" s="635" t="s">
        <v>40</v>
      </c>
      <c r="D971" s="636">
        <v>29</v>
      </c>
      <c r="E971" s="636">
        <v>0</v>
      </c>
      <c r="F971" s="636">
        <v>30</v>
      </c>
      <c r="G971" s="636">
        <v>0</v>
      </c>
      <c r="H971" s="636" t="s">
        <v>1134</v>
      </c>
      <c r="J971" s="638">
        <f t="shared" si="15"/>
        <v>1</v>
      </c>
      <c r="L971" s="633" t="s">
        <v>1198</v>
      </c>
      <c r="M971" s="637" t="s">
        <v>1158</v>
      </c>
    </row>
    <row r="972" spans="1:13">
      <c r="A972" s="634" t="s">
        <v>1198</v>
      </c>
      <c r="B972" s="634" t="s">
        <v>1158</v>
      </c>
      <c r="C972" s="635" t="s">
        <v>40</v>
      </c>
      <c r="D972" s="636">
        <v>30</v>
      </c>
      <c r="E972" s="636">
        <v>0</v>
      </c>
      <c r="F972" s="636">
        <v>31</v>
      </c>
      <c r="G972" s="636">
        <v>0</v>
      </c>
      <c r="H972" s="636" t="s">
        <v>1134</v>
      </c>
      <c r="J972" s="638">
        <f t="shared" si="15"/>
        <v>1</v>
      </c>
      <c r="L972" s="633" t="s">
        <v>1198</v>
      </c>
      <c r="M972" s="637" t="s">
        <v>1158</v>
      </c>
    </row>
    <row r="973" spans="1:13">
      <c r="A973" s="634" t="s">
        <v>1198</v>
      </c>
      <c r="B973" s="634" t="s">
        <v>1158</v>
      </c>
      <c r="C973" s="635" t="s">
        <v>40</v>
      </c>
      <c r="D973" s="636">
        <v>31</v>
      </c>
      <c r="E973" s="636">
        <v>0</v>
      </c>
      <c r="F973" s="636">
        <v>32</v>
      </c>
      <c r="G973" s="636">
        <v>0</v>
      </c>
      <c r="H973" s="636" t="s">
        <v>1134</v>
      </c>
      <c r="J973" s="638">
        <f t="shared" si="15"/>
        <v>1</v>
      </c>
      <c r="L973" s="633" t="s">
        <v>1198</v>
      </c>
      <c r="M973" s="637" t="s">
        <v>1158</v>
      </c>
    </row>
    <row r="974" spans="1:13">
      <c r="A974" s="634" t="s">
        <v>1198</v>
      </c>
      <c r="B974" s="634" t="s">
        <v>1158</v>
      </c>
      <c r="C974" s="635" t="s">
        <v>40</v>
      </c>
      <c r="D974" s="636">
        <v>32</v>
      </c>
      <c r="E974" s="636">
        <v>0</v>
      </c>
      <c r="F974" s="636">
        <v>33</v>
      </c>
      <c r="G974" s="636">
        <v>0</v>
      </c>
      <c r="H974" s="636" t="s">
        <v>1134</v>
      </c>
      <c r="J974" s="638">
        <f t="shared" si="15"/>
        <v>1</v>
      </c>
      <c r="L974" s="633" t="s">
        <v>1198</v>
      </c>
      <c r="M974" s="637" t="s">
        <v>1158</v>
      </c>
    </row>
    <row r="975" spans="1:13">
      <c r="A975" s="634" t="s">
        <v>1198</v>
      </c>
      <c r="B975" s="634" t="s">
        <v>1158</v>
      </c>
      <c r="C975" s="635" t="s">
        <v>40</v>
      </c>
      <c r="D975" s="636">
        <v>33</v>
      </c>
      <c r="E975" s="636">
        <v>0</v>
      </c>
      <c r="F975" s="636">
        <v>34</v>
      </c>
      <c r="G975" s="636">
        <v>0</v>
      </c>
      <c r="H975" s="636" t="s">
        <v>1134</v>
      </c>
      <c r="J975" s="638">
        <f t="shared" si="15"/>
        <v>1</v>
      </c>
      <c r="L975" s="633" t="s">
        <v>1198</v>
      </c>
      <c r="M975" s="637" t="s">
        <v>1158</v>
      </c>
    </row>
    <row r="976" spans="1:13">
      <c r="A976" s="634" t="s">
        <v>1198</v>
      </c>
      <c r="B976" s="634" t="s">
        <v>1158</v>
      </c>
      <c r="C976" s="635" t="s">
        <v>40</v>
      </c>
      <c r="D976" s="636">
        <v>34</v>
      </c>
      <c r="E976" s="636">
        <v>0</v>
      </c>
      <c r="F976" s="636">
        <v>35</v>
      </c>
      <c r="G976" s="636">
        <v>0</v>
      </c>
      <c r="H976" s="636" t="s">
        <v>1134</v>
      </c>
      <c r="J976" s="638">
        <f t="shared" si="15"/>
        <v>1</v>
      </c>
      <c r="L976" s="633" t="s">
        <v>1198</v>
      </c>
      <c r="M976" s="637" t="s">
        <v>1158</v>
      </c>
    </row>
    <row r="977" spans="1:13">
      <c r="A977" s="634" t="s">
        <v>1198</v>
      </c>
      <c r="B977" s="634" t="s">
        <v>1158</v>
      </c>
      <c r="C977" s="635" t="s">
        <v>40</v>
      </c>
      <c r="D977" s="636">
        <v>35</v>
      </c>
      <c r="E977" s="636">
        <v>0</v>
      </c>
      <c r="F977" s="636">
        <v>36</v>
      </c>
      <c r="G977" s="636">
        <v>0</v>
      </c>
      <c r="H977" s="636" t="s">
        <v>1134</v>
      </c>
      <c r="J977" s="638">
        <f t="shared" si="15"/>
        <v>1</v>
      </c>
      <c r="L977" s="633" t="s">
        <v>1198</v>
      </c>
      <c r="M977" s="637" t="s">
        <v>1158</v>
      </c>
    </row>
    <row r="978" spans="1:13">
      <c r="A978" s="634" t="s">
        <v>1198</v>
      </c>
      <c r="B978" s="634" t="s">
        <v>1158</v>
      </c>
      <c r="C978" s="635" t="s">
        <v>40</v>
      </c>
      <c r="D978" s="636">
        <v>36</v>
      </c>
      <c r="E978" s="636">
        <v>0</v>
      </c>
      <c r="F978" s="636">
        <v>37</v>
      </c>
      <c r="G978" s="636">
        <v>0</v>
      </c>
      <c r="H978" s="636" t="s">
        <v>1134</v>
      </c>
      <c r="J978" s="638">
        <f t="shared" si="15"/>
        <v>1</v>
      </c>
      <c r="L978" s="633" t="s">
        <v>1198</v>
      </c>
      <c r="M978" s="637" t="s">
        <v>1158</v>
      </c>
    </row>
    <row r="979" spans="1:13">
      <c r="A979" s="634" t="s">
        <v>1198</v>
      </c>
      <c r="B979" s="634" t="s">
        <v>1158</v>
      </c>
      <c r="C979" s="635" t="s">
        <v>40</v>
      </c>
      <c r="D979" s="636">
        <v>37</v>
      </c>
      <c r="E979" s="636">
        <v>0</v>
      </c>
      <c r="F979" s="636">
        <v>38</v>
      </c>
      <c r="G979" s="636">
        <v>0</v>
      </c>
      <c r="H979" s="636" t="s">
        <v>1134</v>
      </c>
      <c r="J979" s="638">
        <f t="shared" si="15"/>
        <v>1</v>
      </c>
      <c r="L979" s="633" t="s">
        <v>1198</v>
      </c>
      <c r="M979" s="637" t="s">
        <v>1158</v>
      </c>
    </row>
    <row r="980" spans="1:13">
      <c r="A980" s="634" t="s">
        <v>1198</v>
      </c>
      <c r="B980" s="634" t="s">
        <v>1158</v>
      </c>
      <c r="C980" s="635" t="s">
        <v>40</v>
      </c>
      <c r="D980" s="636">
        <v>38</v>
      </c>
      <c r="E980" s="636">
        <v>0</v>
      </c>
      <c r="F980" s="636">
        <v>39</v>
      </c>
      <c r="G980" s="636">
        <v>0</v>
      </c>
      <c r="H980" s="636" t="s">
        <v>1134</v>
      </c>
      <c r="J980" s="638">
        <f t="shared" si="15"/>
        <v>1</v>
      </c>
      <c r="L980" s="633" t="s">
        <v>1198</v>
      </c>
      <c r="M980" s="637" t="s">
        <v>1158</v>
      </c>
    </row>
    <row r="981" spans="1:13">
      <c r="A981" s="634" t="s">
        <v>1198</v>
      </c>
      <c r="B981" s="634" t="s">
        <v>1158</v>
      </c>
      <c r="C981" s="635" t="s">
        <v>40</v>
      </c>
      <c r="D981" s="636">
        <v>39</v>
      </c>
      <c r="E981" s="636">
        <v>0</v>
      </c>
      <c r="F981" s="636">
        <v>40</v>
      </c>
      <c r="G981" s="636">
        <v>0</v>
      </c>
      <c r="H981" s="636" t="s">
        <v>1134</v>
      </c>
      <c r="J981" s="638">
        <f t="shared" si="15"/>
        <v>1</v>
      </c>
      <c r="L981" s="633" t="s">
        <v>1198</v>
      </c>
      <c r="M981" s="637" t="s">
        <v>1158</v>
      </c>
    </row>
    <row r="982" spans="1:13">
      <c r="A982" s="634" t="s">
        <v>1198</v>
      </c>
      <c r="B982" s="634" t="s">
        <v>1158</v>
      </c>
      <c r="C982" s="635" t="s">
        <v>40</v>
      </c>
      <c r="D982" s="636">
        <v>40</v>
      </c>
      <c r="E982" s="636">
        <v>0</v>
      </c>
      <c r="F982" s="636">
        <v>41</v>
      </c>
      <c r="G982" s="636">
        <v>0</v>
      </c>
      <c r="H982" s="636" t="s">
        <v>1134</v>
      </c>
      <c r="J982" s="638">
        <f t="shared" si="15"/>
        <v>1</v>
      </c>
      <c r="L982" s="633" t="s">
        <v>1198</v>
      </c>
      <c r="M982" s="637" t="s">
        <v>1158</v>
      </c>
    </row>
    <row r="983" spans="1:13">
      <c r="A983" s="634" t="s">
        <v>1198</v>
      </c>
      <c r="B983" s="634" t="s">
        <v>1158</v>
      </c>
      <c r="C983" s="635" t="s">
        <v>40</v>
      </c>
      <c r="D983" s="636">
        <v>41</v>
      </c>
      <c r="E983" s="636">
        <v>0</v>
      </c>
      <c r="F983" s="636">
        <v>42</v>
      </c>
      <c r="G983" s="636">
        <v>0</v>
      </c>
      <c r="H983" s="636" t="s">
        <v>1134</v>
      </c>
      <c r="J983" s="638">
        <f t="shared" si="15"/>
        <v>1</v>
      </c>
      <c r="L983" s="633" t="s">
        <v>1198</v>
      </c>
      <c r="M983" s="637" t="s">
        <v>1158</v>
      </c>
    </row>
    <row r="984" spans="1:13">
      <c r="A984" s="634" t="s">
        <v>1198</v>
      </c>
      <c r="B984" s="634" t="s">
        <v>1158</v>
      </c>
      <c r="C984" s="635" t="s">
        <v>40</v>
      </c>
      <c r="D984" s="636">
        <v>42</v>
      </c>
      <c r="E984" s="636">
        <v>0</v>
      </c>
      <c r="F984" s="636">
        <v>43</v>
      </c>
      <c r="G984" s="636">
        <v>0</v>
      </c>
      <c r="H984" s="636" t="s">
        <v>1134</v>
      </c>
      <c r="J984" s="638">
        <f t="shared" si="15"/>
        <v>1</v>
      </c>
      <c r="L984" s="633" t="s">
        <v>1198</v>
      </c>
      <c r="M984" s="637" t="s">
        <v>1158</v>
      </c>
    </row>
    <row r="985" spans="1:13">
      <c r="A985" s="634" t="s">
        <v>1198</v>
      </c>
      <c r="B985" s="634" t="s">
        <v>1158</v>
      </c>
      <c r="C985" s="635" t="s">
        <v>40</v>
      </c>
      <c r="D985" s="636">
        <v>43</v>
      </c>
      <c r="E985" s="636">
        <v>0</v>
      </c>
      <c r="F985" s="636">
        <v>44</v>
      </c>
      <c r="G985" s="636">
        <v>0</v>
      </c>
      <c r="H985" s="636" t="s">
        <v>1134</v>
      </c>
      <c r="J985" s="638">
        <f t="shared" si="15"/>
        <v>1</v>
      </c>
      <c r="L985" s="633" t="s">
        <v>1198</v>
      </c>
      <c r="M985" s="637" t="s">
        <v>1158</v>
      </c>
    </row>
    <row r="986" spans="1:13">
      <c r="A986" s="634" t="s">
        <v>1198</v>
      </c>
      <c r="B986" s="634" t="s">
        <v>1158</v>
      </c>
      <c r="C986" s="635" t="s">
        <v>40</v>
      </c>
      <c r="D986" s="636">
        <v>44</v>
      </c>
      <c r="E986" s="636">
        <v>0</v>
      </c>
      <c r="F986" s="636">
        <v>45</v>
      </c>
      <c r="G986" s="636">
        <v>0</v>
      </c>
      <c r="H986" s="636" t="s">
        <v>1134</v>
      </c>
      <c r="J986" s="638">
        <f t="shared" si="15"/>
        <v>1</v>
      </c>
      <c r="L986" s="633" t="s">
        <v>1198</v>
      </c>
      <c r="M986" s="637" t="s">
        <v>1158</v>
      </c>
    </row>
    <row r="987" spans="1:13">
      <c r="A987" s="634" t="s">
        <v>1198</v>
      </c>
      <c r="B987" s="634" t="s">
        <v>1158</v>
      </c>
      <c r="C987" s="635" t="s">
        <v>40</v>
      </c>
      <c r="D987" s="636">
        <v>45</v>
      </c>
      <c r="E987" s="636">
        <v>0</v>
      </c>
      <c r="F987" s="636">
        <v>46</v>
      </c>
      <c r="G987" s="636">
        <v>0</v>
      </c>
      <c r="H987" s="636" t="s">
        <v>1134</v>
      </c>
      <c r="J987" s="638">
        <f t="shared" si="15"/>
        <v>1</v>
      </c>
      <c r="L987" s="633" t="s">
        <v>1198</v>
      </c>
      <c r="M987" s="637" t="s">
        <v>1158</v>
      </c>
    </row>
    <row r="988" spans="1:13">
      <c r="A988" s="634" t="s">
        <v>1198</v>
      </c>
      <c r="B988" s="634" t="s">
        <v>1158</v>
      </c>
      <c r="C988" s="635" t="s">
        <v>40</v>
      </c>
      <c r="D988" s="636">
        <v>46</v>
      </c>
      <c r="E988" s="636">
        <v>0</v>
      </c>
      <c r="F988" s="636">
        <v>47</v>
      </c>
      <c r="G988" s="636">
        <v>0</v>
      </c>
      <c r="H988" s="636" t="s">
        <v>1134</v>
      </c>
      <c r="J988" s="638">
        <f t="shared" si="15"/>
        <v>1</v>
      </c>
      <c r="L988" s="633" t="s">
        <v>1198</v>
      </c>
      <c r="M988" s="637" t="s">
        <v>1158</v>
      </c>
    </row>
    <row r="989" spans="1:13">
      <c r="A989" s="634" t="s">
        <v>1198</v>
      </c>
      <c r="B989" s="634" t="s">
        <v>1158</v>
      </c>
      <c r="C989" s="635" t="s">
        <v>40</v>
      </c>
      <c r="D989" s="636">
        <v>47</v>
      </c>
      <c r="E989" s="636">
        <v>0</v>
      </c>
      <c r="F989" s="636">
        <v>48</v>
      </c>
      <c r="G989" s="636">
        <v>0</v>
      </c>
      <c r="H989" s="636" t="s">
        <v>1134</v>
      </c>
      <c r="J989" s="638">
        <f t="shared" si="15"/>
        <v>1</v>
      </c>
      <c r="L989" s="633" t="s">
        <v>1198</v>
      </c>
      <c r="M989" s="637" t="s">
        <v>1158</v>
      </c>
    </row>
    <row r="990" spans="1:13">
      <c r="A990" s="634" t="s">
        <v>1198</v>
      </c>
      <c r="B990" s="634" t="s">
        <v>1158</v>
      </c>
      <c r="C990" s="635" t="s">
        <v>40</v>
      </c>
      <c r="D990" s="636">
        <v>48</v>
      </c>
      <c r="E990" s="636">
        <v>0</v>
      </c>
      <c r="F990" s="636">
        <v>49</v>
      </c>
      <c r="G990" s="636">
        <v>0</v>
      </c>
      <c r="H990" s="636" t="s">
        <v>1134</v>
      </c>
      <c r="J990" s="638">
        <f t="shared" si="15"/>
        <v>1</v>
      </c>
      <c r="L990" s="633" t="s">
        <v>1198</v>
      </c>
      <c r="M990" s="637" t="s">
        <v>1158</v>
      </c>
    </row>
    <row r="991" spans="1:13">
      <c r="A991" s="634" t="s">
        <v>1198</v>
      </c>
      <c r="B991" s="634" t="s">
        <v>1158</v>
      </c>
      <c r="C991" s="635" t="s">
        <v>40</v>
      </c>
      <c r="D991" s="636">
        <v>49</v>
      </c>
      <c r="E991" s="636">
        <v>0</v>
      </c>
      <c r="F991" s="636">
        <v>50</v>
      </c>
      <c r="G991" s="636">
        <v>0</v>
      </c>
      <c r="H991" s="636" t="s">
        <v>1134</v>
      </c>
      <c r="J991" s="638">
        <f t="shared" si="15"/>
        <v>1</v>
      </c>
      <c r="L991" s="633" t="s">
        <v>1198</v>
      </c>
      <c r="M991" s="637" t="s">
        <v>1158</v>
      </c>
    </row>
    <row r="992" spans="1:13">
      <c r="A992" s="634" t="s">
        <v>1198</v>
      </c>
      <c r="B992" s="634" t="s">
        <v>1158</v>
      </c>
      <c r="C992" s="635" t="s">
        <v>40</v>
      </c>
      <c r="D992" s="636">
        <v>50</v>
      </c>
      <c r="E992" s="636">
        <v>0</v>
      </c>
      <c r="F992" s="636">
        <v>51</v>
      </c>
      <c r="G992" s="636">
        <v>0</v>
      </c>
      <c r="H992" s="636" t="s">
        <v>1134</v>
      </c>
      <c r="J992" s="638">
        <f t="shared" si="15"/>
        <v>1</v>
      </c>
      <c r="L992" s="633" t="s">
        <v>1198</v>
      </c>
      <c r="M992" s="637" t="s">
        <v>1158</v>
      </c>
    </row>
    <row r="993" spans="1:13">
      <c r="A993" s="634" t="s">
        <v>1198</v>
      </c>
      <c r="B993" s="634" t="s">
        <v>1158</v>
      </c>
      <c r="C993" s="635" t="s">
        <v>40</v>
      </c>
      <c r="D993" s="636">
        <v>51</v>
      </c>
      <c r="E993" s="636">
        <v>0</v>
      </c>
      <c r="F993" s="636">
        <v>52</v>
      </c>
      <c r="G993" s="636">
        <v>0</v>
      </c>
      <c r="H993" s="636" t="s">
        <v>1134</v>
      </c>
      <c r="J993" s="638">
        <f t="shared" si="15"/>
        <v>1</v>
      </c>
      <c r="L993" s="633" t="s">
        <v>1198</v>
      </c>
      <c r="M993" s="637" t="s">
        <v>1158</v>
      </c>
    </row>
    <row r="994" spans="1:13">
      <c r="A994" s="634" t="s">
        <v>1198</v>
      </c>
      <c r="B994" s="634" t="s">
        <v>1158</v>
      </c>
      <c r="C994" s="635" t="s">
        <v>40</v>
      </c>
      <c r="D994" s="636">
        <v>52</v>
      </c>
      <c r="E994" s="636">
        <v>0</v>
      </c>
      <c r="F994" s="636">
        <v>53</v>
      </c>
      <c r="G994" s="636">
        <v>0</v>
      </c>
      <c r="H994" s="636" t="s">
        <v>1134</v>
      </c>
      <c r="J994" s="638">
        <f t="shared" si="15"/>
        <v>1</v>
      </c>
      <c r="L994" s="633" t="s">
        <v>1198</v>
      </c>
      <c r="M994" s="637" t="s">
        <v>1158</v>
      </c>
    </row>
    <row r="995" spans="1:13">
      <c r="A995" s="634" t="s">
        <v>1198</v>
      </c>
      <c r="B995" s="634" t="s">
        <v>1158</v>
      </c>
      <c r="C995" s="635" t="s">
        <v>40</v>
      </c>
      <c r="D995" s="636">
        <v>53</v>
      </c>
      <c r="E995" s="636">
        <v>0</v>
      </c>
      <c r="F995" s="636">
        <v>54</v>
      </c>
      <c r="G995" s="636">
        <v>0</v>
      </c>
      <c r="H995" s="636" t="s">
        <v>1134</v>
      </c>
      <c r="J995" s="638">
        <f t="shared" si="15"/>
        <v>1</v>
      </c>
      <c r="L995" s="633" t="s">
        <v>1198</v>
      </c>
      <c r="M995" s="637" t="s">
        <v>1158</v>
      </c>
    </row>
    <row r="996" spans="1:13">
      <c r="A996" s="634" t="s">
        <v>1198</v>
      </c>
      <c r="B996" s="634" t="s">
        <v>1158</v>
      </c>
      <c r="C996" s="635" t="s">
        <v>40</v>
      </c>
      <c r="D996" s="636">
        <v>54</v>
      </c>
      <c r="E996" s="636">
        <v>0</v>
      </c>
      <c r="F996" s="636">
        <v>55</v>
      </c>
      <c r="G996" s="636">
        <v>0</v>
      </c>
      <c r="H996" s="636" t="s">
        <v>1134</v>
      </c>
      <c r="J996" s="638">
        <f t="shared" si="15"/>
        <v>1</v>
      </c>
      <c r="L996" s="633" t="s">
        <v>1198</v>
      </c>
      <c r="M996" s="637" t="s">
        <v>1158</v>
      </c>
    </row>
    <row r="997" spans="1:13">
      <c r="A997" s="634" t="s">
        <v>1198</v>
      </c>
      <c r="B997" s="634" t="s">
        <v>1158</v>
      </c>
      <c r="C997" s="635" t="s">
        <v>40</v>
      </c>
      <c r="D997" s="636">
        <v>55</v>
      </c>
      <c r="E997" s="636">
        <v>0</v>
      </c>
      <c r="F997" s="636">
        <v>56</v>
      </c>
      <c r="G997" s="636">
        <v>0</v>
      </c>
      <c r="H997" s="636" t="s">
        <v>1134</v>
      </c>
      <c r="J997" s="638">
        <f t="shared" si="15"/>
        <v>1</v>
      </c>
      <c r="L997" s="633" t="s">
        <v>1198</v>
      </c>
      <c r="M997" s="637" t="s">
        <v>1158</v>
      </c>
    </row>
    <row r="998" spans="1:13">
      <c r="A998" s="634" t="s">
        <v>1198</v>
      </c>
      <c r="B998" s="634" t="s">
        <v>1158</v>
      </c>
      <c r="C998" s="635" t="s">
        <v>40</v>
      </c>
      <c r="D998" s="636">
        <v>56</v>
      </c>
      <c r="E998" s="636">
        <v>0</v>
      </c>
      <c r="F998" s="636">
        <v>57</v>
      </c>
      <c r="G998" s="636">
        <v>0</v>
      </c>
      <c r="H998" s="636" t="s">
        <v>1134</v>
      </c>
      <c r="J998" s="638">
        <f t="shared" si="15"/>
        <v>1</v>
      </c>
      <c r="L998" s="633" t="s">
        <v>1198</v>
      </c>
      <c r="M998" s="637" t="s">
        <v>1158</v>
      </c>
    </row>
    <row r="999" spans="1:13">
      <c r="A999" s="634" t="s">
        <v>1198</v>
      </c>
      <c r="B999" s="634" t="s">
        <v>1158</v>
      </c>
      <c r="C999" s="635" t="s">
        <v>40</v>
      </c>
      <c r="D999" s="636">
        <v>57</v>
      </c>
      <c r="E999" s="636">
        <v>0</v>
      </c>
      <c r="F999" s="636">
        <v>58</v>
      </c>
      <c r="G999" s="636">
        <v>0</v>
      </c>
      <c r="H999" s="636" t="s">
        <v>1134</v>
      </c>
      <c r="J999" s="638">
        <f t="shared" si="15"/>
        <v>1</v>
      </c>
      <c r="L999" s="633" t="s">
        <v>1198</v>
      </c>
      <c r="M999" s="637" t="s">
        <v>1158</v>
      </c>
    </row>
    <row r="1000" spans="1:13">
      <c r="A1000" s="634" t="s">
        <v>1198</v>
      </c>
      <c r="B1000" s="634" t="s">
        <v>1158</v>
      </c>
      <c r="C1000" s="635" t="s">
        <v>40</v>
      </c>
      <c r="D1000" s="636">
        <v>58</v>
      </c>
      <c r="E1000" s="636">
        <v>0</v>
      </c>
      <c r="F1000" s="636">
        <v>59</v>
      </c>
      <c r="G1000" s="636">
        <v>0</v>
      </c>
      <c r="H1000" s="636" t="s">
        <v>1134</v>
      </c>
      <c r="J1000" s="638">
        <f t="shared" si="15"/>
        <v>1</v>
      </c>
      <c r="L1000" s="633" t="s">
        <v>1198</v>
      </c>
      <c r="M1000" s="637" t="s">
        <v>1158</v>
      </c>
    </row>
    <row r="1001" spans="1:13">
      <c r="A1001" s="634" t="s">
        <v>1198</v>
      </c>
      <c r="B1001" s="634" t="s">
        <v>1158</v>
      </c>
      <c r="C1001" s="635" t="s">
        <v>40</v>
      </c>
      <c r="D1001" s="636">
        <v>59</v>
      </c>
      <c r="E1001" s="636">
        <v>0</v>
      </c>
      <c r="F1001" s="636">
        <v>60</v>
      </c>
      <c r="G1001" s="636">
        <v>0</v>
      </c>
      <c r="H1001" s="636" t="s">
        <v>1134</v>
      </c>
      <c r="J1001" s="638">
        <f t="shared" si="15"/>
        <v>1</v>
      </c>
      <c r="L1001" s="633" t="s">
        <v>1198</v>
      </c>
      <c r="M1001" s="637" t="s">
        <v>1158</v>
      </c>
    </row>
    <row r="1002" spans="1:13">
      <c r="A1002" s="634" t="s">
        <v>1198</v>
      </c>
      <c r="B1002" s="634" t="s">
        <v>1158</v>
      </c>
      <c r="C1002" s="635" t="s">
        <v>40</v>
      </c>
      <c r="D1002" s="636">
        <v>60</v>
      </c>
      <c r="E1002" s="636">
        <v>0</v>
      </c>
      <c r="F1002" s="636">
        <v>61</v>
      </c>
      <c r="G1002" s="636">
        <v>0</v>
      </c>
      <c r="H1002" s="636" t="s">
        <v>1134</v>
      </c>
      <c r="J1002" s="638">
        <f t="shared" si="15"/>
        <v>1</v>
      </c>
      <c r="L1002" s="633" t="s">
        <v>1198</v>
      </c>
      <c r="M1002" s="637" t="s">
        <v>1158</v>
      </c>
    </row>
    <row r="1003" spans="1:13">
      <c r="A1003" s="634" t="s">
        <v>1198</v>
      </c>
      <c r="B1003" s="634" t="s">
        <v>1158</v>
      </c>
      <c r="C1003" s="635" t="s">
        <v>40</v>
      </c>
      <c r="D1003" s="636">
        <v>61</v>
      </c>
      <c r="E1003" s="636">
        <v>0</v>
      </c>
      <c r="F1003" s="636">
        <v>62</v>
      </c>
      <c r="G1003" s="636">
        <v>0</v>
      </c>
      <c r="H1003" s="636" t="s">
        <v>1134</v>
      </c>
      <c r="J1003" s="638">
        <f t="shared" si="15"/>
        <v>1</v>
      </c>
      <c r="L1003" s="633" t="s">
        <v>1198</v>
      </c>
      <c r="M1003" s="637" t="s">
        <v>1158</v>
      </c>
    </row>
    <row r="1004" spans="1:13">
      <c r="A1004" s="634" t="s">
        <v>1198</v>
      </c>
      <c r="B1004" s="634" t="s">
        <v>1158</v>
      </c>
      <c r="C1004" s="635" t="s">
        <v>40</v>
      </c>
      <c r="D1004" s="636">
        <v>62</v>
      </c>
      <c r="E1004" s="636">
        <v>0</v>
      </c>
      <c r="F1004" s="636">
        <v>63</v>
      </c>
      <c r="G1004" s="636">
        <v>0</v>
      </c>
      <c r="H1004" s="636" t="s">
        <v>1134</v>
      </c>
      <c r="J1004" s="638">
        <f t="shared" si="15"/>
        <v>1</v>
      </c>
      <c r="L1004" s="633" t="s">
        <v>1198</v>
      </c>
      <c r="M1004" s="637" t="s">
        <v>1158</v>
      </c>
    </row>
    <row r="1005" spans="1:13">
      <c r="A1005" s="634" t="s">
        <v>1198</v>
      </c>
      <c r="B1005" s="634" t="s">
        <v>1158</v>
      </c>
      <c r="C1005" s="635" t="s">
        <v>40</v>
      </c>
      <c r="D1005" s="636">
        <v>63</v>
      </c>
      <c r="E1005" s="636">
        <v>0</v>
      </c>
      <c r="F1005" s="636">
        <v>64</v>
      </c>
      <c r="G1005" s="636">
        <v>0</v>
      </c>
      <c r="H1005" s="636" t="s">
        <v>1134</v>
      </c>
      <c r="J1005" s="638">
        <f t="shared" si="15"/>
        <v>1</v>
      </c>
      <c r="L1005" s="633" t="s">
        <v>1198</v>
      </c>
      <c r="M1005" s="637" t="s">
        <v>1158</v>
      </c>
    </row>
    <row r="1006" spans="1:13">
      <c r="A1006" s="634" t="s">
        <v>1198</v>
      </c>
      <c r="B1006" s="634" t="s">
        <v>1158</v>
      </c>
      <c r="C1006" s="635" t="s">
        <v>40</v>
      </c>
      <c r="D1006" s="636">
        <v>64</v>
      </c>
      <c r="E1006" s="636">
        <v>0</v>
      </c>
      <c r="F1006" s="636">
        <v>65</v>
      </c>
      <c r="G1006" s="636">
        <v>0</v>
      </c>
      <c r="H1006" s="636" t="s">
        <v>1134</v>
      </c>
      <c r="J1006" s="638">
        <f t="shared" si="15"/>
        <v>1</v>
      </c>
      <c r="L1006" s="633" t="s">
        <v>1198</v>
      </c>
      <c r="M1006" s="637" t="s">
        <v>1158</v>
      </c>
    </row>
    <row r="1007" spans="1:13">
      <c r="A1007" s="634" t="s">
        <v>1198</v>
      </c>
      <c r="B1007" s="634" t="s">
        <v>1158</v>
      </c>
      <c r="C1007" s="635" t="s">
        <v>40</v>
      </c>
      <c r="D1007" s="636">
        <v>65</v>
      </c>
      <c r="E1007" s="636">
        <v>0</v>
      </c>
      <c r="F1007" s="636">
        <v>66</v>
      </c>
      <c r="G1007" s="636">
        <v>0</v>
      </c>
      <c r="H1007" s="636" t="s">
        <v>1134</v>
      </c>
      <c r="J1007" s="638">
        <f t="shared" si="15"/>
        <v>1</v>
      </c>
      <c r="L1007" s="633" t="s">
        <v>1198</v>
      </c>
      <c r="M1007" s="637" t="s">
        <v>1158</v>
      </c>
    </row>
    <row r="1008" spans="1:13">
      <c r="A1008" s="634" t="s">
        <v>1198</v>
      </c>
      <c r="B1008" s="634" t="s">
        <v>1158</v>
      </c>
      <c r="C1008" s="635" t="s">
        <v>40</v>
      </c>
      <c r="D1008" s="636">
        <v>66</v>
      </c>
      <c r="E1008" s="636">
        <v>0</v>
      </c>
      <c r="F1008" s="636">
        <v>67</v>
      </c>
      <c r="G1008" s="636">
        <v>0</v>
      </c>
      <c r="H1008" s="636" t="s">
        <v>1134</v>
      </c>
      <c r="J1008" s="638">
        <f t="shared" si="15"/>
        <v>1</v>
      </c>
      <c r="L1008" s="633" t="s">
        <v>1198</v>
      </c>
      <c r="M1008" s="637" t="s">
        <v>1158</v>
      </c>
    </row>
    <row r="1009" spans="1:13">
      <c r="A1009" s="634" t="s">
        <v>1198</v>
      </c>
      <c r="B1009" s="634" t="s">
        <v>1158</v>
      </c>
      <c r="C1009" s="635" t="s">
        <v>40</v>
      </c>
      <c r="D1009" s="636">
        <v>67</v>
      </c>
      <c r="E1009" s="636">
        <v>0</v>
      </c>
      <c r="F1009" s="636">
        <v>68</v>
      </c>
      <c r="G1009" s="636">
        <v>0</v>
      </c>
      <c r="H1009" s="636" t="s">
        <v>1134</v>
      </c>
      <c r="J1009" s="638">
        <f t="shared" si="15"/>
        <v>1</v>
      </c>
      <c r="L1009" s="633" t="s">
        <v>1198</v>
      </c>
      <c r="M1009" s="637" t="s">
        <v>1158</v>
      </c>
    </row>
    <row r="1010" spans="1:13">
      <c r="A1010" s="634" t="s">
        <v>1198</v>
      </c>
      <c r="B1010" s="634" t="s">
        <v>1158</v>
      </c>
      <c r="C1010" s="635" t="s">
        <v>40</v>
      </c>
      <c r="D1010" s="636">
        <v>68</v>
      </c>
      <c r="E1010" s="636">
        <v>0</v>
      </c>
      <c r="F1010" s="636">
        <v>69</v>
      </c>
      <c r="G1010" s="636">
        <v>0</v>
      </c>
      <c r="H1010" s="636" t="s">
        <v>1134</v>
      </c>
      <c r="J1010" s="638">
        <f t="shared" si="15"/>
        <v>1</v>
      </c>
      <c r="L1010" s="633" t="s">
        <v>1198</v>
      </c>
      <c r="M1010" s="637" t="s">
        <v>1158</v>
      </c>
    </row>
    <row r="1011" spans="1:13">
      <c r="A1011" s="634" t="s">
        <v>1198</v>
      </c>
      <c r="B1011" s="634" t="s">
        <v>1158</v>
      </c>
      <c r="C1011" s="635" t="s">
        <v>40</v>
      </c>
      <c r="D1011" s="636">
        <v>69</v>
      </c>
      <c r="E1011" s="636">
        <v>0</v>
      </c>
      <c r="F1011" s="636">
        <v>70</v>
      </c>
      <c r="G1011" s="636">
        <v>0</v>
      </c>
      <c r="H1011" s="636" t="s">
        <v>1134</v>
      </c>
      <c r="J1011" s="638">
        <f t="shared" si="15"/>
        <v>1</v>
      </c>
      <c r="L1011" s="633" t="s">
        <v>1198</v>
      </c>
      <c r="M1011" s="637" t="s">
        <v>1158</v>
      </c>
    </row>
    <row r="1012" spans="1:13">
      <c r="A1012" s="634" t="s">
        <v>1198</v>
      </c>
      <c r="B1012" s="634" t="s">
        <v>1158</v>
      </c>
      <c r="C1012" s="635" t="s">
        <v>40</v>
      </c>
      <c r="D1012" s="636">
        <v>70</v>
      </c>
      <c r="E1012" s="636">
        <v>0</v>
      </c>
      <c r="F1012" s="636">
        <v>71</v>
      </c>
      <c r="G1012" s="636">
        <v>0</v>
      </c>
      <c r="H1012" s="636" t="s">
        <v>1134</v>
      </c>
      <c r="J1012" s="638">
        <f t="shared" si="15"/>
        <v>1</v>
      </c>
      <c r="L1012" s="633" t="s">
        <v>1198</v>
      </c>
      <c r="M1012" s="637" t="s">
        <v>1158</v>
      </c>
    </row>
    <row r="1013" spans="1:13">
      <c r="A1013" s="634" t="s">
        <v>1198</v>
      </c>
      <c r="B1013" s="634" t="s">
        <v>1158</v>
      </c>
      <c r="C1013" s="635" t="s">
        <v>40</v>
      </c>
      <c r="D1013" s="636">
        <v>71</v>
      </c>
      <c r="E1013" s="636">
        <v>0</v>
      </c>
      <c r="F1013" s="636">
        <v>72</v>
      </c>
      <c r="G1013" s="636">
        <v>0</v>
      </c>
      <c r="H1013" s="636" t="s">
        <v>1134</v>
      </c>
      <c r="J1013" s="638">
        <f t="shared" si="15"/>
        <v>1</v>
      </c>
      <c r="L1013" s="633" t="s">
        <v>1198</v>
      </c>
      <c r="M1013" s="637" t="s">
        <v>1158</v>
      </c>
    </row>
    <row r="1014" spans="1:13">
      <c r="A1014" s="634" t="s">
        <v>1198</v>
      </c>
      <c r="B1014" s="634" t="s">
        <v>1158</v>
      </c>
      <c r="C1014" s="635" t="s">
        <v>40</v>
      </c>
      <c r="D1014" s="636">
        <v>72</v>
      </c>
      <c r="E1014" s="636">
        <v>0</v>
      </c>
      <c r="F1014" s="636">
        <v>73</v>
      </c>
      <c r="G1014" s="636">
        <v>0</v>
      </c>
      <c r="H1014" s="636" t="s">
        <v>1134</v>
      </c>
      <c r="J1014" s="638">
        <f t="shared" si="15"/>
        <v>1</v>
      </c>
      <c r="L1014" s="633" t="s">
        <v>1198</v>
      </c>
      <c r="M1014" s="637" t="s">
        <v>1158</v>
      </c>
    </row>
    <row r="1015" spans="1:13">
      <c r="A1015" s="634" t="s">
        <v>1198</v>
      </c>
      <c r="B1015" s="634" t="s">
        <v>1158</v>
      </c>
      <c r="C1015" s="635" t="s">
        <v>40</v>
      </c>
      <c r="D1015" s="636">
        <v>73</v>
      </c>
      <c r="E1015" s="636">
        <v>0</v>
      </c>
      <c r="F1015" s="636">
        <v>74</v>
      </c>
      <c r="G1015" s="636">
        <v>0</v>
      </c>
      <c r="H1015" s="636" t="s">
        <v>1134</v>
      </c>
      <c r="J1015" s="638">
        <f t="shared" si="15"/>
        <v>1</v>
      </c>
      <c r="L1015" s="633" t="s">
        <v>1198</v>
      </c>
      <c r="M1015" s="637" t="s">
        <v>1158</v>
      </c>
    </row>
    <row r="1016" spans="1:13">
      <c r="A1016" s="634" t="s">
        <v>1198</v>
      </c>
      <c r="B1016" s="634" t="s">
        <v>1158</v>
      </c>
      <c r="C1016" s="635" t="s">
        <v>40</v>
      </c>
      <c r="D1016" s="636">
        <v>74</v>
      </c>
      <c r="E1016" s="636">
        <v>0</v>
      </c>
      <c r="F1016" s="636">
        <v>75</v>
      </c>
      <c r="G1016" s="636">
        <v>0</v>
      </c>
      <c r="H1016" s="636" t="s">
        <v>1134</v>
      </c>
      <c r="J1016" s="638">
        <f t="shared" si="15"/>
        <v>1</v>
      </c>
      <c r="L1016" s="633" t="s">
        <v>1198</v>
      </c>
      <c r="M1016" s="637" t="s">
        <v>1158</v>
      </c>
    </row>
    <row r="1017" spans="1:13">
      <c r="A1017" s="634" t="s">
        <v>1198</v>
      </c>
      <c r="B1017" s="634" t="s">
        <v>1158</v>
      </c>
      <c r="C1017" s="635" t="s">
        <v>40</v>
      </c>
      <c r="D1017" s="636">
        <v>75</v>
      </c>
      <c r="E1017" s="636">
        <v>0</v>
      </c>
      <c r="F1017" s="636">
        <v>76</v>
      </c>
      <c r="G1017" s="636">
        <v>0</v>
      </c>
      <c r="H1017" s="636" t="s">
        <v>1134</v>
      </c>
      <c r="J1017" s="638">
        <f t="shared" si="15"/>
        <v>1</v>
      </c>
      <c r="L1017" s="633" t="s">
        <v>1198</v>
      </c>
      <c r="M1017" s="637" t="s">
        <v>1158</v>
      </c>
    </row>
    <row r="1018" spans="1:13">
      <c r="A1018" s="634" t="s">
        <v>1198</v>
      </c>
      <c r="B1018" s="634" t="s">
        <v>1158</v>
      </c>
      <c r="C1018" s="635" t="s">
        <v>40</v>
      </c>
      <c r="D1018" s="636">
        <v>76</v>
      </c>
      <c r="E1018" s="636">
        <v>0</v>
      </c>
      <c r="F1018" s="636">
        <v>77</v>
      </c>
      <c r="G1018" s="636">
        <v>0</v>
      </c>
      <c r="H1018" s="636" t="s">
        <v>1134</v>
      </c>
      <c r="J1018" s="638">
        <f t="shared" si="15"/>
        <v>1</v>
      </c>
      <c r="L1018" s="633" t="s">
        <v>1198</v>
      </c>
      <c r="M1018" s="637" t="s">
        <v>1158</v>
      </c>
    </row>
    <row r="1019" spans="1:13">
      <c r="A1019" s="634" t="s">
        <v>1198</v>
      </c>
      <c r="B1019" s="634" t="s">
        <v>1158</v>
      </c>
      <c r="C1019" s="635" t="s">
        <v>40</v>
      </c>
      <c r="D1019" s="636">
        <v>77</v>
      </c>
      <c r="E1019" s="636">
        <v>0</v>
      </c>
      <c r="F1019" s="636">
        <v>78</v>
      </c>
      <c r="G1019" s="636">
        <v>0</v>
      </c>
      <c r="H1019" s="636" t="s">
        <v>1134</v>
      </c>
      <c r="J1019" s="638">
        <f t="shared" si="15"/>
        <v>1</v>
      </c>
      <c r="L1019" s="633" t="s">
        <v>1198</v>
      </c>
      <c r="M1019" s="637" t="s">
        <v>1158</v>
      </c>
    </row>
    <row r="1020" spans="1:13">
      <c r="A1020" s="634" t="s">
        <v>1198</v>
      </c>
      <c r="B1020" s="634" t="s">
        <v>1158</v>
      </c>
      <c r="C1020" s="635" t="s">
        <v>40</v>
      </c>
      <c r="D1020" s="636">
        <v>78</v>
      </c>
      <c r="E1020" s="636">
        <v>0</v>
      </c>
      <c r="F1020" s="636">
        <v>79</v>
      </c>
      <c r="G1020" s="636">
        <v>0</v>
      </c>
      <c r="H1020" s="636" t="s">
        <v>1134</v>
      </c>
      <c r="J1020" s="638">
        <f t="shared" si="15"/>
        <v>1</v>
      </c>
      <c r="L1020" s="633" t="s">
        <v>1198</v>
      </c>
      <c r="M1020" s="637" t="s">
        <v>1158</v>
      </c>
    </row>
    <row r="1021" spans="1:13">
      <c r="A1021" s="634" t="s">
        <v>1198</v>
      </c>
      <c r="B1021" s="634" t="s">
        <v>1158</v>
      </c>
      <c r="C1021" s="635" t="s">
        <v>40</v>
      </c>
      <c r="D1021" s="636">
        <v>79</v>
      </c>
      <c r="E1021" s="636">
        <v>0</v>
      </c>
      <c r="F1021" s="636">
        <v>80</v>
      </c>
      <c r="G1021" s="636">
        <v>0</v>
      </c>
      <c r="H1021" s="636" t="s">
        <v>1134</v>
      </c>
      <c r="J1021" s="638">
        <f t="shared" si="15"/>
        <v>1</v>
      </c>
      <c r="L1021" s="633" t="s">
        <v>1198</v>
      </c>
      <c r="M1021" s="637" t="s">
        <v>1158</v>
      </c>
    </row>
    <row r="1022" spans="1:13">
      <c r="A1022" s="634" t="s">
        <v>1198</v>
      </c>
      <c r="B1022" s="634" t="s">
        <v>1158</v>
      </c>
      <c r="C1022" s="635" t="s">
        <v>40</v>
      </c>
      <c r="D1022" s="636">
        <v>80</v>
      </c>
      <c r="E1022" s="636">
        <v>0</v>
      </c>
      <c r="F1022" s="636">
        <v>81</v>
      </c>
      <c r="G1022" s="636">
        <v>0</v>
      </c>
      <c r="H1022" s="636" t="s">
        <v>1134</v>
      </c>
      <c r="J1022" s="638">
        <f t="shared" si="15"/>
        <v>1</v>
      </c>
      <c r="L1022" s="633" t="s">
        <v>1198</v>
      </c>
      <c r="M1022" s="637" t="s">
        <v>1158</v>
      </c>
    </row>
    <row r="1023" spans="1:13">
      <c r="A1023" s="634" t="s">
        <v>1198</v>
      </c>
      <c r="B1023" s="634" t="s">
        <v>1158</v>
      </c>
      <c r="C1023" s="635" t="s">
        <v>40</v>
      </c>
      <c r="D1023" s="636">
        <v>81</v>
      </c>
      <c r="E1023" s="636">
        <v>0</v>
      </c>
      <c r="F1023" s="636">
        <v>82</v>
      </c>
      <c r="G1023" s="636">
        <v>0</v>
      </c>
      <c r="H1023" s="636" t="s">
        <v>1134</v>
      </c>
      <c r="J1023" s="638">
        <f t="shared" si="15"/>
        <v>1</v>
      </c>
      <c r="L1023" s="633" t="s">
        <v>1198</v>
      </c>
      <c r="M1023" s="637" t="s">
        <v>1158</v>
      </c>
    </row>
    <row r="1024" spans="1:13">
      <c r="A1024" s="634" t="s">
        <v>1198</v>
      </c>
      <c r="B1024" s="634" t="s">
        <v>1158</v>
      </c>
      <c r="C1024" s="635" t="s">
        <v>40</v>
      </c>
      <c r="D1024" s="636">
        <v>82</v>
      </c>
      <c r="E1024" s="636">
        <v>0</v>
      </c>
      <c r="F1024" s="636">
        <v>83</v>
      </c>
      <c r="G1024" s="636">
        <v>0</v>
      </c>
      <c r="H1024" s="636" t="s">
        <v>1134</v>
      </c>
      <c r="J1024" s="638">
        <f t="shared" si="15"/>
        <v>1</v>
      </c>
      <c r="L1024" s="633" t="s">
        <v>1198</v>
      </c>
      <c r="M1024" s="637" t="s">
        <v>1158</v>
      </c>
    </row>
    <row r="1025" spans="1:13">
      <c r="A1025" s="634" t="s">
        <v>344</v>
      </c>
      <c r="B1025" s="634" t="s">
        <v>1171</v>
      </c>
      <c r="C1025" s="635" t="s">
        <v>1199</v>
      </c>
      <c r="D1025" s="636">
        <v>0</v>
      </c>
      <c r="E1025" s="636">
        <v>0</v>
      </c>
      <c r="F1025" s="636">
        <v>16</v>
      </c>
      <c r="G1025" s="636">
        <v>0</v>
      </c>
      <c r="H1025" s="636" t="s">
        <v>1134</v>
      </c>
      <c r="J1025" s="638">
        <f t="shared" si="15"/>
        <v>16</v>
      </c>
      <c r="L1025" s="633" t="s">
        <v>344</v>
      </c>
      <c r="M1025" s="637" t="s">
        <v>1171</v>
      </c>
    </row>
    <row r="1026" spans="1:13">
      <c r="A1026" s="634" t="s">
        <v>344</v>
      </c>
      <c r="B1026" s="634" t="s">
        <v>1171</v>
      </c>
      <c r="C1026" s="635" t="s">
        <v>1199</v>
      </c>
      <c r="D1026" s="636">
        <v>16</v>
      </c>
      <c r="E1026" s="636">
        <v>0</v>
      </c>
      <c r="F1026" s="636">
        <v>20</v>
      </c>
      <c r="G1026" s="636">
        <v>0</v>
      </c>
      <c r="H1026" s="636" t="s">
        <v>1133</v>
      </c>
      <c r="J1026" s="638">
        <f t="shared" si="15"/>
        <v>4</v>
      </c>
      <c r="L1026" s="633" t="s">
        <v>344</v>
      </c>
      <c r="M1026" s="637" t="s">
        <v>1171</v>
      </c>
    </row>
    <row r="1027" spans="1:13">
      <c r="A1027" s="634" t="s">
        <v>344</v>
      </c>
      <c r="B1027" s="634" t="s">
        <v>1171</v>
      </c>
      <c r="C1027" s="635" t="s">
        <v>1199</v>
      </c>
      <c r="D1027" s="636">
        <v>20</v>
      </c>
      <c r="E1027" s="636">
        <v>0</v>
      </c>
      <c r="F1027" s="636">
        <v>25</v>
      </c>
      <c r="G1027" s="636">
        <v>0</v>
      </c>
      <c r="H1027" s="636" t="s">
        <v>1134</v>
      </c>
      <c r="J1027" s="638">
        <f t="shared" ref="J1027:J1090" si="16">+(F1027+G1027/1000)-(D1027+E1027/1000)</f>
        <v>5</v>
      </c>
      <c r="L1027" s="633" t="s">
        <v>344</v>
      </c>
      <c r="M1027" s="637" t="s">
        <v>1171</v>
      </c>
    </row>
    <row r="1028" spans="1:13">
      <c r="A1028" s="634" t="s">
        <v>344</v>
      </c>
      <c r="B1028" s="634" t="s">
        <v>1171</v>
      </c>
      <c r="C1028" s="635" t="s">
        <v>1199</v>
      </c>
      <c r="D1028" s="636">
        <v>25</v>
      </c>
      <c r="E1028" s="636">
        <v>0</v>
      </c>
      <c r="F1028" s="636">
        <v>37</v>
      </c>
      <c r="G1028" s="636">
        <v>0</v>
      </c>
      <c r="H1028" s="636" t="s">
        <v>1132</v>
      </c>
      <c r="J1028" s="638">
        <f t="shared" si="16"/>
        <v>12</v>
      </c>
      <c r="L1028" s="633" t="s">
        <v>344</v>
      </c>
      <c r="M1028" s="637" t="s">
        <v>1171</v>
      </c>
    </row>
    <row r="1029" spans="1:13">
      <c r="A1029" s="634" t="s">
        <v>344</v>
      </c>
      <c r="B1029" s="634" t="s">
        <v>1171</v>
      </c>
      <c r="C1029" s="635" t="s">
        <v>1199</v>
      </c>
      <c r="D1029" s="636">
        <v>37</v>
      </c>
      <c r="E1029" s="636">
        <v>0</v>
      </c>
      <c r="F1029" s="636">
        <v>39</v>
      </c>
      <c r="G1029" s="636">
        <v>0</v>
      </c>
      <c r="H1029" s="636" t="s">
        <v>1133</v>
      </c>
      <c r="J1029" s="638">
        <f t="shared" si="16"/>
        <v>2</v>
      </c>
      <c r="L1029" s="633" t="s">
        <v>344</v>
      </c>
      <c r="M1029" s="637" t="s">
        <v>1171</v>
      </c>
    </row>
    <row r="1030" spans="1:13">
      <c r="A1030" s="634" t="s">
        <v>344</v>
      </c>
      <c r="B1030" s="634" t="s">
        <v>1171</v>
      </c>
      <c r="C1030" s="635" t="s">
        <v>1199</v>
      </c>
      <c r="D1030" s="636">
        <v>39</v>
      </c>
      <c r="E1030" s="636">
        <v>0</v>
      </c>
      <c r="F1030" s="636">
        <v>44</v>
      </c>
      <c r="G1030" s="636">
        <v>0</v>
      </c>
      <c r="H1030" s="636" t="s">
        <v>1132</v>
      </c>
      <c r="J1030" s="638">
        <f t="shared" si="16"/>
        <v>5</v>
      </c>
      <c r="L1030" s="633" t="s">
        <v>344</v>
      </c>
      <c r="M1030" s="637" t="s">
        <v>1171</v>
      </c>
    </row>
    <row r="1031" spans="1:13">
      <c r="A1031" s="634" t="s">
        <v>344</v>
      </c>
      <c r="B1031" s="634" t="s">
        <v>1171</v>
      </c>
      <c r="C1031" s="635" t="s">
        <v>1199</v>
      </c>
      <c r="D1031" s="636">
        <v>44</v>
      </c>
      <c r="E1031" s="636">
        <v>0</v>
      </c>
      <c r="F1031" s="636">
        <v>46</v>
      </c>
      <c r="G1031" s="636">
        <v>1150</v>
      </c>
      <c r="H1031" s="636" t="s">
        <v>1134</v>
      </c>
      <c r="J1031" s="638">
        <f t="shared" si="16"/>
        <v>3.1499999999999986</v>
      </c>
      <c r="L1031" s="633" t="s">
        <v>344</v>
      </c>
      <c r="M1031" s="637" t="s">
        <v>1171</v>
      </c>
    </row>
    <row r="1032" spans="1:13">
      <c r="A1032" s="634" t="s">
        <v>1200</v>
      </c>
      <c r="B1032" s="634" t="s">
        <v>1201</v>
      </c>
      <c r="C1032" s="635" t="s">
        <v>383</v>
      </c>
      <c r="D1032" s="636">
        <v>0</v>
      </c>
      <c r="E1032" s="636">
        <v>0</v>
      </c>
      <c r="F1032" s="636">
        <v>4</v>
      </c>
      <c r="G1032" s="636">
        <v>700</v>
      </c>
      <c r="H1032" s="636" t="s">
        <v>1132</v>
      </c>
      <c r="J1032" s="638">
        <f t="shared" si="16"/>
        <v>4.7</v>
      </c>
      <c r="L1032" s="633" t="s">
        <v>1200</v>
      </c>
      <c r="M1032" s="637" t="s">
        <v>1201</v>
      </c>
    </row>
    <row r="1033" spans="1:13">
      <c r="A1033" s="634" t="s">
        <v>1200</v>
      </c>
      <c r="B1033" s="634" t="s">
        <v>1201</v>
      </c>
      <c r="C1033" s="635" t="s">
        <v>383</v>
      </c>
      <c r="D1033" s="636">
        <v>4</v>
      </c>
      <c r="E1033" s="636">
        <v>700</v>
      </c>
      <c r="F1033" s="636">
        <v>8</v>
      </c>
      <c r="G1033" s="636">
        <v>500</v>
      </c>
      <c r="H1033" s="636" t="s">
        <v>1133</v>
      </c>
      <c r="J1033" s="638">
        <f t="shared" si="16"/>
        <v>3.8</v>
      </c>
      <c r="L1033" s="633" t="s">
        <v>1200</v>
      </c>
      <c r="M1033" s="637" t="s">
        <v>1201</v>
      </c>
    </row>
    <row r="1034" spans="1:13">
      <c r="A1034" s="634" t="s">
        <v>1200</v>
      </c>
      <c r="B1034" s="634" t="s">
        <v>1201</v>
      </c>
      <c r="C1034" s="635" t="s">
        <v>383</v>
      </c>
      <c r="D1034" s="636">
        <v>8</v>
      </c>
      <c r="E1034" s="636">
        <v>500</v>
      </c>
      <c r="F1034" s="636">
        <v>12</v>
      </c>
      <c r="G1034" s="636">
        <v>200</v>
      </c>
      <c r="H1034" s="636" t="s">
        <v>1132</v>
      </c>
      <c r="J1034" s="638">
        <f t="shared" si="16"/>
        <v>3.6999999999999993</v>
      </c>
      <c r="L1034" s="633" t="s">
        <v>1200</v>
      </c>
      <c r="M1034" s="637" t="s">
        <v>1201</v>
      </c>
    </row>
    <row r="1035" spans="1:13">
      <c r="A1035" s="634" t="s">
        <v>1200</v>
      </c>
      <c r="B1035" s="634" t="s">
        <v>1201</v>
      </c>
      <c r="C1035" s="635" t="s">
        <v>383</v>
      </c>
      <c r="D1035" s="636">
        <v>12</v>
      </c>
      <c r="E1035" s="636">
        <v>200</v>
      </c>
      <c r="F1035" s="636">
        <v>23</v>
      </c>
      <c r="G1035" s="636">
        <v>800</v>
      </c>
      <c r="H1035" s="636" t="s">
        <v>1133</v>
      </c>
      <c r="J1035" s="638">
        <f t="shared" si="16"/>
        <v>11.600000000000001</v>
      </c>
      <c r="L1035" s="633" t="s">
        <v>1200</v>
      </c>
      <c r="M1035" s="637" t="s">
        <v>1201</v>
      </c>
    </row>
    <row r="1036" spans="1:13">
      <c r="A1036" s="634" t="s">
        <v>1200</v>
      </c>
      <c r="B1036" s="634" t="s">
        <v>1201</v>
      </c>
      <c r="C1036" s="635" t="s">
        <v>383</v>
      </c>
      <c r="D1036" s="636">
        <v>23</v>
      </c>
      <c r="E1036" s="636">
        <v>800</v>
      </c>
      <c r="F1036" s="636">
        <v>28</v>
      </c>
      <c r="G1036" s="636">
        <v>400</v>
      </c>
      <c r="H1036" s="636" t="s">
        <v>1132</v>
      </c>
      <c r="J1036" s="638">
        <f t="shared" si="16"/>
        <v>4.5999999999999979</v>
      </c>
      <c r="L1036" s="633" t="s">
        <v>1200</v>
      </c>
      <c r="M1036" s="637" t="s">
        <v>1201</v>
      </c>
    </row>
    <row r="1037" spans="1:13">
      <c r="A1037" s="634" t="s">
        <v>1200</v>
      </c>
      <c r="B1037" s="634" t="s">
        <v>1201</v>
      </c>
      <c r="C1037" s="635" t="s">
        <v>383</v>
      </c>
      <c r="D1037" s="636">
        <v>28</v>
      </c>
      <c r="E1037" s="636">
        <v>400</v>
      </c>
      <c r="F1037" s="636">
        <v>30</v>
      </c>
      <c r="G1037" s="636">
        <v>0</v>
      </c>
      <c r="H1037" s="636" t="s">
        <v>1133</v>
      </c>
      <c r="J1037" s="638">
        <f t="shared" si="16"/>
        <v>1.6000000000000014</v>
      </c>
      <c r="L1037" s="633" t="s">
        <v>1200</v>
      </c>
      <c r="M1037" s="637" t="s">
        <v>1201</v>
      </c>
    </row>
    <row r="1038" spans="1:13">
      <c r="A1038" s="634" t="s">
        <v>1200</v>
      </c>
      <c r="B1038" s="634" t="s">
        <v>1201</v>
      </c>
      <c r="C1038" s="635" t="s">
        <v>383</v>
      </c>
      <c r="D1038" s="636">
        <v>30</v>
      </c>
      <c r="E1038" s="636">
        <v>0</v>
      </c>
      <c r="F1038" s="636">
        <v>41</v>
      </c>
      <c r="G1038" s="636">
        <v>200</v>
      </c>
      <c r="H1038" s="636" t="s">
        <v>1134</v>
      </c>
      <c r="J1038" s="638">
        <f t="shared" si="16"/>
        <v>11.200000000000003</v>
      </c>
      <c r="L1038" s="633" t="s">
        <v>1200</v>
      </c>
      <c r="M1038" s="637" t="s">
        <v>1201</v>
      </c>
    </row>
    <row r="1039" spans="1:13">
      <c r="A1039" s="634" t="s">
        <v>1200</v>
      </c>
      <c r="B1039" s="634" t="s">
        <v>1201</v>
      </c>
      <c r="C1039" s="635" t="s">
        <v>383</v>
      </c>
      <c r="D1039" s="636">
        <v>41</v>
      </c>
      <c r="E1039" s="636">
        <v>200</v>
      </c>
      <c r="F1039" s="636">
        <v>56</v>
      </c>
      <c r="G1039" s="636">
        <v>850</v>
      </c>
      <c r="H1039" s="636" t="s">
        <v>1133</v>
      </c>
      <c r="J1039" s="638">
        <f t="shared" si="16"/>
        <v>15.649999999999999</v>
      </c>
      <c r="L1039" s="633" t="s">
        <v>1200</v>
      </c>
      <c r="M1039" s="637" t="s">
        <v>1201</v>
      </c>
    </row>
    <row r="1040" spans="1:13">
      <c r="A1040" s="634" t="s">
        <v>1200</v>
      </c>
      <c r="B1040" s="634" t="s">
        <v>1201</v>
      </c>
      <c r="C1040" s="635" t="s">
        <v>383</v>
      </c>
      <c r="D1040" s="636">
        <v>56</v>
      </c>
      <c r="E1040" s="636">
        <v>850</v>
      </c>
      <c r="F1040" s="636">
        <v>70</v>
      </c>
      <c r="G1040" s="636">
        <v>200</v>
      </c>
      <c r="H1040" s="636" t="s">
        <v>1132</v>
      </c>
      <c r="J1040" s="638">
        <f t="shared" si="16"/>
        <v>13.350000000000001</v>
      </c>
      <c r="L1040" s="633" t="s">
        <v>1200</v>
      </c>
      <c r="M1040" s="637" t="s">
        <v>1201</v>
      </c>
    </row>
    <row r="1041" spans="1:13">
      <c r="A1041" s="634" t="s">
        <v>1200</v>
      </c>
      <c r="B1041" s="634" t="s">
        <v>1201</v>
      </c>
      <c r="C1041" s="635" t="s">
        <v>383</v>
      </c>
      <c r="D1041" s="636">
        <v>70</v>
      </c>
      <c r="E1041" s="636">
        <v>200</v>
      </c>
      <c r="F1041" s="636">
        <v>87</v>
      </c>
      <c r="G1041" s="636">
        <v>500</v>
      </c>
      <c r="H1041" s="636" t="s">
        <v>1134</v>
      </c>
      <c r="J1041" s="638">
        <f t="shared" si="16"/>
        <v>17.299999999999997</v>
      </c>
      <c r="L1041" s="633" t="s">
        <v>1200</v>
      </c>
      <c r="M1041" s="637" t="s">
        <v>1201</v>
      </c>
    </row>
    <row r="1042" spans="1:13">
      <c r="A1042" s="634" t="s">
        <v>1200</v>
      </c>
      <c r="B1042" s="634" t="s">
        <v>1201</v>
      </c>
      <c r="C1042" s="635" t="s">
        <v>383</v>
      </c>
      <c r="D1042" s="636">
        <v>87</v>
      </c>
      <c r="E1042" s="636">
        <v>500</v>
      </c>
      <c r="F1042" s="636">
        <v>117</v>
      </c>
      <c r="G1042" s="636">
        <v>0</v>
      </c>
      <c r="H1042" s="636" t="s">
        <v>1133</v>
      </c>
      <c r="J1042" s="638">
        <f t="shared" si="16"/>
        <v>29.5</v>
      </c>
      <c r="L1042" s="633" t="s">
        <v>1200</v>
      </c>
      <c r="M1042" s="637" t="s">
        <v>1201</v>
      </c>
    </row>
    <row r="1043" spans="1:13">
      <c r="A1043" s="634" t="s">
        <v>1200</v>
      </c>
      <c r="B1043" s="634" t="s">
        <v>1201</v>
      </c>
      <c r="C1043" s="635" t="s">
        <v>383</v>
      </c>
      <c r="D1043" s="636">
        <v>117</v>
      </c>
      <c r="E1043" s="636">
        <v>0</v>
      </c>
      <c r="F1043" s="636">
        <v>118</v>
      </c>
      <c r="G1043" s="636">
        <v>0</v>
      </c>
      <c r="H1043" s="636" t="s">
        <v>1132</v>
      </c>
      <c r="J1043" s="638">
        <f t="shared" si="16"/>
        <v>1</v>
      </c>
      <c r="L1043" s="633" t="s">
        <v>1200</v>
      </c>
      <c r="M1043" s="637" t="s">
        <v>1201</v>
      </c>
    </row>
    <row r="1044" spans="1:13">
      <c r="A1044" s="634" t="s">
        <v>1200</v>
      </c>
      <c r="B1044" s="634" t="s">
        <v>1201</v>
      </c>
      <c r="C1044" s="635" t="s">
        <v>383</v>
      </c>
      <c r="D1044" s="636">
        <v>118</v>
      </c>
      <c r="E1044" s="636">
        <v>0</v>
      </c>
      <c r="F1044" s="636">
        <v>123</v>
      </c>
      <c r="G1044" s="636">
        <v>100</v>
      </c>
      <c r="H1044" s="636" t="s">
        <v>1133</v>
      </c>
      <c r="J1044" s="638">
        <f t="shared" si="16"/>
        <v>5.0999999999999943</v>
      </c>
      <c r="L1044" s="633" t="s">
        <v>1200</v>
      </c>
      <c r="M1044" s="637" t="s">
        <v>1201</v>
      </c>
    </row>
    <row r="1045" spans="1:13">
      <c r="A1045" s="634" t="s">
        <v>1200</v>
      </c>
      <c r="B1045" s="634" t="s">
        <v>1201</v>
      </c>
      <c r="C1045" s="635" t="s">
        <v>383</v>
      </c>
      <c r="D1045" s="636">
        <v>123</v>
      </c>
      <c r="E1045" s="636">
        <v>100</v>
      </c>
      <c r="F1045" s="636">
        <v>130</v>
      </c>
      <c r="G1045" s="636">
        <v>700</v>
      </c>
      <c r="H1045" s="636" t="s">
        <v>1134</v>
      </c>
      <c r="J1045" s="638">
        <f t="shared" si="16"/>
        <v>7.5999999999999943</v>
      </c>
      <c r="L1045" s="633" t="s">
        <v>1200</v>
      </c>
      <c r="M1045" s="637" t="s">
        <v>1201</v>
      </c>
    </row>
    <row r="1046" spans="1:13">
      <c r="A1046" s="634" t="s">
        <v>1200</v>
      </c>
      <c r="B1046" s="634" t="s">
        <v>1201</v>
      </c>
      <c r="C1046" s="635" t="s">
        <v>383</v>
      </c>
      <c r="D1046" s="636">
        <v>130</v>
      </c>
      <c r="E1046" s="636">
        <v>700</v>
      </c>
      <c r="F1046" s="636">
        <v>134</v>
      </c>
      <c r="G1046" s="636">
        <v>193</v>
      </c>
      <c r="H1046" s="636" t="s">
        <v>1132</v>
      </c>
      <c r="J1046" s="638">
        <f t="shared" si="16"/>
        <v>3.4930000000000234</v>
      </c>
      <c r="L1046" s="633" t="s">
        <v>1200</v>
      </c>
      <c r="M1046" s="637" t="s">
        <v>1201</v>
      </c>
    </row>
    <row r="1047" spans="1:13">
      <c r="A1047" s="634" t="s">
        <v>1202</v>
      </c>
      <c r="B1047" s="634" t="s">
        <v>1203</v>
      </c>
      <c r="C1047" s="635" t="s">
        <v>306</v>
      </c>
      <c r="D1047" s="636">
        <v>0</v>
      </c>
      <c r="E1047" s="636">
        <v>0</v>
      </c>
      <c r="F1047" s="636">
        <v>6</v>
      </c>
      <c r="G1047" s="636">
        <v>500</v>
      </c>
      <c r="H1047" s="636" t="s">
        <v>1132</v>
      </c>
      <c r="J1047" s="638">
        <f t="shared" si="16"/>
        <v>6.5</v>
      </c>
      <c r="L1047" s="633" t="s">
        <v>1202</v>
      </c>
      <c r="M1047" s="637" t="s">
        <v>1203</v>
      </c>
    </row>
    <row r="1048" spans="1:13">
      <c r="A1048" s="634" t="s">
        <v>1202</v>
      </c>
      <c r="B1048" s="634" t="s">
        <v>1203</v>
      </c>
      <c r="C1048" s="635" t="s">
        <v>306</v>
      </c>
      <c r="D1048" s="636">
        <v>6</v>
      </c>
      <c r="E1048" s="636">
        <v>500</v>
      </c>
      <c r="F1048" s="636">
        <v>8</v>
      </c>
      <c r="G1048" s="636">
        <v>0</v>
      </c>
      <c r="H1048" s="636" t="s">
        <v>1141</v>
      </c>
      <c r="J1048" s="638">
        <f t="shared" si="16"/>
        <v>1.5</v>
      </c>
      <c r="L1048" s="633" t="s">
        <v>1202</v>
      </c>
      <c r="M1048" s="637" t="s">
        <v>1203</v>
      </c>
    </row>
    <row r="1049" spans="1:13">
      <c r="A1049" s="634" t="s">
        <v>1202</v>
      </c>
      <c r="B1049" s="634" t="s">
        <v>1203</v>
      </c>
      <c r="C1049" s="635" t="s">
        <v>306</v>
      </c>
      <c r="D1049" s="636">
        <v>8</v>
      </c>
      <c r="E1049" s="636">
        <v>0</v>
      </c>
      <c r="F1049" s="636">
        <v>11</v>
      </c>
      <c r="G1049" s="636">
        <v>745</v>
      </c>
      <c r="H1049" s="636" t="s">
        <v>1134</v>
      </c>
      <c r="J1049" s="638">
        <f t="shared" si="16"/>
        <v>3.7449999999999992</v>
      </c>
      <c r="L1049" s="633" t="s">
        <v>1202</v>
      </c>
      <c r="M1049" s="637" t="s">
        <v>1203</v>
      </c>
    </row>
    <row r="1050" spans="1:13">
      <c r="A1050" s="634" t="s">
        <v>1202</v>
      </c>
      <c r="B1050" s="634" t="s">
        <v>1203</v>
      </c>
      <c r="C1050" s="635" t="s">
        <v>306</v>
      </c>
      <c r="D1050" s="636">
        <v>11</v>
      </c>
      <c r="E1050" s="636">
        <v>745</v>
      </c>
      <c r="F1050" s="636">
        <v>12</v>
      </c>
      <c r="G1050" s="636">
        <v>0</v>
      </c>
      <c r="H1050" s="636" t="s">
        <v>1133</v>
      </c>
      <c r="J1050" s="638">
        <f t="shared" si="16"/>
        <v>0.25500000000000078</v>
      </c>
      <c r="L1050" s="633" t="s">
        <v>1202</v>
      </c>
      <c r="M1050" s="637" t="s">
        <v>1203</v>
      </c>
    </row>
    <row r="1051" spans="1:13">
      <c r="A1051" s="634" t="s">
        <v>1202</v>
      </c>
      <c r="B1051" s="634" t="s">
        <v>1203</v>
      </c>
      <c r="C1051" s="635" t="s">
        <v>306</v>
      </c>
      <c r="D1051" s="636">
        <v>12</v>
      </c>
      <c r="E1051" s="636">
        <v>0</v>
      </c>
      <c r="F1051" s="636">
        <v>12</v>
      </c>
      <c r="G1051" s="636">
        <v>905</v>
      </c>
      <c r="H1051" s="636" t="s">
        <v>1134</v>
      </c>
      <c r="J1051" s="638">
        <f t="shared" si="16"/>
        <v>0.90499999999999936</v>
      </c>
      <c r="L1051" s="633" t="s">
        <v>1202</v>
      </c>
      <c r="M1051" s="637" t="s">
        <v>1203</v>
      </c>
    </row>
    <row r="1052" spans="1:13">
      <c r="A1052" s="634" t="s">
        <v>1202</v>
      </c>
      <c r="B1052" s="634" t="s">
        <v>1203</v>
      </c>
      <c r="C1052" s="635" t="s">
        <v>306</v>
      </c>
      <c r="D1052" s="636">
        <v>12</v>
      </c>
      <c r="E1052" s="636">
        <v>905</v>
      </c>
      <c r="F1052" s="636">
        <v>13</v>
      </c>
      <c r="G1052" s="636">
        <v>270</v>
      </c>
      <c r="H1052" s="636" t="s">
        <v>1133</v>
      </c>
      <c r="J1052" s="638">
        <f t="shared" si="16"/>
        <v>0.36500000000000021</v>
      </c>
      <c r="L1052" s="633" t="s">
        <v>1202</v>
      </c>
      <c r="M1052" s="637" t="s">
        <v>1203</v>
      </c>
    </row>
    <row r="1053" spans="1:13">
      <c r="A1053" s="634" t="s">
        <v>1202</v>
      </c>
      <c r="B1053" s="634" t="s">
        <v>1203</v>
      </c>
      <c r="C1053" s="635" t="s">
        <v>306</v>
      </c>
      <c r="D1053" s="636">
        <v>13</v>
      </c>
      <c r="E1053" s="636">
        <v>270</v>
      </c>
      <c r="F1053" s="636">
        <v>34</v>
      </c>
      <c r="G1053" s="636">
        <v>680</v>
      </c>
      <c r="H1053" s="636" t="s">
        <v>1134</v>
      </c>
      <c r="J1053" s="638">
        <f t="shared" si="16"/>
        <v>21.41</v>
      </c>
      <c r="L1053" s="633" t="s">
        <v>1202</v>
      </c>
      <c r="M1053" s="637" t="s">
        <v>1203</v>
      </c>
    </row>
    <row r="1054" spans="1:13">
      <c r="A1054" s="634" t="s">
        <v>1202</v>
      </c>
      <c r="B1054" s="634" t="s">
        <v>1203</v>
      </c>
      <c r="C1054" s="635" t="s">
        <v>306</v>
      </c>
      <c r="D1054" s="636">
        <v>34</v>
      </c>
      <c r="E1054" s="636">
        <v>680</v>
      </c>
      <c r="F1054" s="636">
        <v>37</v>
      </c>
      <c r="G1054" s="636">
        <v>100</v>
      </c>
      <c r="H1054" s="636" t="s">
        <v>1133</v>
      </c>
      <c r="J1054" s="638">
        <f t="shared" si="16"/>
        <v>2.4200000000000017</v>
      </c>
      <c r="L1054" s="633" t="s">
        <v>1202</v>
      </c>
      <c r="M1054" s="637" t="s">
        <v>1203</v>
      </c>
    </row>
    <row r="1055" spans="1:13">
      <c r="A1055" s="634" t="s">
        <v>1202</v>
      </c>
      <c r="B1055" s="634" t="s">
        <v>1203</v>
      </c>
      <c r="C1055" s="635" t="s">
        <v>306</v>
      </c>
      <c r="D1055" s="636">
        <v>37</v>
      </c>
      <c r="E1055" s="636">
        <v>100</v>
      </c>
      <c r="F1055" s="636">
        <v>43</v>
      </c>
      <c r="G1055" s="636">
        <v>0</v>
      </c>
      <c r="H1055" s="636" t="s">
        <v>1134</v>
      </c>
      <c r="J1055" s="638">
        <f t="shared" si="16"/>
        <v>5.8999999999999986</v>
      </c>
      <c r="L1055" s="633" t="s">
        <v>1202</v>
      </c>
      <c r="M1055" s="637" t="s">
        <v>1203</v>
      </c>
    </row>
    <row r="1056" spans="1:13">
      <c r="A1056" s="634" t="s">
        <v>1202</v>
      </c>
      <c r="B1056" s="634" t="s">
        <v>1203</v>
      </c>
      <c r="C1056" s="635" t="s">
        <v>306</v>
      </c>
      <c r="D1056" s="636">
        <v>43</v>
      </c>
      <c r="E1056" s="636">
        <v>0</v>
      </c>
      <c r="F1056" s="636">
        <v>46</v>
      </c>
      <c r="G1056" s="636">
        <v>500</v>
      </c>
      <c r="H1056" s="636" t="s">
        <v>1141</v>
      </c>
      <c r="J1056" s="638">
        <f t="shared" si="16"/>
        <v>3.5</v>
      </c>
      <c r="L1056" s="633" t="s">
        <v>1202</v>
      </c>
      <c r="M1056" s="637" t="s">
        <v>1203</v>
      </c>
    </row>
    <row r="1057" spans="1:13">
      <c r="A1057" s="634" t="s">
        <v>1202</v>
      </c>
      <c r="B1057" s="634" t="s">
        <v>1203</v>
      </c>
      <c r="C1057" s="635" t="s">
        <v>306</v>
      </c>
      <c r="D1057" s="636">
        <v>46</v>
      </c>
      <c r="E1057" s="636">
        <v>500</v>
      </c>
      <c r="F1057" s="636">
        <v>85</v>
      </c>
      <c r="G1057" s="636">
        <v>0</v>
      </c>
      <c r="H1057" s="636" t="s">
        <v>1134</v>
      </c>
      <c r="J1057" s="638">
        <f t="shared" si="16"/>
        <v>38.5</v>
      </c>
      <c r="L1057" s="633" t="s">
        <v>1202</v>
      </c>
      <c r="M1057" s="637" t="s">
        <v>1203</v>
      </c>
    </row>
    <row r="1058" spans="1:13">
      <c r="A1058" s="634" t="s">
        <v>1202</v>
      </c>
      <c r="B1058" s="634" t="s">
        <v>1203</v>
      </c>
      <c r="C1058" s="635" t="s">
        <v>306</v>
      </c>
      <c r="D1058" s="636">
        <v>85</v>
      </c>
      <c r="E1058" s="636">
        <v>0</v>
      </c>
      <c r="F1058" s="636">
        <v>94</v>
      </c>
      <c r="G1058" s="636">
        <v>0</v>
      </c>
      <c r="H1058" s="636" t="s">
        <v>1133</v>
      </c>
      <c r="J1058" s="638">
        <f t="shared" si="16"/>
        <v>9</v>
      </c>
      <c r="L1058" s="633" t="s">
        <v>1202</v>
      </c>
      <c r="M1058" s="637" t="s">
        <v>1203</v>
      </c>
    </row>
    <row r="1059" spans="1:13">
      <c r="A1059" s="634" t="s">
        <v>1202</v>
      </c>
      <c r="B1059" s="634" t="s">
        <v>1203</v>
      </c>
      <c r="C1059" s="635" t="s">
        <v>306</v>
      </c>
      <c r="D1059" s="636">
        <v>94</v>
      </c>
      <c r="E1059" s="636">
        <v>0</v>
      </c>
      <c r="F1059" s="636">
        <v>102</v>
      </c>
      <c r="G1059" s="636">
        <v>330</v>
      </c>
      <c r="H1059" s="636" t="s">
        <v>1134</v>
      </c>
      <c r="J1059" s="638">
        <f t="shared" si="16"/>
        <v>8.3299999999999983</v>
      </c>
      <c r="L1059" s="633" t="s">
        <v>1202</v>
      </c>
      <c r="M1059" s="637" t="s">
        <v>1203</v>
      </c>
    </row>
    <row r="1060" spans="1:13">
      <c r="A1060" s="634" t="s">
        <v>1204</v>
      </c>
      <c r="B1060" s="634" t="s">
        <v>1205</v>
      </c>
      <c r="C1060" s="635" t="s">
        <v>1206</v>
      </c>
      <c r="D1060" s="636">
        <v>0</v>
      </c>
      <c r="E1060" s="636">
        <v>0</v>
      </c>
      <c r="F1060" s="636">
        <v>31</v>
      </c>
      <c r="G1060" s="636">
        <v>0</v>
      </c>
      <c r="H1060" s="636" t="s">
        <v>1134</v>
      </c>
      <c r="J1060" s="638">
        <f t="shared" si="16"/>
        <v>31</v>
      </c>
      <c r="L1060" s="633" t="s">
        <v>1204</v>
      </c>
      <c r="M1060" s="637" t="s">
        <v>1205</v>
      </c>
    </row>
    <row r="1061" spans="1:13">
      <c r="A1061" s="634" t="s">
        <v>1204</v>
      </c>
      <c r="B1061" s="634" t="s">
        <v>1205</v>
      </c>
      <c r="C1061" s="635" t="s">
        <v>1206</v>
      </c>
      <c r="D1061" s="636">
        <v>31</v>
      </c>
      <c r="E1061" s="636">
        <v>0</v>
      </c>
      <c r="F1061" s="636">
        <v>34</v>
      </c>
      <c r="G1061" s="636">
        <v>0</v>
      </c>
      <c r="H1061" s="636" t="s">
        <v>1141</v>
      </c>
      <c r="J1061" s="638">
        <f t="shared" si="16"/>
        <v>3</v>
      </c>
      <c r="L1061" s="633" t="s">
        <v>1204</v>
      </c>
      <c r="M1061" s="637" t="s">
        <v>1205</v>
      </c>
    </row>
    <row r="1062" spans="1:13">
      <c r="A1062" s="634" t="s">
        <v>1204</v>
      </c>
      <c r="B1062" s="634" t="s">
        <v>1205</v>
      </c>
      <c r="C1062" s="635" t="s">
        <v>1206</v>
      </c>
      <c r="D1062" s="636">
        <v>34</v>
      </c>
      <c r="E1062" s="636">
        <v>0</v>
      </c>
      <c r="F1062" s="636">
        <v>37</v>
      </c>
      <c r="G1062" s="636">
        <v>0</v>
      </c>
      <c r="H1062" s="636" t="s">
        <v>1134</v>
      </c>
      <c r="J1062" s="638">
        <f t="shared" si="16"/>
        <v>3</v>
      </c>
      <c r="L1062" s="633" t="s">
        <v>1204</v>
      </c>
      <c r="M1062" s="637" t="s">
        <v>1205</v>
      </c>
    </row>
    <row r="1063" spans="1:13">
      <c r="A1063" s="634" t="s">
        <v>1204</v>
      </c>
      <c r="B1063" s="634" t="s">
        <v>1205</v>
      </c>
      <c r="C1063" s="635" t="s">
        <v>1206</v>
      </c>
      <c r="D1063" s="636">
        <v>37</v>
      </c>
      <c r="E1063" s="636">
        <v>0</v>
      </c>
      <c r="F1063" s="636">
        <v>47</v>
      </c>
      <c r="G1063" s="636">
        <v>500</v>
      </c>
      <c r="H1063" s="636" t="s">
        <v>1141</v>
      </c>
      <c r="J1063" s="638">
        <f t="shared" si="16"/>
        <v>10.5</v>
      </c>
      <c r="L1063" s="633" t="s">
        <v>1204</v>
      </c>
      <c r="M1063" s="637" t="s">
        <v>1205</v>
      </c>
    </row>
    <row r="1064" spans="1:13">
      <c r="A1064" s="634" t="s">
        <v>1204</v>
      </c>
      <c r="B1064" s="634" t="s">
        <v>1205</v>
      </c>
      <c r="C1064" s="635" t="s">
        <v>1206</v>
      </c>
      <c r="D1064" s="636">
        <v>47</v>
      </c>
      <c r="E1064" s="636">
        <v>500</v>
      </c>
      <c r="F1064" s="636">
        <v>68</v>
      </c>
      <c r="G1064" s="636">
        <v>0</v>
      </c>
      <c r="H1064" s="636" t="s">
        <v>1134</v>
      </c>
      <c r="J1064" s="638">
        <f t="shared" si="16"/>
        <v>20.5</v>
      </c>
      <c r="L1064" s="633" t="s">
        <v>1204</v>
      </c>
      <c r="M1064" s="637" t="s">
        <v>1205</v>
      </c>
    </row>
    <row r="1065" spans="1:13">
      <c r="A1065" s="634" t="s">
        <v>1204</v>
      </c>
      <c r="B1065" s="634" t="s">
        <v>1205</v>
      </c>
      <c r="C1065" s="635" t="s">
        <v>1206</v>
      </c>
      <c r="D1065" s="636">
        <v>68</v>
      </c>
      <c r="E1065" s="636">
        <v>0</v>
      </c>
      <c r="F1065" s="636">
        <v>70</v>
      </c>
      <c r="G1065" s="636">
        <v>300</v>
      </c>
      <c r="H1065" s="636" t="s">
        <v>1132</v>
      </c>
      <c r="J1065" s="638">
        <f t="shared" si="16"/>
        <v>2.2999999999999972</v>
      </c>
      <c r="L1065" s="633" t="s">
        <v>1204</v>
      </c>
      <c r="M1065" s="637" t="s">
        <v>1205</v>
      </c>
    </row>
    <row r="1066" spans="1:13">
      <c r="A1066" s="634" t="s">
        <v>1204</v>
      </c>
      <c r="B1066" s="634" t="s">
        <v>1205</v>
      </c>
      <c r="C1066" s="635" t="s">
        <v>1206</v>
      </c>
      <c r="D1066" s="636">
        <v>70</v>
      </c>
      <c r="E1066" s="636">
        <v>300</v>
      </c>
      <c r="F1066" s="636">
        <v>71</v>
      </c>
      <c r="G1066" s="636">
        <v>0</v>
      </c>
      <c r="H1066" s="636" t="s">
        <v>1141</v>
      </c>
      <c r="J1066" s="638">
        <f t="shared" si="16"/>
        <v>0.70000000000000284</v>
      </c>
      <c r="L1066" s="633" t="s">
        <v>1204</v>
      </c>
      <c r="M1066" s="637" t="s">
        <v>1205</v>
      </c>
    </row>
    <row r="1067" spans="1:13">
      <c r="A1067" s="634" t="s">
        <v>1207</v>
      </c>
      <c r="B1067" s="634" t="s">
        <v>1205</v>
      </c>
      <c r="C1067" s="635" t="s">
        <v>1208</v>
      </c>
      <c r="D1067" s="636">
        <v>2</v>
      </c>
      <c r="E1067" s="636">
        <v>900</v>
      </c>
      <c r="F1067" s="636">
        <v>13</v>
      </c>
      <c r="G1067" s="636">
        <v>0</v>
      </c>
      <c r="H1067" s="636" t="s">
        <v>1132</v>
      </c>
      <c r="J1067" s="638">
        <f t="shared" si="16"/>
        <v>10.1</v>
      </c>
      <c r="L1067" s="633" t="s">
        <v>1207</v>
      </c>
      <c r="M1067" s="637" t="s">
        <v>1205</v>
      </c>
    </row>
    <row r="1068" spans="1:13">
      <c r="A1068" s="634" t="s">
        <v>1207</v>
      </c>
      <c r="B1068" s="634" t="s">
        <v>1205</v>
      </c>
      <c r="C1068" s="635" t="s">
        <v>1208</v>
      </c>
      <c r="D1068" s="636">
        <v>13</v>
      </c>
      <c r="E1068" s="636">
        <v>0</v>
      </c>
      <c r="F1068" s="636">
        <v>23</v>
      </c>
      <c r="G1068" s="636">
        <v>0</v>
      </c>
      <c r="H1068" s="636" t="s">
        <v>1133</v>
      </c>
      <c r="J1068" s="638">
        <f t="shared" si="16"/>
        <v>10</v>
      </c>
      <c r="L1068" s="633" t="s">
        <v>1207</v>
      </c>
      <c r="M1068" s="637" t="s">
        <v>1205</v>
      </c>
    </row>
    <row r="1069" spans="1:13">
      <c r="A1069" s="634" t="s">
        <v>1207</v>
      </c>
      <c r="B1069" s="634" t="s">
        <v>1205</v>
      </c>
      <c r="C1069" s="635" t="s">
        <v>1208</v>
      </c>
      <c r="D1069" s="636">
        <v>23</v>
      </c>
      <c r="E1069" s="636">
        <v>0</v>
      </c>
      <c r="F1069" s="636">
        <v>24</v>
      </c>
      <c r="G1069" s="636">
        <v>0</v>
      </c>
      <c r="H1069" s="636" t="s">
        <v>1134</v>
      </c>
      <c r="J1069" s="638">
        <f t="shared" si="16"/>
        <v>1</v>
      </c>
      <c r="L1069" s="633" t="s">
        <v>1207</v>
      </c>
      <c r="M1069" s="637" t="s">
        <v>1205</v>
      </c>
    </row>
    <row r="1070" spans="1:13">
      <c r="A1070" s="634" t="s">
        <v>1207</v>
      </c>
      <c r="B1070" s="634" t="s">
        <v>1205</v>
      </c>
      <c r="C1070" s="635" t="s">
        <v>1208</v>
      </c>
      <c r="D1070" s="636">
        <v>24</v>
      </c>
      <c r="E1070" s="636">
        <v>0</v>
      </c>
      <c r="F1070" s="636">
        <v>27</v>
      </c>
      <c r="G1070" s="636">
        <v>500</v>
      </c>
      <c r="H1070" s="636" t="s">
        <v>1133</v>
      </c>
      <c r="J1070" s="638">
        <f t="shared" si="16"/>
        <v>3.5</v>
      </c>
      <c r="L1070" s="633" t="s">
        <v>1207</v>
      </c>
      <c r="M1070" s="637" t="s">
        <v>1205</v>
      </c>
    </row>
    <row r="1071" spans="1:13">
      <c r="A1071" s="634" t="s">
        <v>1207</v>
      </c>
      <c r="B1071" s="634" t="s">
        <v>1205</v>
      </c>
      <c r="C1071" s="635" t="s">
        <v>1208</v>
      </c>
      <c r="D1071" s="636">
        <v>27</v>
      </c>
      <c r="E1071" s="636">
        <v>500</v>
      </c>
      <c r="F1071" s="636">
        <v>53</v>
      </c>
      <c r="G1071" s="636">
        <v>758</v>
      </c>
      <c r="H1071" s="636" t="s">
        <v>1132</v>
      </c>
      <c r="J1071" s="638">
        <f t="shared" si="16"/>
        <v>26.258000000000003</v>
      </c>
      <c r="L1071" s="633" t="s">
        <v>1207</v>
      </c>
      <c r="M1071" s="637" t="s">
        <v>1205</v>
      </c>
    </row>
    <row r="1072" spans="1:13">
      <c r="A1072" s="634" t="s">
        <v>1209</v>
      </c>
      <c r="B1072" s="634" t="s">
        <v>1205</v>
      </c>
      <c r="C1072" s="635" t="s">
        <v>1210</v>
      </c>
      <c r="D1072" s="636">
        <v>0</v>
      </c>
      <c r="E1072" s="636">
        <v>0</v>
      </c>
      <c r="F1072" s="636">
        <v>37</v>
      </c>
      <c r="G1072" s="636">
        <v>200</v>
      </c>
      <c r="H1072" s="636" t="s">
        <v>1133</v>
      </c>
      <c r="J1072" s="638">
        <f t="shared" si="16"/>
        <v>37.200000000000003</v>
      </c>
      <c r="L1072" s="633" t="s">
        <v>1209</v>
      </c>
      <c r="M1072" s="637" t="s">
        <v>1205</v>
      </c>
    </row>
    <row r="1073" spans="1:13">
      <c r="A1073" s="634" t="s">
        <v>1209</v>
      </c>
      <c r="B1073" s="634" t="s">
        <v>1205</v>
      </c>
      <c r="C1073" s="635" t="s">
        <v>1210</v>
      </c>
      <c r="D1073" s="636">
        <v>37</v>
      </c>
      <c r="E1073" s="636">
        <v>200</v>
      </c>
      <c r="F1073" s="636">
        <v>42</v>
      </c>
      <c r="G1073" s="636">
        <v>300</v>
      </c>
      <c r="H1073" s="636" t="s">
        <v>1134</v>
      </c>
      <c r="J1073" s="638">
        <f t="shared" si="16"/>
        <v>5.0999999999999943</v>
      </c>
      <c r="L1073" s="633" t="s">
        <v>1209</v>
      </c>
      <c r="M1073" s="637" t="s">
        <v>1205</v>
      </c>
    </row>
    <row r="1074" spans="1:13">
      <c r="A1074" s="634" t="s">
        <v>1209</v>
      </c>
      <c r="B1074" s="634" t="s">
        <v>1205</v>
      </c>
      <c r="C1074" s="635" t="s">
        <v>1210</v>
      </c>
      <c r="D1074" s="636">
        <v>42</v>
      </c>
      <c r="E1074" s="636">
        <v>300</v>
      </c>
      <c r="F1074" s="636">
        <v>57</v>
      </c>
      <c r="G1074" s="636">
        <v>300</v>
      </c>
      <c r="H1074" s="636" t="s">
        <v>1141</v>
      </c>
      <c r="J1074" s="638">
        <f t="shared" si="16"/>
        <v>15</v>
      </c>
      <c r="L1074" s="633" t="s">
        <v>1209</v>
      </c>
      <c r="M1074" s="637" t="s">
        <v>1205</v>
      </c>
    </row>
    <row r="1075" spans="1:13">
      <c r="A1075" s="634" t="s">
        <v>1209</v>
      </c>
      <c r="B1075" s="634" t="s">
        <v>1205</v>
      </c>
      <c r="C1075" s="635" t="s">
        <v>1210</v>
      </c>
      <c r="D1075" s="636">
        <v>57</v>
      </c>
      <c r="E1075" s="636">
        <v>300</v>
      </c>
      <c r="F1075" s="636">
        <v>95</v>
      </c>
      <c r="G1075" s="636">
        <v>0</v>
      </c>
      <c r="H1075" s="636" t="s">
        <v>1134</v>
      </c>
      <c r="J1075" s="638">
        <f t="shared" si="16"/>
        <v>37.700000000000003</v>
      </c>
      <c r="L1075" s="633" t="s">
        <v>1209</v>
      </c>
      <c r="M1075" s="637" t="s">
        <v>1205</v>
      </c>
    </row>
    <row r="1076" spans="1:13">
      <c r="A1076" s="634" t="s">
        <v>1211</v>
      </c>
      <c r="B1076" s="634" t="s">
        <v>1201</v>
      </c>
      <c r="C1076" s="635" t="s">
        <v>1212</v>
      </c>
      <c r="D1076" s="636">
        <v>0</v>
      </c>
      <c r="E1076" s="636">
        <v>0</v>
      </c>
      <c r="F1076" s="636">
        <v>8</v>
      </c>
      <c r="G1076" s="636">
        <v>300</v>
      </c>
      <c r="H1076" s="636" t="s">
        <v>1134</v>
      </c>
      <c r="J1076" s="638">
        <f t="shared" si="16"/>
        <v>8.3000000000000007</v>
      </c>
      <c r="L1076" s="633" t="s">
        <v>1211</v>
      </c>
      <c r="M1076" s="637" t="s">
        <v>1201</v>
      </c>
    </row>
    <row r="1077" spans="1:13">
      <c r="A1077" s="634" t="s">
        <v>1211</v>
      </c>
      <c r="B1077" s="634" t="s">
        <v>1201</v>
      </c>
      <c r="C1077" s="635" t="s">
        <v>1212</v>
      </c>
      <c r="D1077" s="636">
        <v>8</v>
      </c>
      <c r="E1077" s="636">
        <v>300</v>
      </c>
      <c r="F1077" s="636">
        <v>11</v>
      </c>
      <c r="G1077" s="636">
        <v>900</v>
      </c>
      <c r="H1077" s="636" t="s">
        <v>1132</v>
      </c>
      <c r="J1077" s="638">
        <f t="shared" si="16"/>
        <v>3.5999999999999996</v>
      </c>
      <c r="L1077" s="633" t="s">
        <v>1211</v>
      </c>
      <c r="M1077" s="637" t="s">
        <v>1201</v>
      </c>
    </row>
    <row r="1078" spans="1:13">
      <c r="A1078" s="634" t="s">
        <v>1211</v>
      </c>
      <c r="B1078" s="634" t="s">
        <v>1201</v>
      </c>
      <c r="C1078" s="635" t="s">
        <v>1212</v>
      </c>
      <c r="D1078" s="636">
        <v>11</v>
      </c>
      <c r="E1078" s="636">
        <v>900</v>
      </c>
      <c r="F1078" s="636">
        <v>57</v>
      </c>
      <c r="G1078" s="636">
        <v>0</v>
      </c>
      <c r="H1078" s="636" t="s">
        <v>1134</v>
      </c>
      <c r="J1078" s="638">
        <f t="shared" si="16"/>
        <v>45.1</v>
      </c>
      <c r="L1078" s="633" t="s">
        <v>1211</v>
      </c>
      <c r="M1078" s="637" t="s">
        <v>1201</v>
      </c>
    </row>
    <row r="1079" spans="1:13">
      <c r="A1079" s="634" t="s">
        <v>1211</v>
      </c>
      <c r="B1079" s="634" t="s">
        <v>1201</v>
      </c>
      <c r="C1079" s="635" t="s">
        <v>1213</v>
      </c>
      <c r="D1079" s="636">
        <v>57</v>
      </c>
      <c r="E1079" s="636">
        <v>0</v>
      </c>
      <c r="F1079" s="636">
        <v>83</v>
      </c>
      <c r="G1079" s="636">
        <v>0</v>
      </c>
      <c r="H1079" s="636" t="s">
        <v>1134</v>
      </c>
      <c r="J1079" s="638">
        <f t="shared" si="16"/>
        <v>26</v>
      </c>
      <c r="L1079" s="633" t="s">
        <v>1211</v>
      </c>
      <c r="M1079" s="637" t="s">
        <v>1201</v>
      </c>
    </row>
    <row r="1080" spans="1:13">
      <c r="A1080" s="634" t="s">
        <v>1211</v>
      </c>
      <c r="B1080" s="634" t="s">
        <v>1201</v>
      </c>
      <c r="C1080" s="635" t="s">
        <v>1213</v>
      </c>
      <c r="D1080" s="636">
        <v>83</v>
      </c>
      <c r="E1080" s="636">
        <v>0</v>
      </c>
      <c r="F1080" s="636">
        <v>86</v>
      </c>
      <c r="G1080" s="636">
        <v>0</v>
      </c>
      <c r="H1080" s="636" t="s">
        <v>1132</v>
      </c>
      <c r="J1080" s="638">
        <f t="shared" si="16"/>
        <v>3</v>
      </c>
      <c r="L1080" s="633" t="s">
        <v>1211</v>
      </c>
      <c r="M1080" s="637" t="s">
        <v>1201</v>
      </c>
    </row>
    <row r="1081" spans="1:13">
      <c r="A1081" s="634" t="s">
        <v>1211</v>
      </c>
      <c r="B1081" s="634" t="s">
        <v>1201</v>
      </c>
      <c r="C1081" s="635" t="s">
        <v>1213</v>
      </c>
      <c r="D1081" s="636">
        <v>86</v>
      </c>
      <c r="E1081" s="636">
        <v>0</v>
      </c>
      <c r="F1081" s="636">
        <v>90</v>
      </c>
      <c r="G1081" s="636">
        <v>150</v>
      </c>
      <c r="H1081" s="636" t="s">
        <v>1133</v>
      </c>
      <c r="J1081" s="638">
        <f t="shared" si="16"/>
        <v>4.1500000000000057</v>
      </c>
      <c r="L1081" s="633" t="s">
        <v>1211</v>
      </c>
      <c r="M1081" s="637" t="s">
        <v>1201</v>
      </c>
    </row>
    <row r="1082" spans="1:13">
      <c r="A1082" s="634" t="s">
        <v>1214</v>
      </c>
      <c r="B1082" s="634" t="s">
        <v>1201</v>
      </c>
      <c r="C1082" s="635" t="s">
        <v>1215</v>
      </c>
      <c r="D1082" s="636">
        <v>0</v>
      </c>
      <c r="E1082" s="636">
        <v>0</v>
      </c>
      <c r="F1082" s="636">
        <v>2</v>
      </c>
      <c r="G1082" s="636">
        <v>0</v>
      </c>
      <c r="H1082" s="636" t="s">
        <v>1132</v>
      </c>
      <c r="J1082" s="638">
        <f t="shared" si="16"/>
        <v>2</v>
      </c>
      <c r="L1082" s="633" t="s">
        <v>1214</v>
      </c>
      <c r="M1082" s="637" t="s">
        <v>1201</v>
      </c>
    </row>
    <row r="1083" spans="1:13">
      <c r="A1083" s="634" t="s">
        <v>1214</v>
      </c>
      <c r="B1083" s="634" t="s">
        <v>1201</v>
      </c>
      <c r="C1083" s="635" t="s">
        <v>1215</v>
      </c>
      <c r="D1083" s="636">
        <v>2</v>
      </c>
      <c r="E1083" s="636">
        <v>0</v>
      </c>
      <c r="F1083" s="636">
        <v>4</v>
      </c>
      <c r="G1083" s="636">
        <v>0</v>
      </c>
      <c r="H1083" s="636" t="s">
        <v>1133</v>
      </c>
      <c r="J1083" s="638">
        <f t="shared" si="16"/>
        <v>2</v>
      </c>
      <c r="L1083" s="633" t="s">
        <v>1214</v>
      </c>
      <c r="M1083" s="637" t="s">
        <v>1201</v>
      </c>
    </row>
    <row r="1084" spans="1:13">
      <c r="A1084" s="634" t="s">
        <v>1214</v>
      </c>
      <c r="B1084" s="634" t="s">
        <v>1201</v>
      </c>
      <c r="C1084" s="635" t="s">
        <v>1215</v>
      </c>
      <c r="D1084" s="636">
        <v>4</v>
      </c>
      <c r="E1084" s="636">
        <v>0</v>
      </c>
      <c r="F1084" s="636">
        <v>10</v>
      </c>
      <c r="G1084" s="636">
        <v>0</v>
      </c>
      <c r="H1084" s="636" t="s">
        <v>1132</v>
      </c>
      <c r="J1084" s="638">
        <f t="shared" si="16"/>
        <v>6</v>
      </c>
      <c r="L1084" s="633" t="s">
        <v>1214</v>
      </c>
      <c r="M1084" s="637" t="s">
        <v>1201</v>
      </c>
    </row>
    <row r="1085" spans="1:13">
      <c r="A1085" s="634" t="s">
        <v>1214</v>
      </c>
      <c r="B1085" s="634" t="s">
        <v>1201</v>
      </c>
      <c r="C1085" s="635" t="s">
        <v>1215</v>
      </c>
      <c r="D1085" s="636">
        <v>10</v>
      </c>
      <c r="E1085" s="636">
        <v>0</v>
      </c>
      <c r="F1085" s="636">
        <v>14</v>
      </c>
      <c r="G1085" s="636">
        <v>0</v>
      </c>
      <c r="H1085" s="636" t="s">
        <v>1133</v>
      </c>
      <c r="J1085" s="638">
        <f t="shared" si="16"/>
        <v>4</v>
      </c>
      <c r="L1085" s="633" t="s">
        <v>1214</v>
      </c>
      <c r="M1085" s="637" t="s">
        <v>1201</v>
      </c>
    </row>
    <row r="1086" spans="1:13">
      <c r="A1086" s="634" t="s">
        <v>1214</v>
      </c>
      <c r="B1086" s="634" t="s">
        <v>1201</v>
      </c>
      <c r="C1086" s="635" t="s">
        <v>1215</v>
      </c>
      <c r="D1086" s="636">
        <v>14</v>
      </c>
      <c r="E1086" s="636">
        <v>0</v>
      </c>
      <c r="F1086" s="636">
        <v>24</v>
      </c>
      <c r="G1086" s="636">
        <v>0</v>
      </c>
      <c r="H1086" s="636" t="s">
        <v>1134</v>
      </c>
      <c r="J1086" s="638">
        <f t="shared" si="16"/>
        <v>10</v>
      </c>
      <c r="L1086" s="633" t="s">
        <v>1214</v>
      </c>
      <c r="M1086" s="637" t="s">
        <v>1201</v>
      </c>
    </row>
    <row r="1087" spans="1:13">
      <c r="A1087" s="634" t="s">
        <v>1214</v>
      </c>
      <c r="B1087" s="634" t="s">
        <v>1201</v>
      </c>
      <c r="C1087" s="635" t="s">
        <v>1216</v>
      </c>
      <c r="D1087" s="636">
        <v>24</v>
      </c>
      <c r="E1087" s="636">
        <v>0</v>
      </c>
      <c r="F1087" s="636">
        <v>26</v>
      </c>
      <c r="G1087" s="636">
        <v>0</v>
      </c>
      <c r="H1087" s="636" t="s">
        <v>1133</v>
      </c>
      <c r="J1087" s="638">
        <f t="shared" si="16"/>
        <v>2</v>
      </c>
      <c r="L1087" s="633" t="s">
        <v>1214</v>
      </c>
      <c r="M1087" s="637" t="s">
        <v>1201</v>
      </c>
    </row>
    <row r="1088" spans="1:13">
      <c r="A1088" s="634" t="s">
        <v>1214</v>
      </c>
      <c r="B1088" s="634" t="s">
        <v>1201</v>
      </c>
      <c r="C1088" s="635" t="s">
        <v>1216</v>
      </c>
      <c r="D1088" s="636">
        <v>26</v>
      </c>
      <c r="E1088" s="636">
        <v>0</v>
      </c>
      <c r="F1088" s="636">
        <v>31</v>
      </c>
      <c r="G1088" s="636">
        <v>0</v>
      </c>
      <c r="H1088" s="636" t="s">
        <v>1132</v>
      </c>
      <c r="J1088" s="638">
        <f t="shared" si="16"/>
        <v>5</v>
      </c>
      <c r="L1088" s="633" t="s">
        <v>1214</v>
      </c>
      <c r="M1088" s="637" t="s">
        <v>1201</v>
      </c>
    </row>
    <row r="1089" spans="1:13">
      <c r="A1089" s="634" t="s">
        <v>1214</v>
      </c>
      <c r="B1089" s="634" t="s">
        <v>1201</v>
      </c>
      <c r="C1089" s="635" t="s">
        <v>1216</v>
      </c>
      <c r="D1089" s="636">
        <v>31</v>
      </c>
      <c r="E1089" s="636">
        <v>0</v>
      </c>
      <c r="F1089" s="636">
        <v>43</v>
      </c>
      <c r="G1089" s="636">
        <v>0</v>
      </c>
      <c r="H1089" s="636" t="s">
        <v>1133</v>
      </c>
      <c r="J1089" s="638">
        <f t="shared" si="16"/>
        <v>12</v>
      </c>
      <c r="L1089" s="633" t="s">
        <v>1214</v>
      </c>
      <c r="M1089" s="637" t="s">
        <v>1201</v>
      </c>
    </row>
    <row r="1090" spans="1:13">
      <c r="A1090" s="634" t="s">
        <v>1214</v>
      </c>
      <c r="B1090" s="634" t="s">
        <v>1201</v>
      </c>
      <c r="C1090" s="635" t="s">
        <v>1216</v>
      </c>
      <c r="D1090" s="636">
        <v>43</v>
      </c>
      <c r="E1090" s="636">
        <v>0</v>
      </c>
      <c r="F1090" s="636">
        <v>53</v>
      </c>
      <c r="G1090" s="636">
        <v>0</v>
      </c>
      <c r="H1090" s="636" t="s">
        <v>1134</v>
      </c>
      <c r="J1090" s="638">
        <f t="shared" si="16"/>
        <v>10</v>
      </c>
      <c r="L1090" s="633" t="s">
        <v>1214</v>
      </c>
      <c r="M1090" s="637" t="s">
        <v>1201</v>
      </c>
    </row>
    <row r="1091" spans="1:13">
      <c r="A1091" s="634" t="s">
        <v>1214</v>
      </c>
      <c r="B1091" s="634" t="s">
        <v>1201</v>
      </c>
      <c r="C1091" s="635" t="s">
        <v>1216</v>
      </c>
      <c r="D1091" s="636">
        <v>53</v>
      </c>
      <c r="E1091" s="636">
        <v>0</v>
      </c>
      <c r="F1091" s="636">
        <v>57</v>
      </c>
      <c r="G1091" s="636">
        <v>500</v>
      </c>
      <c r="H1091" s="636" t="s">
        <v>1132</v>
      </c>
      <c r="J1091" s="638">
        <f t="shared" ref="J1091:J1154" si="17">+(F1091+G1091/1000)-(D1091+E1091/1000)</f>
        <v>4.5</v>
      </c>
      <c r="L1091" s="633" t="s">
        <v>1214</v>
      </c>
      <c r="M1091" s="637" t="s">
        <v>1201</v>
      </c>
    </row>
    <row r="1092" spans="1:13">
      <c r="A1092" s="634" t="s">
        <v>1214</v>
      </c>
      <c r="B1092" s="634" t="s">
        <v>1201</v>
      </c>
      <c r="C1092" s="635" t="s">
        <v>1216</v>
      </c>
      <c r="D1092" s="636">
        <v>57</v>
      </c>
      <c r="E1092" s="636">
        <v>500</v>
      </c>
      <c r="F1092" s="636">
        <v>58</v>
      </c>
      <c r="G1092" s="636">
        <v>500</v>
      </c>
      <c r="H1092" s="636" t="s">
        <v>1133</v>
      </c>
      <c r="J1092" s="638">
        <f t="shared" si="17"/>
        <v>1</v>
      </c>
      <c r="L1092" s="633" t="s">
        <v>1214</v>
      </c>
      <c r="M1092" s="637" t="s">
        <v>1201</v>
      </c>
    </row>
    <row r="1093" spans="1:13">
      <c r="A1093" s="634" t="s">
        <v>1214</v>
      </c>
      <c r="B1093" s="634" t="s">
        <v>1201</v>
      </c>
      <c r="C1093" s="635" t="s">
        <v>1216</v>
      </c>
      <c r="D1093" s="636">
        <v>58</v>
      </c>
      <c r="E1093" s="636">
        <v>500</v>
      </c>
      <c r="F1093" s="636">
        <v>64</v>
      </c>
      <c r="G1093" s="636">
        <v>0</v>
      </c>
      <c r="H1093" s="636" t="s">
        <v>1134</v>
      </c>
      <c r="J1093" s="638">
        <f t="shared" si="17"/>
        <v>5.5</v>
      </c>
      <c r="L1093" s="633" t="s">
        <v>1214</v>
      </c>
      <c r="M1093" s="637" t="s">
        <v>1201</v>
      </c>
    </row>
    <row r="1094" spans="1:13">
      <c r="A1094" s="634" t="s">
        <v>1214</v>
      </c>
      <c r="B1094" s="634" t="s">
        <v>1201</v>
      </c>
      <c r="C1094" s="635" t="s">
        <v>1216</v>
      </c>
      <c r="D1094" s="636">
        <v>64</v>
      </c>
      <c r="E1094" s="636">
        <v>0</v>
      </c>
      <c r="F1094" s="636">
        <v>73</v>
      </c>
      <c r="G1094" s="636">
        <v>0</v>
      </c>
      <c r="H1094" s="636" t="s">
        <v>1133</v>
      </c>
      <c r="J1094" s="638">
        <f t="shared" si="17"/>
        <v>9</v>
      </c>
      <c r="L1094" s="633" t="s">
        <v>1214</v>
      </c>
      <c r="M1094" s="637" t="s">
        <v>1201</v>
      </c>
    </row>
    <row r="1095" spans="1:13">
      <c r="A1095" s="634" t="s">
        <v>1217</v>
      </c>
      <c r="B1095" s="634" t="s">
        <v>1201</v>
      </c>
      <c r="C1095" s="635" t="s">
        <v>1218</v>
      </c>
      <c r="D1095" s="636">
        <v>0</v>
      </c>
      <c r="E1095" s="636">
        <v>0</v>
      </c>
      <c r="F1095" s="636">
        <v>1</v>
      </c>
      <c r="G1095" s="636">
        <v>0</v>
      </c>
      <c r="H1095" s="636" t="s">
        <v>1133</v>
      </c>
      <c r="J1095" s="638">
        <f t="shared" si="17"/>
        <v>1</v>
      </c>
      <c r="L1095" s="633" t="s">
        <v>1217</v>
      </c>
      <c r="M1095" s="637" t="s">
        <v>1201</v>
      </c>
    </row>
    <row r="1096" spans="1:13">
      <c r="A1096" s="634" t="s">
        <v>1217</v>
      </c>
      <c r="B1096" s="634" t="s">
        <v>1201</v>
      </c>
      <c r="C1096" s="635" t="s">
        <v>1218</v>
      </c>
      <c r="D1096" s="636">
        <v>1</v>
      </c>
      <c r="E1096" s="636">
        <v>0</v>
      </c>
      <c r="F1096" s="636">
        <v>3</v>
      </c>
      <c r="G1096" s="636">
        <v>500</v>
      </c>
      <c r="H1096" s="636" t="s">
        <v>1134</v>
      </c>
      <c r="J1096" s="638">
        <f t="shared" si="17"/>
        <v>2.5</v>
      </c>
      <c r="L1096" s="633" t="s">
        <v>1217</v>
      </c>
      <c r="M1096" s="637" t="s">
        <v>1201</v>
      </c>
    </row>
    <row r="1097" spans="1:13">
      <c r="A1097" s="634" t="s">
        <v>1217</v>
      </c>
      <c r="B1097" s="634" t="s">
        <v>1201</v>
      </c>
      <c r="C1097" s="635" t="s">
        <v>1218</v>
      </c>
      <c r="D1097" s="636">
        <v>3</v>
      </c>
      <c r="E1097" s="636">
        <v>500</v>
      </c>
      <c r="F1097" s="636">
        <v>5</v>
      </c>
      <c r="G1097" s="636">
        <v>500</v>
      </c>
      <c r="H1097" s="636" t="s">
        <v>1132</v>
      </c>
      <c r="J1097" s="638">
        <f t="shared" si="17"/>
        <v>2</v>
      </c>
      <c r="L1097" s="633" t="s">
        <v>1217</v>
      </c>
      <c r="M1097" s="637" t="s">
        <v>1201</v>
      </c>
    </row>
    <row r="1098" spans="1:13">
      <c r="A1098" s="634" t="s">
        <v>1217</v>
      </c>
      <c r="B1098" s="634" t="s">
        <v>1201</v>
      </c>
      <c r="C1098" s="635" t="s">
        <v>1218</v>
      </c>
      <c r="D1098" s="636">
        <v>5</v>
      </c>
      <c r="E1098" s="636">
        <v>500</v>
      </c>
      <c r="F1098" s="636">
        <v>6</v>
      </c>
      <c r="G1098" s="636">
        <v>0</v>
      </c>
      <c r="H1098" s="636" t="s">
        <v>1133</v>
      </c>
      <c r="J1098" s="638">
        <f t="shared" si="17"/>
        <v>0.5</v>
      </c>
      <c r="L1098" s="633" t="s">
        <v>1217</v>
      </c>
      <c r="M1098" s="637" t="s">
        <v>1201</v>
      </c>
    </row>
    <row r="1099" spans="1:13">
      <c r="A1099" s="634" t="s">
        <v>1217</v>
      </c>
      <c r="B1099" s="634" t="s">
        <v>1201</v>
      </c>
      <c r="C1099" s="635" t="s">
        <v>1218</v>
      </c>
      <c r="D1099" s="636">
        <v>6</v>
      </c>
      <c r="E1099" s="636">
        <v>0</v>
      </c>
      <c r="F1099" s="636">
        <v>8</v>
      </c>
      <c r="G1099" s="636">
        <v>200</v>
      </c>
      <c r="H1099" s="636" t="s">
        <v>1133</v>
      </c>
      <c r="J1099" s="638">
        <f t="shared" si="17"/>
        <v>2.1999999999999993</v>
      </c>
      <c r="L1099" s="633" t="s">
        <v>1217</v>
      </c>
      <c r="M1099" s="637" t="s">
        <v>1201</v>
      </c>
    </row>
    <row r="1100" spans="1:13">
      <c r="A1100" s="634" t="s">
        <v>1217</v>
      </c>
      <c r="B1100" s="634" t="s">
        <v>1201</v>
      </c>
      <c r="C1100" s="635" t="s">
        <v>1218</v>
      </c>
      <c r="D1100" s="636">
        <v>8</v>
      </c>
      <c r="E1100" s="636">
        <v>200</v>
      </c>
      <c r="F1100" s="636">
        <v>19</v>
      </c>
      <c r="G1100" s="636">
        <v>700</v>
      </c>
      <c r="H1100" s="636" t="s">
        <v>1134</v>
      </c>
      <c r="J1100" s="638">
        <f t="shared" si="17"/>
        <v>11.5</v>
      </c>
      <c r="L1100" s="633" t="s">
        <v>1217</v>
      </c>
      <c r="M1100" s="637" t="s">
        <v>1201</v>
      </c>
    </row>
    <row r="1101" spans="1:13">
      <c r="A1101" s="634" t="s">
        <v>1217</v>
      </c>
      <c r="B1101" s="634" t="s">
        <v>1201</v>
      </c>
      <c r="C1101" s="635" t="s">
        <v>1218</v>
      </c>
      <c r="D1101" s="636">
        <v>19</v>
      </c>
      <c r="E1101" s="636">
        <v>700</v>
      </c>
      <c r="F1101" s="636">
        <v>21</v>
      </c>
      <c r="G1101" s="636">
        <v>0</v>
      </c>
      <c r="H1101" s="636" t="s">
        <v>1133</v>
      </c>
      <c r="J1101" s="638">
        <f t="shared" si="17"/>
        <v>1.3000000000000007</v>
      </c>
      <c r="L1101" s="633" t="s">
        <v>1217</v>
      </c>
      <c r="M1101" s="637" t="s">
        <v>1201</v>
      </c>
    </row>
    <row r="1102" spans="1:13">
      <c r="A1102" s="634" t="s">
        <v>1217</v>
      </c>
      <c r="B1102" s="634" t="s">
        <v>1201</v>
      </c>
      <c r="C1102" s="635" t="s">
        <v>1218</v>
      </c>
      <c r="D1102" s="636">
        <v>21</v>
      </c>
      <c r="E1102" s="636">
        <v>0</v>
      </c>
      <c r="F1102" s="636">
        <v>22</v>
      </c>
      <c r="G1102" s="636">
        <v>600</v>
      </c>
      <c r="H1102" s="636" t="s">
        <v>1134</v>
      </c>
      <c r="J1102" s="638">
        <f t="shared" si="17"/>
        <v>1.6000000000000014</v>
      </c>
      <c r="L1102" s="633" t="s">
        <v>1217</v>
      </c>
      <c r="M1102" s="637" t="s">
        <v>1201</v>
      </c>
    </row>
    <row r="1103" spans="1:13">
      <c r="A1103" s="634" t="s">
        <v>1217</v>
      </c>
      <c r="B1103" s="634" t="s">
        <v>1201</v>
      </c>
      <c r="C1103" s="635" t="s">
        <v>1218</v>
      </c>
      <c r="D1103" s="636">
        <v>22</v>
      </c>
      <c r="E1103" s="636">
        <v>600</v>
      </c>
      <c r="F1103" s="636">
        <v>24</v>
      </c>
      <c r="G1103" s="636">
        <v>0</v>
      </c>
      <c r="H1103" s="636" t="s">
        <v>1133</v>
      </c>
      <c r="J1103" s="638">
        <f t="shared" si="17"/>
        <v>1.3999999999999986</v>
      </c>
      <c r="L1103" s="633" t="s">
        <v>1217</v>
      </c>
      <c r="M1103" s="637" t="s">
        <v>1201</v>
      </c>
    </row>
    <row r="1104" spans="1:13">
      <c r="A1104" s="634" t="s">
        <v>1217</v>
      </c>
      <c r="B1104" s="634" t="s">
        <v>1201</v>
      </c>
      <c r="C1104" s="635" t="s">
        <v>1218</v>
      </c>
      <c r="D1104" s="636">
        <v>24</v>
      </c>
      <c r="E1104" s="636">
        <v>0</v>
      </c>
      <c r="F1104" s="636">
        <v>64</v>
      </c>
      <c r="G1104" s="636">
        <v>0</v>
      </c>
      <c r="H1104" s="636" t="s">
        <v>1134</v>
      </c>
      <c r="J1104" s="638">
        <f t="shared" si="17"/>
        <v>40</v>
      </c>
      <c r="L1104" s="633" t="s">
        <v>1217</v>
      </c>
      <c r="M1104" s="637" t="s">
        <v>1201</v>
      </c>
    </row>
    <row r="1105" spans="1:13">
      <c r="A1105" s="634" t="s">
        <v>1217</v>
      </c>
      <c r="B1105" s="634" t="s">
        <v>1201</v>
      </c>
      <c r="C1105" s="635" t="s">
        <v>1218</v>
      </c>
      <c r="D1105" s="636">
        <v>64</v>
      </c>
      <c r="E1105" s="636">
        <v>0</v>
      </c>
      <c r="F1105" s="636">
        <v>65</v>
      </c>
      <c r="G1105" s="636">
        <v>700</v>
      </c>
      <c r="H1105" s="636" t="s">
        <v>1141</v>
      </c>
      <c r="J1105" s="638">
        <f t="shared" si="17"/>
        <v>1.7000000000000028</v>
      </c>
      <c r="L1105" s="633" t="s">
        <v>1217</v>
      </c>
      <c r="M1105" s="637" t="s">
        <v>1201</v>
      </c>
    </row>
    <row r="1106" spans="1:13">
      <c r="A1106" s="634" t="s">
        <v>1217</v>
      </c>
      <c r="B1106" s="634" t="s">
        <v>1201</v>
      </c>
      <c r="C1106" s="635" t="s">
        <v>1218</v>
      </c>
      <c r="D1106" s="636">
        <v>65</v>
      </c>
      <c r="E1106" s="636">
        <v>700</v>
      </c>
      <c r="F1106" s="636">
        <v>93</v>
      </c>
      <c r="G1106" s="636">
        <v>0</v>
      </c>
      <c r="H1106" s="636" t="s">
        <v>1134</v>
      </c>
      <c r="J1106" s="638">
        <f t="shared" si="17"/>
        <v>27.299999999999997</v>
      </c>
      <c r="L1106" s="633" t="s">
        <v>1217</v>
      </c>
      <c r="M1106" s="637" t="s">
        <v>1201</v>
      </c>
    </row>
    <row r="1107" spans="1:13">
      <c r="A1107" s="634" t="s">
        <v>1217</v>
      </c>
      <c r="B1107" s="634" t="s">
        <v>1201</v>
      </c>
      <c r="C1107" s="635" t="s">
        <v>1218</v>
      </c>
      <c r="D1107" s="636">
        <v>93</v>
      </c>
      <c r="E1107" s="636">
        <v>0</v>
      </c>
      <c r="F1107" s="636">
        <v>101</v>
      </c>
      <c r="G1107" s="636">
        <v>0</v>
      </c>
      <c r="H1107" s="636" t="s">
        <v>1133</v>
      </c>
      <c r="J1107" s="638">
        <f t="shared" si="17"/>
        <v>8</v>
      </c>
      <c r="L1107" s="633" t="s">
        <v>1217</v>
      </c>
      <c r="M1107" s="637" t="s">
        <v>1201</v>
      </c>
    </row>
    <row r="1108" spans="1:13">
      <c r="A1108" s="634" t="s">
        <v>1217</v>
      </c>
      <c r="B1108" s="634" t="s">
        <v>1201</v>
      </c>
      <c r="C1108" s="635" t="s">
        <v>1218</v>
      </c>
      <c r="D1108" s="636">
        <v>101</v>
      </c>
      <c r="E1108" s="636">
        <v>0</v>
      </c>
      <c r="F1108" s="636">
        <v>103</v>
      </c>
      <c r="G1108" s="636">
        <v>0</v>
      </c>
      <c r="H1108" s="636" t="s">
        <v>1134</v>
      </c>
      <c r="J1108" s="638">
        <f t="shared" si="17"/>
        <v>2</v>
      </c>
      <c r="L1108" s="633" t="s">
        <v>1217</v>
      </c>
      <c r="M1108" s="637" t="s">
        <v>1201</v>
      </c>
    </row>
    <row r="1109" spans="1:13">
      <c r="A1109" s="634" t="s">
        <v>1217</v>
      </c>
      <c r="B1109" s="634" t="s">
        <v>1201</v>
      </c>
      <c r="C1109" s="635" t="s">
        <v>1218</v>
      </c>
      <c r="D1109" s="636">
        <v>103</v>
      </c>
      <c r="E1109" s="636">
        <v>0</v>
      </c>
      <c r="F1109" s="636">
        <v>109</v>
      </c>
      <c r="G1109" s="636">
        <v>0</v>
      </c>
      <c r="H1109" s="636" t="s">
        <v>1141</v>
      </c>
      <c r="J1109" s="638">
        <f t="shared" si="17"/>
        <v>6</v>
      </c>
      <c r="L1109" s="633" t="s">
        <v>1217</v>
      </c>
      <c r="M1109" s="637" t="s">
        <v>1201</v>
      </c>
    </row>
    <row r="1110" spans="1:13">
      <c r="A1110" s="634" t="s">
        <v>1217</v>
      </c>
      <c r="B1110" s="634" t="s">
        <v>1201</v>
      </c>
      <c r="C1110" s="635" t="s">
        <v>1218</v>
      </c>
      <c r="D1110" s="636">
        <v>109</v>
      </c>
      <c r="E1110" s="636">
        <v>0</v>
      </c>
      <c r="F1110" s="636">
        <v>118</v>
      </c>
      <c r="G1110" s="636">
        <v>0</v>
      </c>
      <c r="H1110" s="636" t="s">
        <v>1134</v>
      </c>
      <c r="J1110" s="638">
        <f t="shared" si="17"/>
        <v>9</v>
      </c>
      <c r="L1110" s="633" t="s">
        <v>1217</v>
      </c>
      <c r="M1110" s="637" t="s">
        <v>1201</v>
      </c>
    </row>
    <row r="1111" spans="1:13">
      <c r="A1111" s="634" t="s">
        <v>70</v>
      </c>
      <c r="B1111" s="634" t="s">
        <v>1219</v>
      </c>
      <c r="C1111" s="635" t="s">
        <v>72</v>
      </c>
      <c r="D1111" s="636">
        <v>25</v>
      </c>
      <c r="E1111" s="636">
        <v>0</v>
      </c>
      <c r="F1111" s="636">
        <v>55</v>
      </c>
      <c r="G1111" s="636">
        <v>0</v>
      </c>
      <c r="H1111" s="636" t="s">
        <v>1133</v>
      </c>
      <c r="J1111" s="638">
        <f t="shared" si="17"/>
        <v>30</v>
      </c>
      <c r="L1111" s="633" t="s">
        <v>70</v>
      </c>
      <c r="M1111" s="637" t="s">
        <v>1219</v>
      </c>
    </row>
    <row r="1112" spans="1:13">
      <c r="A1112" s="634" t="s">
        <v>70</v>
      </c>
      <c r="B1112" s="634" t="s">
        <v>1219</v>
      </c>
      <c r="C1112" s="635" t="s">
        <v>72</v>
      </c>
      <c r="D1112" s="636">
        <v>55</v>
      </c>
      <c r="E1112" s="636">
        <v>0</v>
      </c>
      <c r="F1112" s="636">
        <v>64</v>
      </c>
      <c r="G1112" s="636">
        <v>0</v>
      </c>
      <c r="H1112" s="636" t="s">
        <v>1134</v>
      </c>
      <c r="J1112" s="638">
        <f t="shared" si="17"/>
        <v>9</v>
      </c>
      <c r="L1112" s="633" t="s">
        <v>70</v>
      </c>
      <c r="M1112" s="637" t="s">
        <v>1219</v>
      </c>
    </row>
    <row r="1113" spans="1:13">
      <c r="A1113" s="634" t="s">
        <v>70</v>
      </c>
      <c r="B1113" s="634" t="s">
        <v>1219</v>
      </c>
      <c r="C1113" s="635" t="s">
        <v>72</v>
      </c>
      <c r="D1113" s="636">
        <v>64</v>
      </c>
      <c r="E1113" s="636">
        <v>0</v>
      </c>
      <c r="F1113" s="636">
        <v>65</v>
      </c>
      <c r="G1113" s="636">
        <v>950</v>
      </c>
      <c r="H1113" s="636" t="s">
        <v>1132</v>
      </c>
      <c r="J1113" s="638">
        <f t="shared" si="17"/>
        <v>1.9500000000000028</v>
      </c>
      <c r="L1113" s="633" t="s">
        <v>70</v>
      </c>
      <c r="M1113" s="637" t="s">
        <v>1219</v>
      </c>
    </row>
    <row r="1114" spans="1:13">
      <c r="A1114" s="634" t="s">
        <v>70</v>
      </c>
      <c r="B1114" s="634" t="s">
        <v>1219</v>
      </c>
      <c r="C1114" s="635" t="s">
        <v>72</v>
      </c>
      <c r="D1114" s="636">
        <v>65</v>
      </c>
      <c r="E1114" s="636">
        <v>950</v>
      </c>
      <c r="F1114" s="636">
        <v>67</v>
      </c>
      <c r="G1114" s="636">
        <v>0</v>
      </c>
      <c r="H1114" s="636" t="s">
        <v>1133</v>
      </c>
      <c r="J1114" s="638">
        <f t="shared" si="17"/>
        <v>1.0499999999999972</v>
      </c>
      <c r="L1114" s="633" t="s">
        <v>70</v>
      </c>
      <c r="M1114" s="637" t="s">
        <v>1219</v>
      </c>
    </row>
    <row r="1115" spans="1:13">
      <c r="A1115" s="634" t="s">
        <v>70</v>
      </c>
      <c r="B1115" s="634" t="s">
        <v>1219</v>
      </c>
      <c r="C1115" s="635" t="s">
        <v>72</v>
      </c>
      <c r="D1115" s="636">
        <v>67</v>
      </c>
      <c r="E1115" s="636">
        <v>0</v>
      </c>
      <c r="F1115" s="636">
        <v>68</v>
      </c>
      <c r="G1115" s="636">
        <v>150</v>
      </c>
      <c r="H1115" s="636" t="s">
        <v>1132</v>
      </c>
      <c r="J1115" s="638">
        <f t="shared" si="17"/>
        <v>1.1500000000000057</v>
      </c>
      <c r="L1115" s="633" t="s">
        <v>70</v>
      </c>
      <c r="M1115" s="637" t="s">
        <v>1219</v>
      </c>
    </row>
    <row r="1116" spans="1:13">
      <c r="A1116" s="634" t="s">
        <v>70</v>
      </c>
      <c r="B1116" s="634" t="s">
        <v>1219</v>
      </c>
      <c r="C1116" s="635" t="s">
        <v>72</v>
      </c>
      <c r="D1116" s="636">
        <v>68</v>
      </c>
      <c r="E1116" s="636">
        <v>150</v>
      </c>
      <c r="F1116" s="636">
        <v>70</v>
      </c>
      <c r="G1116" s="636">
        <v>0</v>
      </c>
      <c r="H1116" s="636" t="s">
        <v>1133</v>
      </c>
      <c r="J1116" s="638">
        <f t="shared" si="17"/>
        <v>1.8499999999999943</v>
      </c>
      <c r="L1116" s="633" t="s">
        <v>70</v>
      </c>
      <c r="M1116" s="637" t="s">
        <v>1219</v>
      </c>
    </row>
    <row r="1117" spans="1:13">
      <c r="A1117" s="634" t="s">
        <v>70</v>
      </c>
      <c r="B1117" s="634" t="s">
        <v>1219</v>
      </c>
      <c r="C1117" s="635" t="s">
        <v>72</v>
      </c>
      <c r="D1117" s="636">
        <v>70</v>
      </c>
      <c r="E1117" s="636">
        <v>0</v>
      </c>
      <c r="F1117" s="636">
        <v>70</v>
      </c>
      <c r="G1117" s="636">
        <v>850</v>
      </c>
      <c r="H1117" s="636" t="s">
        <v>1132</v>
      </c>
      <c r="J1117" s="638">
        <f t="shared" si="17"/>
        <v>0.84999999999999432</v>
      </c>
      <c r="L1117" s="633" t="s">
        <v>70</v>
      </c>
      <c r="M1117" s="637" t="s">
        <v>1219</v>
      </c>
    </row>
    <row r="1118" spans="1:13">
      <c r="A1118" s="634" t="s">
        <v>70</v>
      </c>
      <c r="B1118" s="634" t="s">
        <v>1219</v>
      </c>
      <c r="C1118" s="635" t="s">
        <v>72</v>
      </c>
      <c r="D1118" s="636">
        <v>70</v>
      </c>
      <c r="E1118" s="636">
        <v>850</v>
      </c>
      <c r="F1118" s="636">
        <v>74</v>
      </c>
      <c r="G1118" s="636">
        <v>279</v>
      </c>
      <c r="H1118" s="636" t="s">
        <v>1133</v>
      </c>
      <c r="J1118" s="638">
        <f t="shared" si="17"/>
        <v>3.429000000000002</v>
      </c>
      <c r="L1118" s="633" t="s">
        <v>70</v>
      </c>
      <c r="M1118" s="637" t="s">
        <v>1219</v>
      </c>
    </row>
    <row r="1119" spans="1:13">
      <c r="A1119" s="634" t="s">
        <v>70</v>
      </c>
      <c r="B1119" s="634" t="s">
        <v>1219</v>
      </c>
      <c r="C1119" s="635" t="s">
        <v>72</v>
      </c>
      <c r="D1119" s="636">
        <v>74</v>
      </c>
      <c r="E1119" s="636">
        <v>279</v>
      </c>
      <c r="F1119" s="636">
        <v>114</v>
      </c>
      <c r="G1119" s="636">
        <v>243</v>
      </c>
      <c r="H1119" s="636" t="s">
        <v>1134</v>
      </c>
      <c r="J1119" s="638">
        <f t="shared" si="17"/>
        <v>39.963999999999999</v>
      </c>
      <c r="L1119" s="633" t="s">
        <v>70</v>
      </c>
      <c r="M1119" s="637" t="s">
        <v>1219</v>
      </c>
    </row>
    <row r="1120" spans="1:13">
      <c r="A1120" s="634" t="s">
        <v>70</v>
      </c>
      <c r="B1120" s="634" t="s">
        <v>1219</v>
      </c>
      <c r="C1120" s="635" t="s">
        <v>72</v>
      </c>
      <c r="D1120" s="636">
        <v>86</v>
      </c>
      <c r="E1120" s="636">
        <v>0</v>
      </c>
      <c r="F1120" s="636">
        <v>86</v>
      </c>
      <c r="G1120" s="636">
        <v>400</v>
      </c>
      <c r="H1120" s="636" t="s">
        <v>1133</v>
      </c>
      <c r="J1120" s="638">
        <f t="shared" si="17"/>
        <v>0.40000000000000568</v>
      </c>
      <c r="L1120" s="633" t="s">
        <v>70</v>
      </c>
      <c r="M1120" s="637" t="s">
        <v>1219</v>
      </c>
    </row>
    <row r="1121" spans="1:13">
      <c r="A1121" s="634" t="s">
        <v>70</v>
      </c>
      <c r="B1121" s="634" t="s">
        <v>1219</v>
      </c>
      <c r="C1121" s="635" t="s">
        <v>72</v>
      </c>
      <c r="D1121" s="636">
        <v>86</v>
      </c>
      <c r="E1121" s="636">
        <v>400</v>
      </c>
      <c r="F1121" s="636">
        <v>88</v>
      </c>
      <c r="G1121" s="636">
        <v>280</v>
      </c>
      <c r="H1121" s="636" t="s">
        <v>1132</v>
      </c>
      <c r="J1121" s="638">
        <f t="shared" si="17"/>
        <v>1.8799999999999955</v>
      </c>
      <c r="L1121" s="633" t="s">
        <v>70</v>
      </c>
      <c r="M1121" s="637" t="s">
        <v>1219</v>
      </c>
    </row>
    <row r="1122" spans="1:13">
      <c r="A1122" s="634" t="s">
        <v>70</v>
      </c>
      <c r="B1122" s="634" t="s">
        <v>1219</v>
      </c>
      <c r="C1122" s="635" t="s">
        <v>72</v>
      </c>
      <c r="D1122" s="636">
        <v>88</v>
      </c>
      <c r="E1122" s="636">
        <v>280</v>
      </c>
      <c r="F1122" s="636">
        <v>89</v>
      </c>
      <c r="G1122" s="636">
        <v>100</v>
      </c>
      <c r="H1122" s="636" t="s">
        <v>1133</v>
      </c>
      <c r="J1122" s="638">
        <f t="shared" si="17"/>
        <v>0.81999999999999318</v>
      </c>
      <c r="L1122" s="633" t="s">
        <v>70</v>
      </c>
      <c r="M1122" s="637" t="s">
        <v>1219</v>
      </c>
    </row>
    <row r="1123" spans="1:13">
      <c r="A1123" s="634" t="s">
        <v>70</v>
      </c>
      <c r="B1123" s="634" t="s">
        <v>1219</v>
      </c>
      <c r="C1123" s="635" t="s">
        <v>72</v>
      </c>
      <c r="D1123" s="636">
        <v>89</v>
      </c>
      <c r="E1123" s="636">
        <v>100</v>
      </c>
      <c r="F1123" s="636">
        <v>114</v>
      </c>
      <c r="G1123" s="636">
        <v>243</v>
      </c>
      <c r="H1123" s="636" t="s">
        <v>1132</v>
      </c>
      <c r="J1123" s="638">
        <f t="shared" si="17"/>
        <v>25.143000000000001</v>
      </c>
      <c r="L1123" s="633" t="s">
        <v>70</v>
      </c>
      <c r="M1123" s="637" t="s">
        <v>1219</v>
      </c>
    </row>
    <row r="1124" spans="1:13">
      <c r="A1124" s="634" t="s">
        <v>70</v>
      </c>
      <c r="B1124" s="634" t="s">
        <v>1219</v>
      </c>
      <c r="C1124" s="635" t="s">
        <v>72</v>
      </c>
      <c r="D1124" s="636">
        <v>114</v>
      </c>
      <c r="E1124" s="636">
        <v>243</v>
      </c>
      <c r="F1124" s="636">
        <v>118</v>
      </c>
      <c r="G1124" s="636">
        <v>616</v>
      </c>
      <c r="H1124" s="636" t="s">
        <v>1134</v>
      </c>
      <c r="J1124" s="638">
        <f t="shared" si="17"/>
        <v>4.3730000000000047</v>
      </c>
      <c r="L1124" s="633" t="s">
        <v>70</v>
      </c>
      <c r="M1124" s="637" t="s">
        <v>1219</v>
      </c>
    </row>
    <row r="1125" spans="1:13">
      <c r="A1125" s="634" t="s">
        <v>55</v>
      </c>
      <c r="B1125" s="634" t="s">
        <v>1147</v>
      </c>
      <c r="C1125" s="635" t="s">
        <v>1220</v>
      </c>
      <c r="D1125" s="636">
        <v>55</v>
      </c>
      <c r="E1125" s="636">
        <v>600</v>
      </c>
      <c r="F1125" s="636">
        <v>61</v>
      </c>
      <c r="G1125" s="636">
        <v>0</v>
      </c>
      <c r="H1125" s="636" t="s">
        <v>1134</v>
      </c>
      <c r="J1125" s="638">
        <f t="shared" si="17"/>
        <v>5.3999999999999986</v>
      </c>
      <c r="L1125" s="633" t="s">
        <v>55</v>
      </c>
      <c r="M1125" s="637" t="s">
        <v>1147</v>
      </c>
    </row>
    <row r="1126" spans="1:13">
      <c r="A1126" s="634" t="s">
        <v>55</v>
      </c>
      <c r="B1126" s="634" t="s">
        <v>1147</v>
      </c>
      <c r="C1126" s="635" t="s">
        <v>1220</v>
      </c>
      <c r="D1126" s="636">
        <v>61</v>
      </c>
      <c r="E1126" s="636">
        <v>0</v>
      </c>
      <c r="F1126" s="636">
        <v>66</v>
      </c>
      <c r="G1126" s="636">
        <v>600</v>
      </c>
      <c r="H1126" s="636" t="s">
        <v>1132</v>
      </c>
      <c r="J1126" s="638">
        <f t="shared" si="17"/>
        <v>5.5999999999999943</v>
      </c>
      <c r="L1126" s="633" t="s">
        <v>55</v>
      </c>
      <c r="M1126" s="637" t="s">
        <v>1147</v>
      </c>
    </row>
    <row r="1127" spans="1:13">
      <c r="A1127" s="634" t="s">
        <v>55</v>
      </c>
      <c r="B1127" s="634" t="s">
        <v>1147</v>
      </c>
      <c r="C1127" s="635" t="s">
        <v>1220</v>
      </c>
      <c r="D1127" s="636">
        <v>66</v>
      </c>
      <c r="E1127" s="636">
        <v>600</v>
      </c>
      <c r="F1127" s="636">
        <v>68</v>
      </c>
      <c r="G1127" s="636">
        <v>600</v>
      </c>
      <c r="H1127" s="636" t="s">
        <v>1134</v>
      </c>
      <c r="J1127" s="638">
        <f t="shared" si="17"/>
        <v>2</v>
      </c>
      <c r="L1127" s="633" t="s">
        <v>55</v>
      </c>
      <c r="M1127" s="637" t="s">
        <v>1147</v>
      </c>
    </row>
    <row r="1128" spans="1:13">
      <c r="A1128" s="634" t="s">
        <v>55</v>
      </c>
      <c r="B1128" s="634" t="s">
        <v>1147</v>
      </c>
      <c r="C1128" s="635" t="s">
        <v>1220</v>
      </c>
      <c r="D1128" s="636">
        <v>68</v>
      </c>
      <c r="E1128" s="636">
        <v>600</v>
      </c>
      <c r="F1128" s="636">
        <v>73</v>
      </c>
      <c r="G1128" s="636">
        <v>200</v>
      </c>
      <c r="H1128" s="636" t="s">
        <v>1133</v>
      </c>
      <c r="J1128" s="638">
        <f t="shared" si="17"/>
        <v>4.6000000000000085</v>
      </c>
      <c r="L1128" s="633" t="s">
        <v>55</v>
      </c>
      <c r="M1128" s="637" t="s">
        <v>1147</v>
      </c>
    </row>
    <row r="1129" spans="1:13">
      <c r="A1129" s="634" t="s">
        <v>55</v>
      </c>
      <c r="B1129" s="634" t="s">
        <v>1147</v>
      </c>
      <c r="C1129" s="635" t="s">
        <v>1220</v>
      </c>
      <c r="D1129" s="636">
        <v>73</v>
      </c>
      <c r="E1129" s="636">
        <v>200</v>
      </c>
      <c r="F1129" s="636">
        <v>73</v>
      </c>
      <c r="G1129" s="636">
        <v>850</v>
      </c>
      <c r="H1129" s="636" t="s">
        <v>1132</v>
      </c>
      <c r="J1129" s="638">
        <f t="shared" si="17"/>
        <v>0.64999999999999147</v>
      </c>
      <c r="L1129" s="633" t="s">
        <v>55</v>
      </c>
      <c r="M1129" s="637" t="s">
        <v>1147</v>
      </c>
    </row>
    <row r="1130" spans="1:13">
      <c r="A1130" s="634" t="s">
        <v>55</v>
      </c>
      <c r="B1130" s="634" t="s">
        <v>1147</v>
      </c>
      <c r="C1130" s="635" t="s">
        <v>1220</v>
      </c>
      <c r="D1130" s="636">
        <v>73</v>
      </c>
      <c r="E1130" s="636">
        <v>850</v>
      </c>
      <c r="F1130" s="636">
        <v>74</v>
      </c>
      <c r="G1130" s="636">
        <v>600</v>
      </c>
      <c r="H1130" s="636" t="s">
        <v>1133</v>
      </c>
      <c r="J1130" s="638">
        <f t="shared" si="17"/>
        <v>0.75</v>
      </c>
      <c r="L1130" s="633" t="s">
        <v>55</v>
      </c>
      <c r="M1130" s="637" t="s">
        <v>1147</v>
      </c>
    </row>
    <row r="1131" spans="1:13">
      <c r="A1131" s="634" t="s">
        <v>55</v>
      </c>
      <c r="B1131" s="634" t="s">
        <v>1147</v>
      </c>
      <c r="C1131" s="635" t="s">
        <v>1220</v>
      </c>
      <c r="D1131" s="636">
        <v>74</v>
      </c>
      <c r="E1131" s="636">
        <v>600</v>
      </c>
      <c r="F1131" s="636">
        <v>78</v>
      </c>
      <c r="G1131" s="636">
        <v>700</v>
      </c>
      <c r="H1131" s="636" t="s">
        <v>1132</v>
      </c>
      <c r="J1131" s="638">
        <f t="shared" si="17"/>
        <v>4.1000000000000085</v>
      </c>
      <c r="L1131" s="633" t="s">
        <v>55</v>
      </c>
      <c r="M1131" s="637" t="s">
        <v>1147</v>
      </c>
    </row>
    <row r="1132" spans="1:13">
      <c r="A1132" s="634" t="s">
        <v>55</v>
      </c>
      <c r="B1132" s="634" t="s">
        <v>1147</v>
      </c>
      <c r="C1132" s="635" t="s">
        <v>1220</v>
      </c>
      <c r="D1132" s="636">
        <v>78</v>
      </c>
      <c r="E1132" s="636">
        <v>700</v>
      </c>
      <c r="F1132" s="636">
        <v>79</v>
      </c>
      <c r="G1132" s="636">
        <v>500</v>
      </c>
      <c r="H1132" s="636" t="s">
        <v>1133</v>
      </c>
      <c r="J1132" s="638">
        <f t="shared" si="17"/>
        <v>0.79999999999999716</v>
      </c>
      <c r="L1132" s="633" t="s">
        <v>55</v>
      </c>
      <c r="M1132" s="637" t="s">
        <v>1147</v>
      </c>
    </row>
    <row r="1133" spans="1:13">
      <c r="A1133" s="634" t="s">
        <v>55</v>
      </c>
      <c r="B1133" s="634" t="s">
        <v>1147</v>
      </c>
      <c r="C1133" s="635" t="s">
        <v>1220</v>
      </c>
      <c r="D1133" s="636">
        <v>79</v>
      </c>
      <c r="E1133" s="636">
        <v>500</v>
      </c>
      <c r="F1133" s="636">
        <v>82</v>
      </c>
      <c r="G1133" s="636">
        <v>200</v>
      </c>
      <c r="H1133" s="636" t="s">
        <v>1132</v>
      </c>
      <c r="J1133" s="638">
        <f t="shared" si="17"/>
        <v>2.7000000000000028</v>
      </c>
      <c r="L1133" s="633" t="s">
        <v>55</v>
      </c>
      <c r="M1133" s="637" t="s">
        <v>1147</v>
      </c>
    </row>
    <row r="1134" spans="1:13">
      <c r="A1134" s="634" t="s">
        <v>55</v>
      </c>
      <c r="B1134" s="634" t="s">
        <v>1147</v>
      </c>
      <c r="C1134" s="635" t="s">
        <v>1220</v>
      </c>
      <c r="D1134" s="636">
        <v>82</v>
      </c>
      <c r="E1134" s="636">
        <v>200</v>
      </c>
      <c r="F1134" s="636">
        <v>85</v>
      </c>
      <c r="G1134" s="636">
        <v>200</v>
      </c>
      <c r="H1134" s="636" t="s">
        <v>1133</v>
      </c>
      <c r="J1134" s="638">
        <f t="shared" si="17"/>
        <v>3</v>
      </c>
      <c r="L1134" s="633" t="s">
        <v>55</v>
      </c>
      <c r="M1134" s="637" t="s">
        <v>1147</v>
      </c>
    </row>
    <row r="1135" spans="1:13">
      <c r="A1135" s="634" t="s">
        <v>55</v>
      </c>
      <c r="B1135" s="634" t="s">
        <v>1147</v>
      </c>
      <c r="C1135" s="635" t="s">
        <v>1220</v>
      </c>
      <c r="D1135" s="636">
        <v>85</v>
      </c>
      <c r="E1135" s="636">
        <v>200</v>
      </c>
      <c r="F1135" s="636">
        <v>86</v>
      </c>
      <c r="G1135" s="636">
        <v>0</v>
      </c>
      <c r="H1135" s="636" t="s">
        <v>1132</v>
      </c>
      <c r="J1135" s="638">
        <f t="shared" si="17"/>
        <v>0.79999999999999716</v>
      </c>
      <c r="L1135" s="633" t="s">
        <v>55</v>
      </c>
      <c r="M1135" s="637" t="s">
        <v>1147</v>
      </c>
    </row>
    <row r="1136" spans="1:13">
      <c r="A1136" s="634" t="s">
        <v>55</v>
      </c>
      <c r="B1136" s="634" t="s">
        <v>1147</v>
      </c>
      <c r="C1136" s="635" t="s">
        <v>1220</v>
      </c>
      <c r="D1136" s="636">
        <v>86</v>
      </c>
      <c r="E1136" s="636">
        <v>0</v>
      </c>
      <c r="F1136" s="636">
        <v>88</v>
      </c>
      <c r="G1136" s="636">
        <v>100</v>
      </c>
      <c r="H1136" s="636" t="s">
        <v>1133</v>
      </c>
      <c r="J1136" s="638">
        <f t="shared" si="17"/>
        <v>2.0999999999999943</v>
      </c>
      <c r="L1136" s="633" t="s">
        <v>55</v>
      </c>
      <c r="M1136" s="637" t="s">
        <v>1147</v>
      </c>
    </row>
    <row r="1137" spans="1:13">
      <c r="A1137" s="634" t="s">
        <v>55</v>
      </c>
      <c r="B1137" s="634" t="s">
        <v>1147</v>
      </c>
      <c r="C1137" s="635" t="s">
        <v>1220</v>
      </c>
      <c r="D1137" s="636">
        <v>88</v>
      </c>
      <c r="E1137" s="636">
        <v>100</v>
      </c>
      <c r="F1137" s="636">
        <v>89</v>
      </c>
      <c r="G1137" s="636">
        <v>600</v>
      </c>
      <c r="H1137" s="636" t="s">
        <v>1132</v>
      </c>
      <c r="J1137" s="638">
        <f t="shared" si="17"/>
        <v>1.5</v>
      </c>
      <c r="L1137" s="633" t="s">
        <v>55</v>
      </c>
      <c r="M1137" s="637" t="s">
        <v>1147</v>
      </c>
    </row>
    <row r="1138" spans="1:13">
      <c r="A1138" s="634" t="s">
        <v>55</v>
      </c>
      <c r="B1138" s="634" t="s">
        <v>1147</v>
      </c>
      <c r="C1138" s="635" t="s">
        <v>1220</v>
      </c>
      <c r="D1138" s="636">
        <v>89</v>
      </c>
      <c r="E1138" s="636">
        <v>600</v>
      </c>
      <c r="F1138" s="636">
        <v>91</v>
      </c>
      <c r="G1138" s="636">
        <v>0</v>
      </c>
      <c r="H1138" s="636" t="s">
        <v>1133</v>
      </c>
      <c r="J1138" s="638">
        <f t="shared" si="17"/>
        <v>1.4000000000000057</v>
      </c>
      <c r="L1138" s="633" t="s">
        <v>55</v>
      </c>
      <c r="M1138" s="637" t="s">
        <v>1147</v>
      </c>
    </row>
    <row r="1139" spans="1:13">
      <c r="A1139" s="634" t="s">
        <v>55</v>
      </c>
      <c r="B1139" s="634" t="s">
        <v>1147</v>
      </c>
      <c r="C1139" s="635" t="s">
        <v>1220</v>
      </c>
      <c r="D1139" s="636">
        <v>91</v>
      </c>
      <c r="E1139" s="636">
        <v>0</v>
      </c>
      <c r="F1139" s="636">
        <v>92</v>
      </c>
      <c r="G1139" s="636">
        <v>600</v>
      </c>
      <c r="H1139" s="636" t="s">
        <v>1132</v>
      </c>
      <c r="J1139" s="638">
        <f t="shared" si="17"/>
        <v>1.5999999999999943</v>
      </c>
      <c r="L1139" s="633" t="s">
        <v>55</v>
      </c>
      <c r="M1139" s="637" t="s">
        <v>1147</v>
      </c>
    </row>
    <row r="1140" spans="1:13">
      <c r="A1140" s="634" t="s">
        <v>55</v>
      </c>
      <c r="B1140" s="634" t="s">
        <v>1147</v>
      </c>
      <c r="C1140" s="635" t="s">
        <v>1220</v>
      </c>
      <c r="D1140" s="636">
        <v>92</v>
      </c>
      <c r="E1140" s="636">
        <v>600</v>
      </c>
      <c r="F1140" s="636">
        <v>95</v>
      </c>
      <c r="G1140" s="636">
        <v>800</v>
      </c>
      <c r="H1140" s="636" t="s">
        <v>1133</v>
      </c>
      <c r="J1140" s="638">
        <f t="shared" si="17"/>
        <v>3.2000000000000028</v>
      </c>
      <c r="L1140" s="633" t="s">
        <v>55</v>
      </c>
      <c r="M1140" s="637" t="s">
        <v>1147</v>
      </c>
    </row>
    <row r="1141" spans="1:13">
      <c r="A1141" s="634" t="s">
        <v>55</v>
      </c>
      <c r="B1141" s="634" t="s">
        <v>1147</v>
      </c>
      <c r="C1141" s="635" t="s">
        <v>1220</v>
      </c>
      <c r="D1141" s="636">
        <v>95</v>
      </c>
      <c r="E1141" s="636">
        <v>800</v>
      </c>
      <c r="F1141" s="636">
        <v>99</v>
      </c>
      <c r="G1141" s="636">
        <v>900</v>
      </c>
      <c r="H1141" s="636" t="s">
        <v>1132</v>
      </c>
      <c r="J1141" s="638">
        <f t="shared" si="17"/>
        <v>4.1000000000000085</v>
      </c>
      <c r="L1141" s="633" t="s">
        <v>55</v>
      </c>
      <c r="M1141" s="637" t="s">
        <v>1147</v>
      </c>
    </row>
    <row r="1142" spans="1:13">
      <c r="A1142" s="634" t="s">
        <v>55</v>
      </c>
      <c r="B1142" s="634" t="s">
        <v>1147</v>
      </c>
      <c r="C1142" s="635" t="s">
        <v>1220</v>
      </c>
      <c r="D1142" s="636">
        <v>99</v>
      </c>
      <c r="E1142" s="636">
        <v>900</v>
      </c>
      <c r="F1142" s="636">
        <v>101</v>
      </c>
      <c r="G1142" s="636">
        <v>800</v>
      </c>
      <c r="H1142" s="636" t="s">
        <v>1133</v>
      </c>
      <c r="J1142" s="638">
        <f t="shared" si="17"/>
        <v>1.8999999999999915</v>
      </c>
      <c r="L1142" s="633" t="s">
        <v>55</v>
      </c>
      <c r="M1142" s="637" t="s">
        <v>1147</v>
      </c>
    </row>
    <row r="1143" spans="1:13">
      <c r="A1143" s="634" t="s">
        <v>55</v>
      </c>
      <c r="B1143" s="634" t="s">
        <v>1147</v>
      </c>
      <c r="C1143" s="635" t="s">
        <v>1220</v>
      </c>
      <c r="D1143" s="636">
        <v>101</v>
      </c>
      <c r="E1143" s="636">
        <v>800</v>
      </c>
      <c r="F1143" s="636">
        <v>102</v>
      </c>
      <c r="G1143" s="636">
        <v>800</v>
      </c>
      <c r="H1143" s="636" t="s">
        <v>1132</v>
      </c>
      <c r="J1143" s="638">
        <f t="shared" si="17"/>
        <v>1</v>
      </c>
      <c r="L1143" s="633" t="s">
        <v>55</v>
      </c>
      <c r="M1143" s="637" t="s">
        <v>1147</v>
      </c>
    </row>
    <row r="1144" spans="1:13">
      <c r="A1144" s="634" t="s">
        <v>55</v>
      </c>
      <c r="B1144" s="634" t="s">
        <v>1147</v>
      </c>
      <c r="C1144" s="635" t="s">
        <v>1220</v>
      </c>
      <c r="D1144" s="636">
        <v>102</v>
      </c>
      <c r="E1144" s="636">
        <v>800</v>
      </c>
      <c r="F1144" s="636">
        <v>104</v>
      </c>
      <c r="G1144" s="636">
        <v>200</v>
      </c>
      <c r="H1144" s="636" t="s">
        <v>1133</v>
      </c>
      <c r="J1144" s="638">
        <f t="shared" si="17"/>
        <v>1.4000000000000057</v>
      </c>
      <c r="L1144" s="633" t="s">
        <v>55</v>
      </c>
      <c r="M1144" s="637" t="s">
        <v>1147</v>
      </c>
    </row>
    <row r="1145" spans="1:13">
      <c r="A1145" s="634" t="s">
        <v>55</v>
      </c>
      <c r="B1145" s="634" t="s">
        <v>1147</v>
      </c>
      <c r="C1145" s="635" t="s">
        <v>1220</v>
      </c>
      <c r="D1145" s="636">
        <v>104</v>
      </c>
      <c r="E1145" s="636">
        <v>200</v>
      </c>
      <c r="F1145" s="636">
        <v>105</v>
      </c>
      <c r="G1145" s="636">
        <v>0</v>
      </c>
      <c r="H1145" s="636" t="s">
        <v>1132</v>
      </c>
      <c r="J1145" s="638">
        <f t="shared" si="17"/>
        <v>0.79999999999999716</v>
      </c>
      <c r="L1145" s="633" t="s">
        <v>55</v>
      </c>
      <c r="M1145" s="637" t="s">
        <v>1147</v>
      </c>
    </row>
    <row r="1146" spans="1:13">
      <c r="A1146" s="634" t="s">
        <v>55</v>
      </c>
      <c r="B1146" s="634" t="s">
        <v>1147</v>
      </c>
      <c r="C1146" s="635" t="s">
        <v>1220</v>
      </c>
      <c r="D1146" s="636">
        <v>105</v>
      </c>
      <c r="E1146" s="636">
        <v>0</v>
      </c>
      <c r="F1146" s="636">
        <v>106</v>
      </c>
      <c r="G1146" s="636">
        <v>300</v>
      </c>
      <c r="H1146" s="636" t="s">
        <v>1133</v>
      </c>
      <c r="J1146" s="638">
        <f t="shared" si="17"/>
        <v>1.2999999999999972</v>
      </c>
      <c r="L1146" s="633" t="s">
        <v>55</v>
      </c>
      <c r="M1146" s="637" t="s">
        <v>1147</v>
      </c>
    </row>
    <row r="1147" spans="1:13">
      <c r="A1147" s="634" t="s">
        <v>55</v>
      </c>
      <c r="B1147" s="634" t="s">
        <v>1147</v>
      </c>
      <c r="C1147" s="635" t="s">
        <v>1220</v>
      </c>
      <c r="D1147" s="636">
        <v>106</v>
      </c>
      <c r="E1147" s="636">
        <v>300</v>
      </c>
      <c r="F1147" s="636">
        <v>107</v>
      </c>
      <c r="G1147" s="636">
        <v>500</v>
      </c>
      <c r="H1147" s="636" t="s">
        <v>1132</v>
      </c>
      <c r="J1147" s="638">
        <f t="shared" si="17"/>
        <v>1.2000000000000028</v>
      </c>
      <c r="L1147" s="633" t="s">
        <v>55</v>
      </c>
      <c r="M1147" s="637" t="s">
        <v>1147</v>
      </c>
    </row>
    <row r="1148" spans="1:13">
      <c r="A1148" s="634" t="s">
        <v>55</v>
      </c>
      <c r="B1148" s="634" t="s">
        <v>1147</v>
      </c>
      <c r="C1148" s="635" t="s">
        <v>1220</v>
      </c>
      <c r="D1148" s="636">
        <v>107</v>
      </c>
      <c r="E1148" s="636">
        <v>500</v>
      </c>
      <c r="F1148" s="636">
        <v>108</v>
      </c>
      <c r="G1148" s="636">
        <v>200</v>
      </c>
      <c r="H1148" s="636" t="s">
        <v>1134</v>
      </c>
      <c r="J1148" s="638">
        <f t="shared" si="17"/>
        <v>0.70000000000000284</v>
      </c>
      <c r="L1148" s="633" t="s">
        <v>55</v>
      </c>
      <c r="M1148" s="637" t="s">
        <v>1147</v>
      </c>
    </row>
    <row r="1149" spans="1:13">
      <c r="A1149" s="634" t="s">
        <v>55</v>
      </c>
      <c r="B1149" s="634" t="s">
        <v>1147</v>
      </c>
      <c r="C1149" s="635" t="s">
        <v>1220</v>
      </c>
      <c r="D1149" s="636">
        <v>108</v>
      </c>
      <c r="E1149" s="636">
        <v>200</v>
      </c>
      <c r="F1149" s="636">
        <v>108</v>
      </c>
      <c r="G1149" s="636">
        <v>900</v>
      </c>
      <c r="H1149" s="636" t="s">
        <v>1133</v>
      </c>
      <c r="J1149" s="638">
        <f t="shared" si="17"/>
        <v>0.70000000000000284</v>
      </c>
      <c r="L1149" s="633" t="s">
        <v>55</v>
      </c>
      <c r="M1149" s="637" t="s">
        <v>1147</v>
      </c>
    </row>
    <row r="1150" spans="1:13">
      <c r="A1150" s="634" t="s">
        <v>55</v>
      </c>
      <c r="B1150" s="634" t="s">
        <v>1147</v>
      </c>
      <c r="C1150" s="635" t="s">
        <v>1220</v>
      </c>
      <c r="D1150" s="636">
        <v>108</v>
      </c>
      <c r="E1150" s="636">
        <v>900</v>
      </c>
      <c r="F1150" s="636">
        <v>109</v>
      </c>
      <c r="G1150" s="636">
        <v>900</v>
      </c>
      <c r="H1150" s="636" t="s">
        <v>1134</v>
      </c>
      <c r="J1150" s="638">
        <f t="shared" si="17"/>
        <v>1</v>
      </c>
      <c r="L1150" s="633" t="s">
        <v>55</v>
      </c>
      <c r="M1150" s="637" t="s">
        <v>1147</v>
      </c>
    </row>
    <row r="1151" spans="1:13">
      <c r="A1151" s="634" t="s">
        <v>55</v>
      </c>
      <c r="B1151" s="634" t="s">
        <v>1147</v>
      </c>
      <c r="C1151" s="635" t="s">
        <v>1220</v>
      </c>
      <c r="D1151" s="636">
        <v>109</v>
      </c>
      <c r="E1151" s="636">
        <v>900</v>
      </c>
      <c r="F1151" s="636">
        <v>111</v>
      </c>
      <c r="G1151" s="636">
        <v>510</v>
      </c>
      <c r="H1151" s="636" t="s">
        <v>1133</v>
      </c>
      <c r="J1151" s="638">
        <f t="shared" si="17"/>
        <v>1.6099999999999994</v>
      </c>
      <c r="L1151" s="633" t="s">
        <v>55</v>
      </c>
      <c r="M1151" s="637" t="s">
        <v>1147</v>
      </c>
    </row>
    <row r="1152" spans="1:13">
      <c r="A1152" s="634" t="s">
        <v>59</v>
      </c>
      <c r="B1152" s="634" t="s">
        <v>1147</v>
      </c>
      <c r="C1152" s="635" t="s">
        <v>1221</v>
      </c>
      <c r="D1152" s="636">
        <v>0</v>
      </c>
      <c r="E1152" s="636">
        <v>0</v>
      </c>
      <c r="F1152" s="636">
        <v>2</v>
      </c>
      <c r="G1152" s="636">
        <v>950</v>
      </c>
      <c r="H1152" s="636" t="s">
        <v>1132</v>
      </c>
      <c r="J1152" s="638">
        <f t="shared" si="17"/>
        <v>2.95</v>
      </c>
      <c r="L1152" s="633" t="s">
        <v>59</v>
      </c>
      <c r="M1152" s="637" t="s">
        <v>1147</v>
      </c>
    </row>
    <row r="1153" spans="1:13">
      <c r="A1153" s="634" t="s">
        <v>59</v>
      </c>
      <c r="B1153" s="634" t="s">
        <v>1147</v>
      </c>
      <c r="C1153" s="635" t="s">
        <v>1221</v>
      </c>
      <c r="D1153" s="636">
        <v>2</v>
      </c>
      <c r="E1153" s="636">
        <v>950</v>
      </c>
      <c r="F1153" s="636">
        <v>3</v>
      </c>
      <c r="G1153" s="636">
        <v>800</v>
      </c>
      <c r="H1153" s="636" t="s">
        <v>1141</v>
      </c>
      <c r="J1153" s="638">
        <f t="shared" si="17"/>
        <v>0.84999999999999964</v>
      </c>
      <c r="L1153" s="633" t="s">
        <v>59</v>
      </c>
      <c r="M1153" s="637" t="s">
        <v>1147</v>
      </c>
    </row>
    <row r="1154" spans="1:13">
      <c r="A1154" s="634" t="s">
        <v>59</v>
      </c>
      <c r="B1154" s="634" t="s">
        <v>1147</v>
      </c>
      <c r="C1154" s="635" t="s">
        <v>1221</v>
      </c>
      <c r="D1154" s="636">
        <v>3</v>
      </c>
      <c r="E1154" s="636">
        <v>800</v>
      </c>
      <c r="F1154" s="636">
        <v>17</v>
      </c>
      <c r="G1154" s="636">
        <v>0</v>
      </c>
      <c r="H1154" s="636" t="s">
        <v>1133</v>
      </c>
      <c r="J1154" s="638">
        <f t="shared" si="17"/>
        <v>13.2</v>
      </c>
      <c r="L1154" s="633" t="s">
        <v>59</v>
      </c>
      <c r="M1154" s="637" t="s">
        <v>1147</v>
      </c>
    </row>
    <row r="1155" spans="1:13">
      <c r="A1155" s="634" t="s">
        <v>59</v>
      </c>
      <c r="B1155" s="634" t="s">
        <v>1147</v>
      </c>
      <c r="C1155" s="635" t="s">
        <v>1221</v>
      </c>
      <c r="D1155" s="636">
        <v>17</v>
      </c>
      <c r="E1155" s="636">
        <v>0</v>
      </c>
      <c r="F1155" s="636">
        <v>18</v>
      </c>
      <c r="G1155" s="636">
        <v>400</v>
      </c>
      <c r="H1155" s="636" t="s">
        <v>1132</v>
      </c>
      <c r="J1155" s="638">
        <f t="shared" ref="J1155:J1218" si="18">+(F1155+G1155/1000)-(D1155+E1155/1000)</f>
        <v>1.3999999999999986</v>
      </c>
      <c r="L1155" s="633" t="s">
        <v>59</v>
      </c>
      <c r="M1155" s="637" t="s">
        <v>1147</v>
      </c>
    </row>
    <row r="1156" spans="1:13">
      <c r="A1156" s="634" t="s">
        <v>59</v>
      </c>
      <c r="B1156" s="634" t="s">
        <v>1147</v>
      </c>
      <c r="C1156" s="635" t="s">
        <v>1221</v>
      </c>
      <c r="D1156" s="636">
        <v>18</v>
      </c>
      <c r="E1156" s="636">
        <v>400</v>
      </c>
      <c r="F1156" s="636">
        <v>37</v>
      </c>
      <c r="G1156" s="636">
        <v>400</v>
      </c>
      <c r="H1156" s="636" t="s">
        <v>1133</v>
      </c>
      <c r="J1156" s="638">
        <f t="shared" si="18"/>
        <v>19</v>
      </c>
      <c r="L1156" s="633" t="s">
        <v>59</v>
      </c>
      <c r="M1156" s="637" t="s">
        <v>1147</v>
      </c>
    </row>
    <row r="1157" spans="1:13">
      <c r="A1157" s="634" t="s">
        <v>59</v>
      </c>
      <c r="B1157" s="634" t="s">
        <v>1147</v>
      </c>
      <c r="C1157" s="635" t="s">
        <v>1221</v>
      </c>
      <c r="D1157" s="636">
        <v>37</v>
      </c>
      <c r="E1157" s="636">
        <v>400</v>
      </c>
      <c r="F1157" s="636">
        <v>40</v>
      </c>
      <c r="G1157" s="636">
        <v>500</v>
      </c>
      <c r="H1157" s="636" t="s">
        <v>1132</v>
      </c>
      <c r="J1157" s="638">
        <f t="shared" si="18"/>
        <v>3.1000000000000014</v>
      </c>
      <c r="L1157" s="633" t="s">
        <v>59</v>
      </c>
      <c r="M1157" s="637" t="s">
        <v>1147</v>
      </c>
    </row>
    <row r="1158" spans="1:13">
      <c r="A1158" s="634" t="s">
        <v>59</v>
      </c>
      <c r="B1158" s="634" t="s">
        <v>1147</v>
      </c>
      <c r="C1158" s="635" t="s">
        <v>1221</v>
      </c>
      <c r="D1158" s="636">
        <v>40</v>
      </c>
      <c r="E1158" s="636">
        <v>500</v>
      </c>
      <c r="F1158" s="636">
        <v>58</v>
      </c>
      <c r="G1158" s="636">
        <v>66</v>
      </c>
      <c r="H1158" s="636" t="s">
        <v>1133</v>
      </c>
      <c r="J1158" s="638">
        <f t="shared" si="18"/>
        <v>17.566000000000003</v>
      </c>
      <c r="L1158" s="633" t="s">
        <v>59</v>
      </c>
      <c r="M1158" s="637" t="s">
        <v>1147</v>
      </c>
    </row>
    <row r="1159" spans="1:13">
      <c r="A1159" s="634" t="s">
        <v>62</v>
      </c>
      <c r="B1159" s="634" t="s">
        <v>1147</v>
      </c>
      <c r="C1159" s="635" t="s">
        <v>63</v>
      </c>
      <c r="D1159" s="636">
        <v>0</v>
      </c>
      <c r="E1159" s="636">
        <v>0</v>
      </c>
      <c r="F1159" s="636">
        <v>8</v>
      </c>
      <c r="G1159" s="636">
        <v>0</v>
      </c>
      <c r="H1159" s="636" t="s">
        <v>1132</v>
      </c>
      <c r="J1159" s="638">
        <f t="shared" si="18"/>
        <v>8</v>
      </c>
      <c r="L1159" s="633" t="s">
        <v>62</v>
      </c>
      <c r="M1159" s="637" t="s">
        <v>1147</v>
      </c>
    </row>
    <row r="1160" spans="1:13">
      <c r="A1160" s="634" t="s">
        <v>62</v>
      </c>
      <c r="B1160" s="634" t="s">
        <v>1147</v>
      </c>
      <c r="C1160" s="635" t="s">
        <v>63</v>
      </c>
      <c r="D1160" s="636">
        <v>8</v>
      </c>
      <c r="E1160" s="636">
        <v>0</v>
      </c>
      <c r="F1160" s="636">
        <v>19</v>
      </c>
      <c r="G1160" s="636">
        <v>0</v>
      </c>
      <c r="H1160" s="636" t="s">
        <v>1134</v>
      </c>
      <c r="J1160" s="638">
        <f t="shared" si="18"/>
        <v>11</v>
      </c>
      <c r="L1160" s="633" t="s">
        <v>62</v>
      </c>
      <c r="M1160" s="637" t="s">
        <v>1147</v>
      </c>
    </row>
    <row r="1161" spans="1:13">
      <c r="A1161" s="634" t="s">
        <v>62</v>
      </c>
      <c r="B1161" s="634" t="s">
        <v>1147</v>
      </c>
      <c r="C1161" s="635" t="s">
        <v>63</v>
      </c>
      <c r="D1161" s="636">
        <v>19</v>
      </c>
      <c r="E1161" s="636">
        <v>0</v>
      </c>
      <c r="F1161" s="636">
        <v>22</v>
      </c>
      <c r="G1161" s="636">
        <v>0</v>
      </c>
      <c r="H1161" s="636" t="s">
        <v>1132</v>
      </c>
      <c r="J1161" s="638">
        <f t="shared" si="18"/>
        <v>3</v>
      </c>
      <c r="L1161" s="633" t="s">
        <v>62</v>
      </c>
      <c r="M1161" s="637" t="s">
        <v>1147</v>
      </c>
    </row>
    <row r="1162" spans="1:13">
      <c r="A1162" s="634" t="s">
        <v>62</v>
      </c>
      <c r="B1162" s="634" t="s">
        <v>1147</v>
      </c>
      <c r="C1162" s="635" t="s">
        <v>63</v>
      </c>
      <c r="D1162" s="636">
        <v>22</v>
      </c>
      <c r="E1162" s="636">
        <v>0</v>
      </c>
      <c r="F1162" s="636">
        <v>25</v>
      </c>
      <c r="G1162" s="636">
        <v>0</v>
      </c>
      <c r="H1162" s="636" t="s">
        <v>1133</v>
      </c>
      <c r="J1162" s="638">
        <f t="shared" si="18"/>
        <v>3</v>
      </c>
      <c r="L1162" s="633" t="s">
        <v>62</v>
      </c>
      <c r="M1162" s="637" t="s">
        <v>1147</v>
      </c>
    </row>
    <row r="1163" spans="1:13">
      <c r="A1163" s="634" t="s">
        <v>62</v>
      </c>
      <c r="B1163" s="634" t="s">
        <v>1147</v>
      </c>
      <c r="C1163" s="635" t="s">
        <v>63</v>
      </c>
      <c r="D1163" s="636">
        <v>25</v>
      </c>
      <c r="E1163" s="636">
        <v>0</v>
      </c>
      <c r="F1163" s="636">
        <v>27</v>
      </c>
      <c r="G1163" s="636">
        <v>0</v>
      </c>
      <c r="H1163" s="636" t="s">
        <v>1132</v>
      </c>
      <c r="J1163" s="638">
        <f t="shared" si="18"/>
        <v>2</v>
      </c>
      <c r="L1163" s="633" t="s">
        <v>62</v>
      </c>
      <c r="M1163" s="637" t="s">
        <v>1147</v>
      </c>
    </row>
    <row r="1164" spans="1:13">
      <c r="A1164" s="634" t="s">
        <v>62</v>
      </c>
      <c r="B1164" s="634" t="s">
        <v>1147</v>
      </c>
      <c r="C1164" s="635" t="s">
        <v>63</v>
      </c>
      <c r="D1164" s="636">
        <v>27</v>
      </c>
      <c r="E1164" s="636">
        <v>0</v>
      </c>
      <c r="F1164" s="636">
        <v>30</v>
      </c>
      <c r="G1164" s="636">
        <v>0</v>
      </c>
      <c r="H1164" s="636" t="s">
        <v>1133</v>
      </c>
      <c r="J1164" s="638">
        <f t="shared" si="18"/>
        <v>3</v>
      </c>
      <c r="L1164" s="633" t="s">
        <v>62</v>
      </c>
      <c r="M1164" s="637" t="s">
        <v>1147</v>
      </c>
    </row>
    <row r="1165" spans="1:13">
      <c r="A1165" s="634" t="s">
        <v>62</v>
      </c>
      <c r="B1165" s="634" t="s">
        <v>1147</v>
      </c>
      <c r="C1165" s="635" t="s">
        <v>63</v>
      </c>
      <c r="D1165" s="636">
        <v>30</v>
      </c>
      <c r="E1165" s="636">
        <v>0</v>
      </c>
      <c r="F1165" s="636">
        <v>32</v>
      </c>
      <c r="G1165" s="636">
        <v>0</v>
      </c>
      <c r="H1165" s="636" t="s">
        <v>1132</v>
      </c>
      <c r="J1165" s="638">
        <f t="shared" si="18"/>
        <v>2</v>
      </c>
      <c r="L1165" s="633" t="s">
        <v>62</v>
      </c>
      <c r="M1165" s="637" t="s">
        <v>1147</v>
      </c>
    </row>
    <row r="1166" spans="1:13">
      <c r="A1166" s="634" t="s">
        <v>62</v>
      </c>
      <c r="B1166" s="634" t="s">
        <v>1147</v>
      </c>
      <c r="C1166" s="635" t="s">
        <v>63</v>
      </c>
      <c r="D1166" s="636">
        <v>32</v>
      </c>
      <c r="E1166" s="636">
        <v>0</v>
      </c>
      <c r="F1166" s="636">
        <v>63</v>
      </c>
      <c r="G1166" s="636">
        <v>0</v>
      </c>
      <c r="H1166" s="636" t="s">
        <v>1133</v>
      </c>
      <c r="J1166" s="638">
        <f t="shared" si="18"/>
        <v>31</v>
      </c>
      <c r="L1166" s="633" t="s">
        <v>62</v>
      </c>
      <c r="M1166" s="637" t="s">
        <v>1147</v>
      </c>
    </row>
    <row r="1167" spans="1:13">
      <c r="A1167" s="634" t="s">
        <v>62</v>
      </c>
      <c r="B1167" s="634" t="s">
        <v>1147</v>
      </c>
      <c r="C1167" s="635" t="s">
        <v>63</v>
      </c>
      <c r="D1167" s="636">
        <v>63</v>
      </c>
      <c r="E1167" s="636">
        <v>0</v>
      </c>
      <c r="F1167" s="636">
        <v>89</v>
      </c>
      <c r="G1167" s="636">
        <v>0</v>
      </c>
      <c r="H1167" s="636" t="s">
        <v>1132</v>
      </c>
      <c r="J1167" s="638">
        <f t="shared" si="18"/>
        <v>26</v>
      </c>
      <c r="L1167" s="633" t="s">
        <v>62</v>
      </c>
      <c r="M1167" s="637" t="s">
        <v>1147</v>
      </c>
    </row>
    <row r="1168" spans="1:13">
      <c r="A1168" s="634" t="s">
        <v>62</v>
      </c>
      <c r="B1168" s="634" t="s">
        <v>1147</v>
      </c>
      <c r="C1168" s="635" t="s">
        <v>63</v>
      </c>
      <c r="D1168" s="636">
        <v>89</v>
      </c>
      <c r="E1168" s="636">
        <v>0</v>
      </c>
      <c r="F1168" s="636">
        <v>96</v>
      </c>
      <c r="G1168" s="636">
        <v>715</v>
      </c>
      <c r="H1168" s="636" t="s">
        <v>1133</v>
      </c>
      <c r="J1168" s="638">
        <f t="shared" si="18"/>
        <v>7.7150000000000034</v>
      </c>
      <c r="L1168" s="633" t="s">
        <v>62</v>
      </c>
      <c r="M1168" s="637" t="s">
        <v>1147</v>
      </c>
    </row>
    <row r="1169" spans="1:13">
      <c r="A1169" s="634" t="s">
        <v>62</v>
      </c>
      <c r="B1169" s="634" t="s">
        <v>1147</v>
      </c>
      <c r="C1169" s="635" t="s">
        <v>63</v>
      </c>
      <c r="D1169" s="636">
        <v>96</v>
      </c>
      <c r="E1169" s="636">
        <v>715</v>
      </c>
      <c r="F1169" s="636">
        <v>96</v>
      </c>
      <c r="G1169" s="636">
        <v>763</v>
      </c>
      <c r="H1169" s="636" t="s">
        <v>1132</v>
      </c>
      <c r="J1169" s="638">
        <f t="shared" si="18"/>
        <v>4.8000000000001819E-2</v>
      </c>
      <c r="L1169" s="633" t="s">
        <v>62</v>
      </c>
      <c r="M1169" s="637" t="s">
        <v>1147</v>
      </c>
    </row>
    <row r="1170" spans="1:13">
      <c r="A1170" s="634" t="s">
        <v>64</v>
      </c>
      <c r="B1170" s="634" t="s">
        <v>1147</v>
      </c>
      <c r="C1170" s="635" t="s">
        <v>65</v>
      </c>
      <c r="D1170" s="636">
        <v>0</v>
      </c>
      <c r="E1170" s="636">
        <v>0</v>
      </c>
      <c r="F1170" s="636">
        <v>12</v>
      </c>
      <c r="G1170" s="636">
        <v>0</v>
      </c>
      <c r="H1170" s="636" t="s">
        <v>1132</v>
      </c>
      <c r="J1170" s="638">
        <f t="shared" si="18"/>
        <v>12</v>
      </c>
      <c r="L1170" s="633" t="s">
        <v>64</v>
      </c>
      <c r="M1170" s="637" t="s">
        <v>1147</v>
      </c>
    </row>
    <row r="1171" spans="1:13">
      <c r="A1171" s="634" t="s">
        <v>64</v>
      </c>
      <c r="B1171" s="634" t="s">
        <v>1147</v>
      </c>
      <c r="C1171" s="635" t="s">
        <v>65</v>
      </c>
      <c r="D1171" s="636">
        <v>12</v>
      </c>
      <c r="E1171" s="636">
        <v>0</v>
      </c>
      <c r="F1171" s="636">
        <v>36</v>
      </c>
      <c r="G1171" s="636">
        <v>0</v>
      </c>
      <c r="H1171" s="636" t="s">
        <v>1133</v>
      </c>
      <c r="J1171" s="638">
        <f t="shared" si="18"/>
        <v>24</v>
      </c>
      <c r="L1171" s="633" t="s">
        <v>64</v>
      </c>
      <c r="M1171" s="637" t="s">
        <v>1147</v>
      </c>
    </row>
    <row r="1172" spans="1:13">
      <c r="A1172" s="634" t="s">
        <v>64</v>
      </c>
      <c r="B1172" s="634" t="s">
        <v>1147</v>
      </c>
      <c r="C1172" s="635" t="s">
        <v>65</v>
      </c>
      <c r="D1172" s="636">
        <v>36</v>
      </c>
      <c r="E1172" s="636">
        <v>0</v>
      </c>
      <c r="F1172" s="636">
        <v>39</v>
      </c>
      <c r="G1172" s="636">
        <v>0</v>
      </c>
      <c r="H1172" s="636" t="s">
        <v>1134</v>
      </c>
      <c r="J1172" s="638">
        <f t="shared" si="18"/>
        <v>3</v>
      </c>
      <c r="L1172" s="633" t="s">
        <v>64</v>
      </c>
      <c r="M1172" s="637" t="s">
        <v>1147</v>
      </c>
    </row>
    <row r="1173" spans="1:13">
      <c r="A1173" s="634" t="s">
        <v>64</v>
      </c>
      <c r="B1173" s="634" t="s">
        <v>1147</v>
      </c>
      <c r="C1173" s="635" t="s">
        <v>65</v>
      </c>
      <c r="D1173" s="636">
        <v>39</v>
      </c>
      <c r="E1173" s="636">
        <v>0</v>
      </c>
      <c r="F1173" s="636">
        <v>46</v>
      </c>
      <c r="G1173" s="636">
        <v>0</v>
      </c>
      <c r="H1173" s="636" t="s">
        <v>1133</v>
      </c>
      <c r="J1173" s="638">
        <f t="shared" si="18"/>
        <v>7</v>
      </c>
      <c r="L1173" s="633" t="s">
        <v>64</v>
      </c>
      <c r="M1173" s="637" t="s">
        <v>1147</v>
      </c>
    </row>
    <row r="1174" spans="1:13">
      <c r="A1174" s="634" t="s">
        <v>64</v>
      </c>
      <c r="B1174" s="634" t="s">
        <v>1147</v>
      </c>
      <c r="C1174" s="635" t="s">
        <v>65</v>
      </c>
      <c r="D1174" s="636">
        <v>46</v>
      </c>
      <c r="E1174" s="636">
        <v>0</v>
      </c>
      <c r="F1174" s="636">
        <v>53</v>
      </c>
      <c r="G1174" s="636">
        <v>0</v>
      </c>
      <c r="H1174" s="636" t="s">
        <v>1132</v>
      </c>
      <c r="J1174" s="638">
        <f t="shared" si="18"/>
        <v>7</v>
      </c>
      <c r="L1174" s="633" t="s">
        <v>64</v>
      </c>
      <c r="M1174" s="637" t="s">
        <v>1147</v>
      </c>
    </row>
    <row r="1175" spans="1:13">
      <c r="A1175" s="634" t="s">
        <v>64</v>
      </c>
      <c r="B1175" s="634" t="s">
        <v>1147</v>
      </c>
      <c r="C1175" s="635" t="s">
        <v>65</v>
      </c>
      <c r="D1175" s="636">
        <v>53</v>
      </c>
      <c r="E1175" s="636">
        <v>0</v>
      </c>
      <c r="F1175" s="636">
        <v>67</v>
      </c>
      <c r="G1175" s="636">
        <v>0</v>
      </c>
      <c r="H1175" s="636" t="s">
        <v>1132</v>
      </c>
      <c r="J1175" s="638">
        <f t="shared" si="18"/>
        <v>14</v>
      </c>
      <c r="L1175" s="633" t="s">
        <v>64</v>
      </c>
      <c r="M1175" s="637" t="s">
        <v>1147</v>
      </c>
    </row>
    <row r="1176" spans="1:13">
      <c r="A1176" s="634" t="s">
        <v>64</v>
      </c>
      <c r="B1176" s="634" t="s">
        <v>1147</v>
      </c>
      <c r="C1176" s="635" t="s">
        <v>65</v>
      </c>
      <c r="D1176" s="636">
        <v>67</v>
      </c>
      <c r="E1176" s="636">
        <v>0</v>
      </c>
      <c r="F1176" s="636">
        <v>81</v>
      </c>
      <c r="G1176" s="636">
        <v>92</v>
      </c>
      <c r="H1176" s="636" t="s">
        <v>1133</v>
      </c>
      <c r="J1176" s="638">
        <f t="shared" si="18"/>
        <v>14.091999999999999</v>
      </c>
      <c r="L1176" s="633" t="s">
        <v>64</v>
      </c>
      <c r="M1176" s="637" t="s">
        <v>1147</v>
      </c>
    </row>
    <row r="1177" spans="1:13">
      <c r="A1177" s="634" t="s">
        <v>216</v>
      </c>
      <c r="B1177" s="634" t="s">
        <v>1179</v>
      </c>
      <c r="C1177" s="635" t="s">
        <v>217</v>
      </c>
      <c r="D1177" s="636">
        <v>0</v>
      </c>
      <c r="E1177" s="636">
        <v>0</v>
      </c>
      <c r="F1177" s="636">
        <v>9</v>
      </c>
      <c r="G1177" s="636">
        <v>450</v>
      </c>
      <c r="H1177" s="636" t="s">
        <v>1133</v>
      </c>
      <c r="J1177" s="638">
        <f t="shared" si="18"/>
        <v>9.4499999999999993</v>
      </c>
      <c r="L1177" s="633" t="s">
        <v>216</v>
      </c>
      <c r="M1177" s="637" t="s">
        <v>1179</v>
      </c>
    </row>
    <row r="1178" spans="1:13">
      <c r="A1178" s="634" t="s">
        <v>216</v>
      </c>
      <c r="B1178" s="634" t="s">
        <v>1179</v>
      </c>
      <c r="C1178" s="635" t="s">
        <v>217</v>
      </c>
      <c r="D1178" s="636">
        <v>9</v>
      </c>
      <c r="E1178" s="636">
        <v>450</v>
      </c>
      <c r="F1178" s="636">
        <v>63</v>
      </c>
      <c r="G1178" s="636">
        <v>600</v>
      </c>
      <c r="H1178" s="636" t="s">
        <v>1132</v>
      </c>
      <c r="J1178" s="638">
        <f t="shared" si="18"/>
        <v>54.150000000000006</v>
      </c>
      <c r="L1178" s="633" t="s">
        <v>216</v>
      </c>
      <c r="M1178" s="637" t="s">
        <v>1179</v>
      </c>
    </row>
    <row r="1179" spans="1:13">
      <c r="A1179" s="634" t="s">
        <v>216</v>
      </c>
      <c r="B1179" s="634" t="s">
        <v>1179</v>
      </c>
      <c r="C1179" s="635" t="s">
        <v>217</v>
      </c>
      <c r="D1179" s="636">
        <v>63</v>
      </c>
      <c r="E1179" s="636">
        <v>600</v>
      </c>
      <c r="F1179" s="636">
        <v>65</v>
      </c>
      <c r="G1179" s="636">
        <v>890</v>
      </c>
      <c r="H1179" s="636" t="s">
        <v>1133</v>
      </c>
      <c r="J1179" s="638">
        <f t="shared" si="18"/>
        <v>2.2899999999999991</v>
      </c>
      <c r="L1179" s="633" t="s">
        <v>216</v>
      </c>
      <c r="M1179" s="637" t="s">
        <v>1179</v>
      </c>
    </row>
    <row r="1180" spans="1:13">
      <c r="A1180" s="634" t="s">
        <v>216</v>
      </c>
      <c r="B1180" s="634" t="s">
        <v>1179</v>
      </c>
      <c r="C1180" s="635" t="s">
        <v>217</v>
      </c>
      <c r="D1180" s="636">
        <v>65</v>
      </c>
      <c r="E1180" s="636">
        <v>890</v>
      </c>
      <c r="F1180" s="636">
        <v>72</v>
      </c>
      <c r="G1180" s="636">
        <v>870</v>
      </c>
      <c r="H1180" s="636" t="s">
        <v>1132</v>
      </c>
      <c r="J1180" s="638">
        <f t="shared" si="18"/>
        <v>6.980000000000004</v>
      </c>
      <c r="L1180" s="633" t="s">
        <v>216</v>
      </c>
      <c r="M1180" s="637" t="s">
        <v>1179</v>
      </c>
    </row>
    <row r="1181" spans="1:13">
      <c r="A1181" s="634" t="s">
        <v>216</v>
      </c>
      <c r="B1181" s="634" t="s">
        <v>1179</v>
      </c>
      <c r="C1181" s="635" t="s">
        <v>217</v>
      </c>
      <c r="D1181" s="636">
        <v>72</v>
      </c>
      <c r="E1181" s="636">
        <v>870</v>
      </c>
      <c r="F1181" s="636">
        <v>86</v>
      </c>
      <c r="G1181" s="636">
        <v>0</v>
      </c>
      <c r="H1181" s="636" t="s">
        <v>1133</v>
      </c>
      <c r="J1181" s="638">
        <f t="shared" si="18"/>
        <v>13.129999999999995</v>
      </c>
      <c r="L1181" s="633" t="s">
        <v>216</v>
      </c>
      <c r="M1181" s="637" t="s">
        <v>1179</v>
      </c>
    </row>
    <row r="1182" spans="1:13">
      <c r="A1182" s="634" t="s">
        <v>216</v>
      </c>
      <c r="B1182" s="634" t="s">
        <v>1179</v>
      </c>
      <c r="C1182" s="635" t="s">
        <v>217</v>
      </c>
      <c r="D1182" s="636">
        <v>86</v>
      </c>
      <c r="E1182" s="636">
        <v>0</v>
      </c>
      <c r="F1182" s="636">
        <v>89</v>
      </c>
      <c r="G1182" s="636">
        <v>0</v>
      </c>
      <c r="H1182" s="636" t="s">
        <v>1132</v>
      </c>
      <c r="J1182" s="638">
        <f t="shared" si="18"/>
        <v>3</v>
      </c>
      <c r="L1182" s="633" t="s">
        <v>216</v>
      </c>
      <c r="M1182" s="637" t="s">
        <v>1179</v>
      </c>
    </row>
    <row r="1183" spans="1:13">
      <c r="A1183" s="634" t="s">
        <v>216</v>
      </c>
      <c r="B1183" s="634" t="s">
        <v>1179</v>
      </c>
      <c r="C1183" s="635" t="s">
        <v>217</v>
      </c>
      <c r="D1183" s="636">
        <v>89</v>
      </c>
      <c r="E1183" s="636">
        <v>0</v>
      </c>
      <c r="F1183" s="636">
        <v>93</v>
      </c>
      <c r="G1183" s="636">
        <v>0</v>
      </c>
      <c r="H1183" s="636" t="s">
        <v>1133</v>
      </c>
      <c r="J1183" s="638">
        <f t="shared" si="18"/>
        <v>4</v>
      </c>
      <c r="L1183" s="633" t="s">
        <v>216</v>
      </c>
      <c r="M1183" s="637" t="s">
        <v>1179</v>
      </c>
    </row>
    <row r="1184" spans="1:13">
      <c r="A1184" s="634" t="s">
        <v>216</v>
      </c>
      <c r="B1184" s="634" t="s">
        <v>1179</v>
      </c>
      <c r="C1184" s="635" t="s">
        <v>217</v>
      </c>
      <c r="D1184" s="636">
        <v>93</v>
      </c>
      <c r="E1184" s="636">
        <v>0</v>
      </c>
      <c r="F1184" s="636">
        <v>102</v>
      </c>
      <c r="G1184" s="636">
        <v>600</v>
      </c>
      <c r="H1184" s="636" t="s">
        <v>1132</v>
      </c>
      <c r="J1184" s="638">
        <f t="shared" si="18"/>
        <v>9.5999999999999943</v>
      </c>
      <c r="L1184" s="633" t="s">
        <v>216</v>
      </c>
      <c r="M1184" s="637" t="s">
        <v>1179</v>
      </c>
    </row>
    <row r="1185" spans="1:13">
      <c r="A1185" s="634" t="s">
        <v>218</v>
      </c>
      <c r="B1185" s="634" t="s">
        <v>1179</v>
      </c>
      <c r="C1185" s="635" t="s">
        <v>219</v>
      </c>
      <c r="D1185" s="636">
        <v>0</v>
      </c>
      <c r="E1185" s="636">
        <v>0</v>
      </c>
      <c r="F1185" s="636">
        <v>39</v>
      </c>
      <c r="G1185" s="636">
        <v>0</v>
      </c>
      <c r="H1185" s="636" t="s">
        <v>1133</v>
      </c>
      <c r="J1185" s="638">
        <f t="shared" si="18"/>
        <v>39</v>
      </c>
      <c r="L1185" s="633" t="s">
        <v>218</v>
      </c>
      <c r="M1185" s="637" t="s">
        <v>1179</v>
      </c>
    </row>
    <row r="1186" spans="1:13">
      <c r="A1186" s="634" t="s">
        <v>218</v>
      </c>
      <c r="B1186" s="634" t="s">
        <v>1179</v>
      </c>
      <c r="C1186" s="635" t="s">
        <v>219</v>
      </c>
      <c r="D1186" s="636">
        <v>39</v>
      </c>
      <c r="E1186" s="636">
        <v>0</v>
      </c>
      <c r="F1186" s="636">
        <v>104</v>
      </c>
      <c r="G1186" s="636">
        <v>0</v>
      </c>
      <c r="H1186" s="636" t="s">
        <v>1132</v>
      </c>
      <c r="J1186" s="638">
        <f t="shared" si="18"/>
        <v>65</v>
      </c>
      <c r="L1186" s="633" t="s">
        <v>218</v>
      </c>
      <c r="M1186" s="637" t="s">
        <v>1179</v>
      </c>
    </row>
    <row r="1187" spans="1:13">
      <c r="A1187" s="634" t="s">
        <v>74</v>
      </c>
      <c r="B1187" s="634" t="s">
        <v>1219</v>
      </c>
      <c r="C1187" s="635" t="s">
        <v>1222</v>
      </c>
      <c r="D1187" s="636">
        <v>0</v>
      </c>
      <c r="E1187" s="636">
        <v>0</v>
      </c>
      <c r="F1187" s="636">
        <v>13</v>
      </c>
      <c r="G1187" s="636">
        <v>0</v>
      </c>
      <c r="H1187" s="636" t="s">
        <v>1133</v>
      </c>
      <c r="J1187" s="638">
        <f t="shared" si="18"/>
        <v>13</v>
      </c>
      <c r="L1187" s="633" t="s">
        <v>74</v>
      </c>
      <c r="M1187" s="637" t="s">
        <v>1219</v>
      </c>
    </row>
    <row r="1188" spans="1:13">
      <c r="A1188" s="634" t="s">
        <v>74</v>
      </c>
      <c r="B1188" s="634" t="s">
        <v>1219</v>
      </c>
      <c r="C1188" s="635" t="s">
        <v>1222</v>
      </c>
      <c r="D1188" s="636">
        <v>13</v>
      </c>
      <c r="E1188" s="636">
        <v>0</v>
      </c>
      <c r="F1188" s="636">
        <v>49</v>
      </c>
      <c r="G1188" s="636">
        <v>550</v>
      </c>
      <c r="H1188" s="636" t="s">
        <v>1132</v>
      </c>
      <c r="J1188" s="638">
        <f t="shared" si="18"/>
        <v>36.549999999999997</v>
      </c>
      <c r="L1188" s="633" t="s">
        <v>74</v>
      </c>
      <c r="M1188" s="637" t="s">
        <v>1219</v>
      </c>
    </row>
    <row r="1189" spans="1:13">
      <c r="A1189" s="634" t="s">
        <v>76</v>
      </c>
      <c r="B1189" s="634" t="s">
        <v>1219</v>
      </c>
      <c r="C1189" s="635" t="s">
        <v>811</v>
      </c>
      <c r="D1189" s="636">
        <v>0</v>
      </c>
      <c r="E1189" s="636">
        <v>0</v>
      </c>
      <c r="F1189" s="636">
        <v>33</v>
      </c>
      <c r="G1189" s="636">
        <v>320</v>
      </c>
      <c r="H1189" s="636" t="s">
        <v>1132</v>
      </c>
      <c r="J1189" s="638">
        <f t="shared" si="18"/>
        <v>33.32</v>
      </c>
      <c r="L1189" s="633" t="s">
        <v>76</v>
      </c>
      <c r="M1189" s="637" t="s">
        <v>1219</v>
      </c>
    </row>
    <row r="1190" spans="1:13">
      <c r="A1190" s="634" t="s">
        <v>76</v>
      </c>
      <c r="B1190" s="634" t="s">
        <v>1219</v>
      </c>
      <c r="C1190" s="635" t="s">
        <v>811</v>
      </c>
      <c r="D1190" s="636">
        <v>33</v>
      </c>
      <c r="E1190" s="636">
        <v>320</v>
      </c>
      <c r="F1190" s="636">
        <v>39</v>
      </c>
      <c r="G1190" s="636">
        <v>500</v>
      </c>
      <c r="H1190" s="636" t="s">
        <v>1132</v>
      </c>
      <c r="J1190" s="638">
        <f t="shared" si="18"/>
        <v>6.18</v>
      </c>
      <c r="L1190" s="633" t="s">
        <v>76</v>
      </c>
      <c r="M1190" s="637" t="s">
        <v>1219</v>
      </c>
    </row>
    <row r="1191" spans="1:13">
      <c r="A1191" s="634" t="s">
        <v>76</v>
      </c>
      <c r="B1191" s="634" t="s">
        <v>1219</v>
      </c>
      <c r="C1191" s="635" t="s">
        <v>811</v>
      </c>
      <c r="D1191" s="636">
        <v>39</v>
      </c>
      <c r="E1191" s="636">
        <v>500</v>
      </c>
      <c r="F1191" s="636">
        <v>41</v>
      </c>
      <c r="G1191" s="636">
        <v>500</v>
      </c>
      <c r="H1191" s="636" t="s">
        <v>1133</v>
      </c>
      <c r="J1191" s="638">
        <f t="shared" si="18"/>
        <v>2</v>
      </c>
      <c r="L1191" s="633" t="s">
        <v>76</v>
      </c>
      <c r="M1191" s="637" t="s">
        <v>1219</v>
      </c>
    </row>
    <row r="1192" spans="1:13">
      <c r="A1192" s="634" t="s">
        <v>76</v>
      </c>
      <c r="B1192" s="634" t="s">
        <v>1219</v>
      </c>
      <c r="C1192" s="635" t="s">
        <v>811</v>
      </c>
      <c r="D1192" s="636">
        <v>41</v>
      </c>
      <c r="E1192" s="636">
        <v>500</v>
      </c>
      <c r="F1192" s="636">
        <v>50</v>
      </c>
      <c r="G1192" s="636">
        <v>200</v>
      </c>
      <c r="H1192" s="636" t="s">
        <v>1132</v>
      </c>
      <c r="J1192" s="638">
        <f t="shared" si="18"/>
        <v>8.7000000000000028</v>
      </c>
      <c r="L1192" s="633" t="s">
        <v>76</v>
      </c>
      <c r="M1192" s="637" t="s">
        <v>1219</v>
      </c>
    </row>
    <row r="1193" spans="1:13">
      <c r="A1193" s="634" t="s">
        <v>76</v>
      </c>
      <c r="B1193" s="634" t="s">
        <v>1219</v>
      </c>
      <c r="C1193" s="635" t="s">
        <v>811</v>
      </c>
      <c r="D1193" s="636">
        <v>50</v>
      </c>
      <c r="E1193" s="636">
        <v>200</v>
      </c>
      <c r="F1193" s="636">
        <v>51</v>
      </c>
      <c r="G1193" s="636">
        <v>200</v>
      </c>
      <c r="H1193" s="636" t="s">
        <v>1134</v>
      </c>
      <c r="J1193" s="638">
        <f t="shared" si="18"/>
        <v>1</v>
      </c>
      <c r="L1193" s="633" t="s">
        <v>76</v>
      </c>
      <c r="M1193" s="637" t="s">
        <v>1219</v>
      </c>
    </row>
    <row r="1194" spans="1:13">
      <c r="A1194" s="634" t="s">
        <v>76</v>
      </c>
      <c r="B1194" s="634" t="s">
        <v>1219</v>
      </c>
      <c r="C1194" s="635" t="s">
        <v>811</v>
      </c>
      <c r="D1194" s="636">
        <v>51</v>
      </c>
      <c r="E1194" s="636">
        <v>200</v>
      </c>
      <c r="F1194" s="636">
        <v>54</v>
      </c>
      <c r="G1194" s="636">
        <v>400</v>
      </c>
      <c r="H1194" s="636" t="s">
        <v>1132</v>
      </c>
      <c r="J1194" s="638">
        <f t="shared" si="18"/>
        <v>3.1999999999999957</v>
      </c>
      <c r="L1194" s="633" t="s">
        <v>76</v>
      </c>
      <c r="M1194" s="637" t="s">
        <v>1219</v>
      </c>
    </row>
    <row r="1195" spans="1:13">
      <c r="A1195" s="634" t="s">
        <v>76</v>
      </c>
      <c r="B1195" s="634" t="s">
        <v>1219</v>
      </c>
      <c r="C1195" s="635" t="s">
        <v>811</v>
      </c>
      <c r="D1195" s="636">
        <v>54</v>
      </c>
      <c r="E1195" s="636">
        <v>400</v>
      </c>
      <c r="F1195" s="636">
        <v>56</v>
      </c>
      <c r="G1195" s="636">
        <v>200</v>
      </c>
      <c r="H1195" s="636" t="s">
        <v>1134</v>
      </c>
      <c r="J1195" s="638">
        <f t="shared" si="18"/>
        <v>1.8000000000000043</v>
      </c>
      <c r="L1195" s="633" t="s">
        <v>76</v>
      </c>
      <c r="M1195" s="637" t="s">
        <v>1219</v>
      </c>
    </row>
    <row r="1196" spans="1:13">
      <c r="A1196" s="634" t="s">
        <v>76</v>
      </c>
      <c r="B1196" s="634" t="s">
        <v>1219</v>
      </c>
      <c r="C1196" s="635" t="s">
        <v>811</v>
      </c>
      <c r="D1196" s="636">
        <v>56</v>
      </c>
      <c r="E1196" s="636">
        <v>200</v>
      </c>
      <c r="F1196" s="636">
        <v>57</v>
      </c>
      <c r="G1196" s="636">
        <v>900</v>
      </c>
      <c r="H1196" s="636" t="s">
        <v>1132</v>
      </c>
      <c r="J1196" s="638">
        <f t="shared" si="18"/>
        <v>1.6999999999999957</v>
      </c>
      <c r="L1196" s="633" t="s">
        <v>76</v>
      </c>
      <c r="M1196" s="637" t="s">
        <v>1219</v>
      </c>
    </row>
    <row r="1197" spans="1:13">
      <c r="A1197" s="634" t="s">
        <v>76</v>
      </c>
      <c r="B1197" s="634" t="s">
        <v>1219</v>
      </c>
      <c r="C1197" s="635" t="s">
        <v>811</v>
      </c>
      <c r="D1197" s="636">
        <v>57</v>
      </c>
      <c r="E1197" s="636">
        <v>900</v>
      </c>
      <c r="F1197" s="636">
        <v>58</v>
      </c>
      <c r="G1197" s="636">
        <v>800</v>
      </c>
      <c r="H1197" s="636" t="s">
        <v>1134</v>
      </c>
      <c r="J1197" s="638">
        <f t="shared" si="18"/>
        <v>0.89999999999999858</v>
      </c>
      <c r="L1197" s="633" t="s">
        <v>76</v>
      </c>
      <c r="M1197" s="637" t="s">
        <v>1219</v>
      </c>
    </row>
    <row r="1198" spans="1:13">
      <c r="A1198" s="634" t="s">
        <v>76</v>
      </c>
      <c r="B1198" s="634" t="s">
        <v>1219</v>
      </c>
      <c r="C1198" s="635" t="s">
        <v>811</v>
      </c>
      <c r="D1198" s="636">
        <v>58</v>
      </c>
      <c r="E1198" s="636">
        <v>800</v>
      </c>
      <c r="F1198" s="636">
        <v>72</v>
      </c>
      <c r="G1198" s="636">
        <v>0</v>
      </c>
      <c r="H1198" s="636" t="s">
        <v>1132</v>
      </c>
      <c r="J1198" s="638">
        <f t="shared" si="18"/>
        <v>13.200000000000003</v>
      </c>
      <c r="L1198" s="633" t="s">
        <v>76</v>
      </c>
      <c r="M1198" s="637" t="s">
        <v>1219</v>
      </c>
    </row>
    <row r="1199" spans="1:13">
      <c r="A1199" s="634" t="s">
        <v>76</v>
      </c>
      <c r="B1199" s="634" t="s">
        <v>1219</v>
      </c>
      <c r="C1199" s="635" t="s">
        <v>811</v>
      </c>
      <c r="D1199" s="636">
        <v>72</v>
      </c>
      <c r="E1199" s="636">
        <v>0</v>
      </c>
      <c r="F1199" s="636">
        <v>105</v>
      </c>
      <c r="G1199" s="636">
        <v>0</v>
      </c>
      <c r="H1199" s="636" t="s">
        <v>1133</v>
      </c>
      <c r="J1199" s="638">
        <f t="shared" si="18"/>
        <v>33</v>
      </c>
      <c r="L1199" s="633" t="s">
        <v>76</v>
      </c>
      <c r="M1199" s="637" t="s">
        <v>1219</v>
      </c>
    </row>
    <row r="1200" spans="1:13">
      <c r="A1200" s="634" t="s">
        <v>76</v>
      </c>
      <c r="B1200" s="634" t="s">
        <v>1219</v>
      </c>
      <c r="C1200" s="635" t="s">
        <v>812</v>
      </c>
      <c r="D1200" s="636">
        <v>105</v>
      </c>
      <c r="E1200" s="636">
        <v>0</v>
      </c>
      <c r="F1200" s="636">
        <v>105</v>
      </c>
      <c r="G1200" s="636">
        <v>448</v>
      </c>
      <c r="H1200" s="636" t="s">
        <v>1132</v>
      </c>
      <c r="J1200" s="638">
        <f t="shared" si="18"/>
        <v>0.44799999999999329</v>
      </c>
      <c r="L1200" s="633" t="s">
        <v>76</v>
      </c>
      <c r="M1200" s="637" t="s">
        <v>1219</v>
      </c>
    </row>
    <row r="1201" spans="1:13">
      <c r="A1201" s="634" t="s">
        <v>79</v>
      </c>
      <c r="B1201" s="634" t="s">
        <v>1219</v>
      </c>
      <c r="C1201" s="635" t="s">
        <v>1223</v>
      </c>
      <c r="D1201" s="636">
        <v>0</v>
      </c>
      <c r="E1201" s="636">
        <v>0</v>
      </c>
      <c r="F1201" s="636">
        <v>13</v>
      </c>
      <c r="G1201" s="636">
        <v>850</v>
      </c>
      <c r="H1201" s="636" t="s">
        <v>1132</v>
      </c>
      <c r="J1201" s="638">
        <f t="shared" si="18"/>
        <v>13.85</v>
      </c>
      <c r="L1201" s="633" t="s">
        <v>79</v>
      </c>
      <c r="M1201" s="637" t="s">
        <v>1219</v>
      </c>
    </row>
    <row r="1202" spans="1:13">
      <c r="A1202" s="634" t="s">
        <v>79</v>
      </c>
      <c r="B1202" s="634" t="s">
        <v>1219</v>
      </c>
      <c r="C1202" s="635" t="s">
        <v>1223</v>
      </c>
      <c r="D1202" s="636">
        <v>13</v>
      </c>
      <c r="E1202" s="636">
        <v>850</v>
      </c>
      <c r="F1202" s="636">
        <v>23</v>
      </c>
      <c r="G1202" s="636">
        <v>0</v>
      </c>
      <c r="H1202" s="636" t="s">
        <v>1132</v>
      </c>
      <c r="J1202" s="638">
        <f t="shared" si="18"/>
        <v>9.15</v>
      </c>
      <c r="L1202" s="633" t="s">
        <v>79</v>
      </c>
      <c r="M1202" s="637" t="s">
        <v>1219</v>
      </c>
    </row>
    <row r="1203" spans="1:13">
      <c r="A1203" s="634" t="s">
        <v>79</v>
      </c>
      <c r="B1203" s="634" t="s">
        <v>1219</v>
      </c>
      <c r="C1203" s="635" t="s">
        <v>1223</v>
      </c>
      <c r="D1203" s="636">
        <v>23</v>
      </c>
      <c r="E1203" s="636">
        <v>0</v>
      </c>
      <c r="F1203" s="636">
        <v>33</v>
      </c>
      <c r="G1203" s="636">
        <v>0</v>
      </c>
      <c r="H1203" s="636" t="s">
        <v>1133</v>
      </c>
      <c r="J1203" s="638">
        <f t="shared" si="18"/>
        <v>10</v>
      </c>
      <c r="L1203" s="633" t="s">
        <v>79</v>
      </c>
      <c r="M1203" s="637" t="s">
        <v>1219</v>
      </c>
    </row>
    <row r="1204" spans="1:13">
      <c r="A1204" s="634" t="s">
        <v>79</v>
      </c>
      <c r="B1204" s="634" t="s">
        <v>1219</v>
      </c>
      <c r="C1204" s="635" t="s">
        <v>1224</v>
      </c>
      <c r="D1204" s="636">
        <v>33</v>
      </c>
      <c r="E1204" s="636">
        <v>0</v>
      </c>
      <c r="F1204" s="636">
        <v>29</v>
      </c>
      <c r="G1204" s="636">
        <v>500</v>
      </c>
      <c r="H1204" s="636" t="s">
        <v>1133</v>
      </c>
      <c r="J1204" s="638">
        <f t="shared" si="18"/>
        <v>-3.5</v>
      </c>
      <c r="L1204" s="633" t="s">
        <v>79</v>
      </c>
      <c r="M1204" s="637" t="s">
        <v>1219</v>
      </c>
    </row>
    <row r="1205" spans="1:13">
      <c r="A1205" s="634" t="s">
        <v>79</v>
      </c>
      <c r="B1205" s="634" t="s">
        <v>1219</v>
      </c>
      <c r="C1205" s="635" t="s">
        <v>1224</v>
      </c>
      <c r="D1205" s="636">
        <v>29</v>
      </c>
      <c r="E1205" s="636">
        <v>500</v>
      </c>
      <c r="F1205" s="636">
        <v>33</v>
      </c>
      <c r="G1205" s="636">
        <v>0</v>
      </c>
      <c r="H1205" s="636" t="s">
        <v>1132</v>
      </c>
      <c r="J1205" s="638">
        <f t="shared" si="18"/>
        <v>3.5</v>
      </c>
      <c r="L1205" s="633" t="s">
        <v>79</v>
      </c>
      <c r="M1205" s="637" t="s">
        <v>1219</v>
      </c>
    </row>
    <row r="1206" spans="1:13">
      <c r="A1206" s="634" t="s">
        <v>79</v>
      </c>
      <c r="B1206" s="634" t="s">
        <v>1219</v>
      </c>
      <c r="C1206" s="635" t="s">
        <v>1223</v>
      </c>
      <c r="D1206" s="636">
        <v>33</v>
      </c>
      <c r="E1206" s="636">
        <v>0</v>
      </c>
      <c r="F1206" s="636">
        <v>36</v>
      </c>
      <c r="G1206" s="636">
        <v>0</v>
      </c>
      <c r="H1206" s="636" t="s">
        <v>1132</v>
      </c>
      <c r="J1206" s="638">
        <f t="shared" si="18"/>
        <v>3</v>
      </c>
      <c r="L1206" s="633" t="s">
        <v>79</v>
      </c>
      <c r="M1206" s="637" t="s">
        <v>1219</v>
      </c>
    </row>
    <row r="1207" spans="1:13">
      <c r="A1207" s="634" t="s">
        <v>79</v>
      </c>
      <c r="B1207" s="634" t="s">
        <v>1219</v>
      </c>
      <c r="C1207" s="635" t="s">
        <v>1223</v>
      </c>
      <c r="D1207" s="636">
        <v>36</v>
      </c>
      <c r="E1207" s="636">
        <v>0</v>
      </c>
      <c r="F1207" s="636">
        <v>42</v>
      </c>
      <c r="G1207" s="636">
        <v>0</v>
      </c>
      <c r="H1207" s="636" t="s">
        <v>1133</v>
      </c>
      <c r="J1207" s="638">
        <f t="shared" si="18"/>
        <v>6</v>
      </c>
      <c r="L1207" s="633" t="s">
        <v>79</v>
      </c>
      <c r="M1207" s="637" t="s">
        <v>1219</v>
      </c>
    </row>
    <row r="1208" spans="1:13">
      <c r="A1208" s="634" t="s">
        <v>79</v>
      </c>
      <c r="B1208" s="634" t="s">
        <v>1219</v>
      </c>
      <c r="C1208" s="635" t="s">
        <v>1223</v>
      </c>
      <c r="D1208" s="636">
        <v>42</v>
      </c>
      <c r="E1208" s="636">
        <v>0</v>
      </c>
      <c r="F1208" s="636">
        <v>45</v>
      </c>
      <c r="G1208" s="636">
        <v>0</v>
      </c>
      <c r="H1208" s="636" t="s">
        <v>1132</v>
      </c>
      <c r="J1208" s="638">
        <f t="shared" si="18"/>
        <v>3</v>
      </c>
      <c r="L1208" s="633" t="s">
        <v>79</v>
      </c>
      <c r="M1208" s="637" t="s">
        <v>1219</v>
      </c>
    </row>
    <row r="1209" spans="1:13">
      <c r="A1209" s="634" t="s">
        <v>79</v>
      </c>
      <c r="B1209" s="634" t="s">
        <v>1219</v>
      </c>
      <c r="C1209" s="635" t="s">
        <v>1223</v>
      </c>
      <c r="D1209" s="636">
        <v>45</v>
      </c>
      <c r="E1209" s="636">
        <v>0</v>
      </c>
      <c r="F1209" s="636">
        <v>49</v>
      </c>
      <c r="G1209" s="636">
        <v>0</v>
      </c>
      <c r="H1209" s="636" t="s">
        <v>1133</v>
      </c>
      <c r="J1209" s="638">
        <f t="shared" si="18"/>
        <v>4</v>
      </c>
      <c r="L1209" s="633" t="s">
        <v>79</v>
      </c>
      <c r="M1209" s="637" t="s">
        <v>1219</v>
      </c>
    </row>
    <row r="1210" spans="1:13">
      <c r="A1210" s="634" t="s">
        <v>79</v>
      </c>
      <c r="B1210" s="634" t="s">
        <v>1219</v>
      </c>
      <c r="C1210" s="635" t="s">
        <v>1223</v>
      </c>
      <c r="D1210" s="636">
        <v>49</v>
      </c>
      <c r="E1210" s="636">
        <v>0</v>
      </c>
      <c r="F1210" s="636">
        <v>51</v>
      </c>
      <c r="G1210" s="636">
        <v>0</v>
      </c>
      <c r="H1210" s="636" t="s">
        <v>1132</v>
      </c>
      <c r="J1210" s="638">
        <f t="shared" si="18"/>
        <v>2</v>
      </c>
      <c r="L1210" s="633" t="s">
        <v>79</v>
      </c>
      <c r="M1210" s="637" t="s">
        <v>1219</v>
      </c>
    </row>
    <row r="1211" spans="1:13">
      <c r="A1211" s="634" t="s">
        <v>79</v>
      </c>
      <c r="B1211" s="634" t="s">
        <v>1219</v>
      </c>
      <c r="C1211" s="635" t="s">
        <v>1223</v>
      </c>
      <c r="D1211" s="636">
        <v>51</v>
      </c>
      <c r="E1211" s="636">
        <v>0</v>
      </c>
      <c r="F1211" s="636">
        <v>57</v>
      </c>
      <c r="G1211" s="636">
        <v>0</v>
      </c>
      <c r="H1211" s="636" t="s">
        <v>1133</v>
      </c>
      <c r="J1211" s="638">
        <f t="shared" si="18"/>
        <v>6</v>
      </c>
      <c r="L1211" s="633" t="s">
        <v>79</v>
      </c>
      <c r="M1211" s="637" t="s">
        <v>1219</v>
      </c>
    </row>
    <row r="1212" spans="1:13">
      <c r="A1212" s="634" t="s">
        <v>79</v>
      </c>
      <c r="B1212" s="634" t="s">
        <v>1219</v>
      </c>
      <c r="C1212" s="635" t="s">
        <v>1223</v>
      </c>
      <c r="D1212" s="636">
        <v>57</v>
      </c>
      <c r="E1212" s="636">
        <v>0</v>
      </c>
      <c r="F1212" s="636">
        <v>61</v>
      </c>
      <c r="G1212" s="636">
        <v>0</v>
      </c>
      <c r="H1212" s="636" t="s">
        <v>1132</v>
      </c>
      <c r="J1212" s="638">
        <f t="shared" si="18"/>
        <v>4</v>
      </c>
      <c r="L1212" s="633" t="s">
        <v>79</v>
      </c>
      <c r="M1212" s="637" t="s">
        <v>1219</v>
      </c>
    </row>
    <row r="1213" spans="1:13">
      <c r="A1213" s="634" t="s">
        <v>79</v>
      </c>
      <c r="B1213" s="634" t="s">
        <v>1219</v>
      </c>
      <c r="C1213" s="635" t="s">
        <v>1223</v>
      </c>
      <c r="D1213" s="636">
        <v>61</v>
      </c>
      <c r="E1213" s="636">
        <v>0</v>
      </c>
      <c r="F1213" s="636">
        <v>66</v>
      </c>
      <c r="G1213" s="636">
        <v>0</v>
      </c>
      <c r="H1213" s="636" t="s">
        <v>1133</v>
      </c>
      <c r="J1213" s="638">
        <f t="shared" si="18"/>
        <v>5</v>
      </c>
      <c r="L1213" s="633" t="s">
        <v>79</v>
      </c>
      <c r="M1213" s="637" t="s">
        <v>1219</v>
      </c>
    </row>
    <row r="1214" spans="1:13">
      <c r="A1214" s="634" t="s">
        <v>79</v>
      </c>
      <c r="B1214" s="634" t="s">
        <v>1219</v>
      </c>
      <c r="C1214" s="635" t="s">
        <v>1223</v>
      </c>
      <c r="D1214" s="636">
        <v>66</v>
      </c>
      <c r="E1214" s="636">
        <v>0</v>
      </c>
      <c r="F1214" s="636">
        <v>90</v>
      </c>
      <c r="G1214" s="636">
        <v>380</v>
      </c>
      <c r="H1214" s="636" t="s">
        <v>1132</v>
      </c>
      <c r="J1214" s="638">
        <f t="shared" si="18"/>
        <v>24.379999999999995</v>
      </c>
      <c r="L1214" s="633" t="s">
        <v>79</v>
      </c>
      <c r="M1214" s="637" t="s">
        <v>1219</v>
      </c>
    </row>
    <row r="1215" spans="1:13">
      <c r="A1215" s="634" t="s">
        <v>82</v>
      </c>
      <c r="B1215" s="634" t="s">
        <v>1219</v>
      </c>
      <c r="C1215" s="635" t="s">
        <v>1225</v>
      </c>
      <c r="D1215" s="636">
        <v>0</v>
      </c>
      <c r="E1215" s="636">
        <v>0</v>
      </c>
      <c r="F1215" s="636">
        <v>4</v>
      </c>
      <c r="G1215" s="636">
        <v>0</v>
      </c>
      <c r="H1215" s="636" t="s">
        <v>1132</v>
      </c>
      <c r="J1215" s="638">
        <f t="shared" si="18"/>
        <v>4</v>
      </c>
      <c r="L1215" s="633" t="s">
        <v>82</v>
      </c>
      <c r="M1215" s="637" t="s">
        <v>1219</v>
      </c>
    </row>
    <row r="1216" spans="1:13">
      <c r="A1216" s="634" t="s">
        <v>82</v>
      </c>
      <c r="B1216" s="634" t="s">
        <v>1219</v>
      </c>
      <c r="C1216" s="635" t="s">
        <v>1225</v>
      </c>
      <c r="D1216" s="636">
        <v>4</v>
      </c>
      <c r="E1216" s="636">
        <v>0</v>
      </c>
      <c r="F1216" s="636">
        <v>6</v>
      </c>
      <c r="G1216" s="636">
        <v>0</v>
      </c>
      <c r="H1216" s="636" t="s">
        <v>1133</v>
      </c>
      <c r="J1216" s="638">
        <f t="shared" si="18"/>
        <v>2</v>
      </c>
      <c r="L1216" s="633" t="s">
        <v>82</v>
      </c>
      <c r="M1216" s="637" t="s">
        <v>1219</v>
      </c>
    </row>
    <row r="1217" spans="1:13">
      <c r="A1217" s="634" t="s">
        <v>82</v>
      </c>
      <c r="B1217" s="634" t="s">
        <v>1219</v>
      </c>
      <c r="C1217" s="635" t="s">
        <v>1225</v>
      </c>
      <c r="D1217" s="636">
        <v>6</v>
      </c>
      <c r="E1217" s="636">
        <v>0</v>
      </c>
      <c r="F1217" s="636">
        <v>43</v>
      </c>
      <c r="G1217" s="636">
        <v>0</v>
      </c>
      <c r="H1217" s="636" t="s">
        <v>1132</v>
      </c>
      <c r="J1217" s="638">
        <f t="shared" si="18"/>
        <v>37</v>
      </c>
      <c r="L1217" s="633" t="s">
        <v>82</v>
      </c>
      <c r="M1217" s="637" t="s">
        <v>1219</v>
      </c>
    </row>
    <row r="1218" spans="1:13">
      <c r="A1218" s="634" t="s">
        <v>82</v>
      </c>
      <c r="B1218" s="634" t="s">
        <v>1219</v>
      </c>
      <c r="C1218" s="635" t="s">
        <v>1225</v>
      </c>
      <c r="D1218" s="636">
        <v>43</v>
      </c>
      <c r="E1218" s="636">
        <v>0</v>
      </c>
      <c r="F1218" s="636">
        <v>45</v>
      </c>
      <c r="G1218" s="636">
        <v>0</v>
      </c>
      <c r="H1218" s="636" t="s">
        <v>1133</v>
      </c>
      <c r="J1218" s="638">
        <f t="shared" si="18"/>
        <v>2</v>
      </c>
      <c r="L1218" s="633" t="s">
        <v>82</v>
      </c>
      <c r="M1218" s="637" t="s">
        <v>1219</v>
      </c>
    </row>
    <row r="1219" spans="1:13">
      <c r="A1219" s="634" t="s">
        <v>82</v>
      </c>
      <c r="B1219" s="634" t="s">
        <v>1219</v>
      </c>
      <c r="C1219" s="635" t="s">
        <v>1225</v>
      </c>
      <c r="D1219" s="636">
        <v>45</v>
      </c>
      <c r="E1219" s="636">
        <v>0</v>
      </c>
      <c r="F1219" s="636">
        <v>56</v>
      </c>
      <c r="G1219" s="636">
        <v>0</v>
      </c>
      <c r="H1219" s="636" t="s">
        <v>1132</v>
      </c>
      <c r="J1219" s="638">
        <f t="shared" ref="J1219:J1282" si="19">+(F1219+G1219/1000)-(D1219+E1219/1000)</f>
        <v>11</v>
      </c>
      <c r="L1219" s="633" t="s">
        <v>82</v>
      </c>
      <c r="M1219" s="637" t="s">
        <v>1219</v>
      </c>
    </row>
    <row r="1220" spans="1:13">
      <c r="A1220" s="634" t="s">
        <v>82</v>
      </c>
      <c r="B1220" s="634" t="s">
        <v>1219</v>
      </c>
      <c r="C1220" s="635" t="s">
        <v>1225</v>
      </c>
      <c r="D1220" s="636">
        <v>56</v>
      </c>
      <c r="E1220" s="636">
        <v>0</v>
      </c>
      <c r="F1220" s="636">
        <v>59</v>
      </c>
      <c r="G1220" s="636">
        <v>0</v>
      </c>
      <c r="H1220" s="636" t="s">
        <v>1133</v>
      </c>
      <c r="J1220" s="638">
        <f t="shared" si="19"/>
        <v>3</v>
      </c>
      <c r="L1220" s="633" t="s">
        <v>82</v>
      </c>
      <c r="M1220" s="637" t="s">
        <v>1219</v>
      </c>
    </row>
    <row r="1221" spans="1:13">
      <c r="A1221" s="634" t="s">
        <v>82</v>
      </c>
      <c r="B1221" s="634" t="s">
        <v>1219</v>
      </c>
      <c r="C1221" s="635" t="s">
        <v>1225</v>
      </c>
      <c r="D1221" s="636">
        <v>59</v>
      </c>
      <c r="E1221" s="636">
        <v>0</v>
      </c>
      <c r="F1221" s="636">
        <v>73</v>
      </c>
      <c r="G1221" s="636">
        <v>380</v>
      </c>
      <c r="H1221" s="636" t="s">
        <v>1132</v>
      </c>
      <c r="J1221" s="638">
        <f t="shared" si="19"/>
        <v>14.379999999999995</v>
      </c>
      <c r="L1221" s="633" t="s">
        <v>82</v>
      </c>
      <c r="M1221" s="637" t="s">
        <v>1219</v>
      </c>
    </row>
    <row r="1222" spans="1:13">
      <c r="A1222" s="634" t="s">
        <v>1226</v>
      </c>
      <c r="B1222" s="634" t="s">
        <v>1203</v>
      </c>
      <c r="C1222" s="635" t="s">
        <v>321</v>
      </c>
      <c r="D1222" s="636">
        <v>0</v>
      </c>
      <c r="E1222" s="636">
        <v>0</v>
      </c>
      <c r="F1222" s="636">
        <v>7</v>
      </c>
      <c r="G1222" s="636">
        <v>0</v>
      </c>
      <c r="H1222" s="636" t="s">
        <v>1132</v>
      </c>
      <c r="J1222" s="638">
        <f t="shared" si="19"/>
        <v>7</v>
      </c>
      <c r="L1222" s="633" t="s">
        <v>1226</v>
      </c>
      <c r="M1222" s="637" t="s">
        <v>1203</v>
      </c>
    </row>
    <row r="1223" spans="1:13">
      <c r="A1223" s="634" t="s">
        <v>1226</v>
      </c>
      <c r="B1223" s="634" t="s">
        <v>1203</v>
      </c>
      <c r="C1223" s="635" t="s">
        <v>321</v>
      </c>
      <c r="D1223" s="636">
        <v>7</v>
      </c>
      <c r="E1223" s="636">
        <v>0</v>
      </c>
      <c r="F1223" s="636">
        <v>14</v>
      </c>
      <c r="G1223" s="636">
        <v>500</v>
      </c>
      <c r="H1223" s="636" t="s">
        <v>1132</v>
      </c>
      <c r="J1223" s="638">
        <f t="shared" si="19"/>
        <v>7.5</v>
      </c>
      <c r="L1223" s="633" t="s">
        <v>1226</v>
      </c>
      <c r="M1223" s="637" t="s">
        <v>1203</v>
      </c>
    </row>
    <row r="1224" spans="1:13">
      <c r="A1224" s="634" t="s">
        <v>1226</v>
      </c>
      <c r="B1224" s="634" t="s">
        <v>1203</v>
      </c>
      <c r="C1224" s="635" t="s">
        <v>321</v>
      </c>
      <c r="D1224" s="636">
        <v>14</v>
      </c>
      <c r="E1224" s="636">
        <v>500</v>
      </c>
      <c r="F1224" s="636">
        <v>17</v>
      </c>
      <c r="G1224" s="636">
        <v>530</v>
      </c>
      <c r="H1224" s="636" t="s">
        <v>1134</v>
      </c>
      <c r="J1224" s="638">
        <f t="shared" si="19"/>
        <v>3.0300000000000011</v>
      </c>
      <c r="L1224" s="633" t="s">
        <v>1226</v>
      </c>
      <c r="M1224" s="637" t="s">
        <v>1203</v>
      </c>
    </row>
    <row r="1225" spans="1:13">
      <c r="A1225" s="634" t="s">
        <v>1226</v>
      </c>
      <c r="B1225" s="634" t="s">
        <v>1203</v>
      </c>
      <c r="C1225" s="635" t="s">
        <v>321</v>
      </c>
      <c r="D1225" s="636">
        <v>17</v>
      </c>
      <c r="E1225" s="636">
        <v>530</v>
      </c>
      <c r="F1225" s="636">
        <v>18</v>
      </c>
      <c r="G1225" s="636">
        <v>150</v>
      </c>
      <c r="H1225" s="636" t="s">
        <v>1141</v>
      </c>
      <c r="J1225" s="638">
        <f t="shared" si="19"/>
        <v>0.61999999999999744</v>
      </c>
      <c r="L1225" s="633" t="s">
        <v>1226</v>
      </c>
      <c r="M1225" s="637" t="s">
        <v>1203</v>
      </c>
    </row>
    <row r="1226" spans="1:13">
      <c r="A1226" s="634" t="s">
        <v>1226</v>
      </c>
      <c r="B1226" s="634" t="s">
        <v>1203</v>
      </c>
      <c r="C1226" s="635" t="s">
        <v>321</v>
      </c>
      <c r="D1226" s="636">
        <v>18</v>
      </c>
      <c r="E1226" s="636">
        <v>150</v>
      </c>
      <c r="F1226" s="636">
        <v>19</v>
      </c>
      <c r="G1226" s="636">
        <v>100</v>
      </c>
      <c r="H1226" s="636" t="s">
        <v>1134</v>
      </c>
      <c r="J1226" s="638">
        <f t="shared" si="19"/>
        <v>0.95000000000000284</v>
      </c>
      <c r="L1226" s="633" t="s">
        <v>1226</v>
      </c>
      <c r="M1226" s="637" t="s">
        <v>1203</v>
      </c>
    </row>
    <row r="1227" spans="1:13">
      <c r="A1227" s="634" t="s">
        <v>1226</v>
      </c>
      <c r="B1227" s="634" t="s">
        <v>1203</v>
      </c>
      <c r="C1227" s="635" t="s">
        <v>321</v>
      </c>
      <c r="D1227" s="636">
        <v>19</v>
      </c>
      <c r="E1227" s="636">
        <v>100</v>
      </c>
      <c r="F1227" s="636">
        <v>20</v>
      </c>
      <c r="G1227" s="636">
        <v>100</v>
      </c>
      <c r="H1227" s="636" t="s">
        <v>1141</v>
      </c>
      <c r="J1227" s="638">
        <f t="shared" si="19"/>
        <v>1</v>
      </c>
      <c r="L1227" s="633" t="s">
        <v>1226</v>
      </c>
      <c r="M1227" s="637" t="s">
        <v>1203</v>
      </c>
    </row>
    <row r="1228" spans="1:13">
      <c r="A1228" s="634" t="s">
        <v>1226</v>
      </c>
      <c r="B1228" s="634" t="s">
        <v>1203</v>
      </c>
      <c r="C1228" s="635" t="s">
        <v>321</v>
      </c>
      <c r="D1228" s="636">
        <v>20</v>
      </c>
      <c r="E1228" s="636">
        <v>100</v>
      </c>
      <c r="F1228" s="636">
        <v>20</v>
      </c>
      <c r="G1228" s="636">
        <v>700</v>
      </c>
      <c r="H1228" s="636" t="s">
        <v>1134</v>
      </c>
      <c r="J1228" s="638">
        <f t="shared" si="19"/>
        <v>0.59999999999999787</v>
      </c>
      <c r="L1228" s="633" t="s">
        <v>1226</v>
      </c>
      <c r="M1228" s="637" t="s">
        <v>1203</v>
      </c>
    </row>
    <row r="1229" spans="1:13">
      <c r="A1229" s="634" t="s">
        <v>1226</v>
      </c>
      <c r="B1229" s="634" t="s">
        <v>1203</v>
      </c>
      <c r="C1229" s="635" t="s">
        <v>321</v>
      </c>
      <c r="D1229" s="636">
        <v>20</v>
      </c>
      <c r="E1229" s="636">
        <v>700</v>
      </c>
      <c r="F1229" s="636">
        <v>21</v>
      </c>
      <c r="G1229" s="636">
        <v>300</v>
      </c>
      <c r="H1229" s="636" t="s">
        <v>1141</v>
      </c>
      <c r="J1229" s="638">
        <f t="shared" si="19"/>
        <v>0.60000000000000142</v>
      </c>
      <c r="L1229" s="633" t="s">
        <v>1226</v>
      </c>
      <c r="M1229" s="637" t="s">
        <v>1203</v>
      </c>
    </row>
    <row r="1230" spans="1:13">
      <c r="A1230" s="634" t="s">
        <v>1226</v>
      </c>
      <c r="B1230" s="634" t="s">
        <v>1203</v>
      </c>
      <c r="C1230" s="635" t="s">
        <v>321</v>
      </c>
      <c r="D1230" s="636">
        <v>21</v>
      </c>
      <c r="E1230" s="636">
        <v>300</v>
      </c>
      <c r="F1230" s="636">
        <v>21</v>
      </c>
      <c r="G1230" s="636">
        <v>900</v>
      </c>
      <c r="H1230" s="636" t="s">
        <v>1134</v>
      </c>
      <c r="J1230" s="638">
        <f t="shared" si="19"/>
        <v>0.59999999999999787</v>
      </c>
      <c r="L1230" s="633" t="s">
        <v>1226</v>
      </c>
      <c r="M1230" s="637" t="s">
        <v>1203</v>
      </c>
    </row>
    <row r="1231" spans="1:13">
      <c r="A1231" s="634" t="s">
        <v>1226</v>
      </c>
      <c r="B1231" s="634" t="s">
        <v>1203</v>
      </c>
      <c r="C1231" s="635" t="s">
        <v>321</v>
      </c>
      <c r="D1231" s="636">
        <v>21</v>
      </c>
      <c r="E1231" s="636">
        <v>900</v>
      </c>
      <c r="F1231" s="636">
        <v>22</v>
      </c>
      <c r="G1231" s="636">
        <v>150</v>
      </c>
      <c r="H1231" s="636" t="s">
        <v>1141</v>
      </c>
      <c r="J1231" s="638">
        <f t="shared" si="19"/>
        <v>0.25</v>
      </c>
      <c r="L1231" s="633" t="s">
        <v>1226</v>
      </c>
      <c r="M1231" s="637" t="s">
        <v>1203</v>
      </c>
    </row>
    <row r="1232" spans="1:13">
      <c r="A1232" s="634" t="s">
        <v>1226</v>
      </c>
      <c r="B1232" s="634" t="s">
        <v>1203</v>
      </c>
      <c r="C1232" s="635" t="s">
        <v>321</v>
      </c>
      <c r="D1232" s="636">
        <v>22</v>
      </c>
      <c r="E1232" s="636">
        <v>150</v>
      </c>
      <c r="F1232" s="636">
        <v>23</v>
      </c>
      <c r="G1232" s="636">
        <v>150</v>
      </c>
      <c r="H1232" s="636" t="s">
        <v>1134</v>
      </c>
      <c r="J1232" s="638">
        <f t="shared" si="19"/>
        <v>1</v>
      </c>
      <c r="L1232" s="633" t="s">
        <v>1226</v>
      </c>
      <c r="M1232" s="637" t="s">
        <v>1203</v>
      </c>
    </row>
    <row r="1233" spans="1:13">
      <c r="A1233" s="634" t="s">
        <v>1226</v>
      </c>
      <c r="B1233" s="634" t="s">
        <v>1203</v>
      </c>
      <c r="C1233" s="635" t="s">
        <v>321</v>
      </c>
      <c r="D1233" s="636">
        <v>23</v>
      </c>
      <c r="E1233" s="636">
        <v>150</v>
      </c>
      <c r="F1233" s="636">
        <v>23</v>
      </c>
      <c r="G1233" s="636">
        <v>380</v>
      </c>
      <c r="H1233" s="636" t="s">
        <v>1141</v>
      </c>
      <c r="J1233" s="638">
        <f t="shared" si="19"/>
        <v>0.23000000000000043</v>
      </c>
      <c r="L1233" s="633" t="s">
        <v>1226</v>
      </c>
      <c r="M1233" s="637" t="s">
        <v>1203</v>
      </c>
    </row>
    <row r="1234" spans="1:13">
      <c r="A1234" s="634" t="s">
        <v>1226</v>
      </c>
      <c r="B1234" s="634" t="s">
        <v>1203</v>
      </c>
      <c r="C1234" s="635" t="s">
        <v>321</v>
      </c>
      <c r="D1234" s="636">
        <v>23</v>
      </c>
      <c r="E1234" s="636">
        <v>380</v>
      </c>
      <c r="F1234" s="636">
        <v>24</v>
      </c>
      <c r="G1234" s="636">
        <v>550</v>
      </c>
      <c r="H1234" s="636" t="s">
        <v>1134</v>
      </c>
      <c r="J1234" s="638">
        <f t="shared" si="19"/>
        <v>1.1700000000000017</v>
      </c>
      <c r="L1234" s="633" t="s">
        <v>1226</v>
      </c>
      <c r="M1234" s="637" t="s">
        <v>1203</v>
      </c>
    </row>
    <row r="1235" spans="1:13">
      <c r="A1235" s="634" t="s">
        <v>1226</v>
      </c>
      <c r="B1235" s="634" t="s">
        <v>1203</v>
      </c>
      <c r="C1235" s="635" t="s">
        <v>321</v>
      </c>
      <c r="D1235" s="636">
        <v>24</v>
      </c>
      <c r="E1235" s="636">
        <v>550</v>
      </c>
      <c r="F1235" s="636">
        <v>25</v>
      </c>
      <c r="G1235" s="636">
        <v>850</v>
      </c>
      <c r="H1235" s="636" t="s">
        <v>1133</v>
      </c>
      <c r="J1235" s="638">
        <f t="shared" si="19"/>
        <v>1.3000000000000007</v>
      </c>
      <c r="L1235" s="633" t="s">
        <v>1226</v>
      </c>
      <c r="M1235" s="637" t="s">
        <v>1203</v>
      </c>
    </row>
    <row r="1236" spans="1:13">
      <c r="A1236" s="634" t="s">
        <v>1226</v>
      </c>
      <c r="B1236" s="634" t="s">
        <v>1203</v>
      </c>
      <c r="C1236" s="635" t="s">
        <v>321</v>
      </c>
      <c r="D1236" s="636">
        <v>25</v>
      </c>
      <c r="E1236" s="636">
        <v>850</v>
      </c>
      <c r="F1236" s="636">
        <v>26</v>
      </c>
      <c r="G1236" s="636">
        <v>50</v>
      </c>
      <c r="H1236" s="636" t="s">
        <v>1134</v>
      </c>
      <c r="J1236" s="638">
        <f t="shared" si="19"/>
        <v>0.19999999999999929</v>
      </c>
      <c r="L1236" s="633" t="s">
        <v>1226</v>
      </c>
      <c r="M1236" s="637" t="s">
        <v>1203</v>
      </c>
    </row>
    <row r="1237" spans="1:13">
      <c r="A1237" s="634" t="s">
        <v>1226</v>
      </c>
      <c r="B1237" s="634" t="s">
        <v>1203</v>
      </c>
      <c r="C1237" s="635" t="s">
        <v>321</v>
      </c>
      <c r="D1237" s="636">
        <v>26</v>
      </c>
      <c r="E1237" s="636">
        <v>50</v>
      </c>
      <c r="F1237" s="636">
        <v>27</v>
      </c>
      <c r="G1237" s="636">
        <v>300</v>
      </c>
      <c r="H1237" s="636" t="s">
        <v>1133</v>
      </c>
      <c r="J1237" s="638">
        <f t="shared" si="19"/>
        <v>1.25</v>
      </c>
      <c r="L1237" s="633" t="s">
        <v>1226</v>
      </c>
      <c r="M1237" s="637" t="s">
        <v>1203</v>
      </c>
    </row>
    <row r="1238" spans="1:13">
      <c r="A1238" s="634" t="s">
        <v>1226</v>
      </c>
      <c r="B1238" s="634" t="s">
        <v>1203</v>
      </c>
      <c r="C1238" s="635" t="s">
        <v>321</v>
      </c>
      <c r="D1238" s="636">
        <v>27</v>
      </c>
      <c r="E1238" s="636">
        <v>300</v>
      </c>
      <c r="F1238" s="636">
        <v>28</v>
      </c>
      <c r="G1238" s="636">
        <v>100</v>
      </c>
      <c r="H1238" s="636" t="s">
        <v>1134</v>
      </c>
      <c r="J1238" s="638">
        <f t="shared" si="19"/>
        <v>0.80000000000000071</v>
      </c>
      <c r="L1238" s="633" t="s">
        <v>1226</v>
      </c>
      <c r="M1238" s="637" t="s">
        <v>1203</v>
      </c>
    </row>
    <row r="1239" spans="1:13">
      <c r="A1239" s="634" t="s">
        <v>1226</v>
      </c>
      <c r="B1239" s="634" t="s">
        <v>1203</v>
      </c>
      <c r="C1239" s="635" t="s">
        <v>321</v>
      </c>
      <c r="D1239" s="636">
        <v>28</v>
      </c>
      <c r="E1239" s="636">
        <v>100</v>
      </c>
      <c r="F1239" s="636">
        <v>28</v>
      </c>
      <c r="G1239" s="636">
        <v>500</v>
      </c>
      <c r="H1239" s="636" t="s">
        <v>1133</v>
      </c>
      <c r="J1239" s="638">
        <f t="shared" si="19"/>
        <v>0.39999999999999858</v>
      </c>
      <c r="L1239" s="633" t="s">
        <v>1226</v>
      </c>
      <c r="M1239" s="637" t="s">
        <v>1203</v>
      </c>
    </row>
    <row r="1240" spans="1:13">
      <c r="A1240" s="634" t="s">
        <v>1226</v>
      </c>
      <c r="B1240" s="634" t="s">
        <v>1203</v>
      </c>
      <c r="C1240" s="635" t="s">
        <v>321</v>
      </c>
      <c r="D1240" s="636">
        <v>28</v>
      </c>
      <c r="E1240" s="636">
        <v>500</v>
      </c>
      <c r="F1240" s="636">
        <v>29</v>
      </c>
      <c r="G1240" s="636">
        <v>150</v>
      </c>
      <c r="H1240" s="636" t="s">
        <v>1134</v>
      </c>
      <c r="J1240" s="638">
        <f t="shared" si="19"/>
        <v>0.64999999999999858</v>
      </c>
      <c r="L1240" s="633" t="s">
        <v>1226</v>
      </c>
      <c r="M1240" s="637" t="s">
        <v>1203</v>
      </c>
    </row>
    <row r="1241" spans="1:13">
      <c r="A1241" s="634" t="s">
        <v>1226</v>
      </c>
      <c r="B1241" s="634" t="s">
        <v>1203</v>
      </c>
      <c r="C1241" s="635" t="s">
        <v>321</v>
      </c>
      <c r="D1241" s="636">
        <v>29</v>
      </c>
      <c r="E1241" s="636">
        <v>150</v>
      </c>
      <c r="F1241" s="636">
        <v>29</v>
      </c>
      <c r="G1241" s="636">
        <v>300</v>
      </c>
      <c r="H1241" s="636" t="s">
        <v>1133</v>
      </c>
      <c r="J1241" s="638">
        <f t="shared" si="19"/>
        <v>0.15000000000000213</v>
      </c>
      <c r="L1241" s="633" t="s">
        <v>1226</v>
      </c>
      <c r="M1241" s="637" t="s">
        <v>1203</v>
      </c>
    </row>
    <row r="1242" spans="1:13">
      <c r="A1242" s="634" t="s">
        <v>1226</v>
      </c>
      <c r="B1242" s="634" t="s">
        <v>1203</v>
      </c>
      <c r="C1242" s="635" t="s">
        <v>321</v>
      </c>
      <c r="D1242" s="636">
        <v>29</v>
      </c>
      <c r="E1242" s="636">
        <v>300</v>
      </c>
      <c r="F1242" s="636">
        <v>29</v>
      </c>
      <c r="G1242" s="636">
        <v>400</v>
      </c>
      <c r="H1242" s="636" t="s">
        <v>1134</v>
      </c>
      <c r="J1242" s="638">
        <f t="shared" si="19"/>
        <v>9.9999999999997868E-2</v>
      </c>
      <c r="L1242" s="633" t="s">
        <v>1226</v>
      </c>
      <c r="M1242" s="637" t="s">
        <v>1203</v>
      </c>
    </row>
    <row r="1243" spans="1:13">
      <c r="A1243" s="634" t="s">
        <v>1226</v>
      </c>
      <c r="B1243" s="634" t="s">
        <v>1203</v>
      </c>
      <c r="C1243" s="635" t="s">
        <v>321</v>
      </c>
      <c r="D1243" s="636">
        <v>29</v>
      </c>
      <c r="E1243" s="636">
        <v>400</v>
      </c>
      <c r="F1243" s="636">
        <v>30</v>
      </c>
      <c r="G1243" s="636">
        <v>400</v>
      </c>
      <c r="H1243" s="636" t="s">
        <v>1133</v>
      </c>
      <c r="J1243" s="638">
        <f t="shared" si="19"/>
        <v>1</v>
      </c>
      <c r="L1243" s="633" t="s">
        <v>1226</v>
      </c>
      <c r="M1243" s="637" t="s">
        <v>1203</v>
      </c>
    </row>
    <row r="1244" spans="1:13">
      <c r="A1244" s="634" t="s">
        <v>1226</v>
      </c>
      <c r="B1244" s="634" t="s">
        <v>1203</v>
      </c>
      <c r="C1244" s="635" t="s">
        <v>321</v>
      </c>
      <c r="D1244" s="636">
        <v>30</v>
      </c>
      <c r="E1244" s="636">
        <v>400</v>
      </c>
      <c r="F1244" s="636">
        <v>30</v>
      </c>
      <c r="G1244" s="636">
        <v>600</v>
      </c>
      <c r="H1244" s="636" t="s">
        <v>1134</v>
      </c>
      <c r="J1244" s="638">
        <f t="shared" si="19"/>
        <v>0.20000000000000284</v>
      </c>
      <c r="L1244" s="633" t="s">
        <v>1226</v>
      </c>
      <c r="M1244" s="637" t="s">
        <v>1203</v>
      </c>
    </row>
    <row r="1245" spans="1:13">
      <c r="A1245" s="634" t="s">
        <v>1226</v>
      </c>
      <c r="B1245" s="634" t="s">
        <v>1203</v>
      </c>
      <c r="C1245" s="635" t="s">
        <v>321</v>
      </c>
      <c r="D1245" s="636">
        <v>30</v>
      </c>
      <c r="E1245" s="636">
        <v>600</v>
      </c>
      <c r="F1245" s="636">
        <v>30</v>
      </c>
      <c r="G1245" s="636">
        <v>850</v>
      </c>
      <c r="H1245" s="636" t="s">
        <v>1133</v>
      </c>
      <c r="J1245" s="638">
        <f t="shared" si="19"/>
        <v>0.25</v>
      </c>
      <c r="L1245" s="633" t="s">
        <v>1226</v>
      </c>
      <c r="M1245" s="637" t="s">
        <v>1203</v>
      </c>
    </row>
    <row r="1246" spans="1:13">
      <c r="A1246" s="634" t="s">
        <v>1226</v>
      </c>
      <c r="B1246" s="634" t="s">
        <v>1203</v>
      </c>
      <c r="C1246" s="635" t="s">
        <v>321</v>
      </c>
      <c r="D1246" s="636">
        <v>30</v>
      </c>
      <c r="E1246" s="636">
        <v>850</v>
      </c>
      <c r="F1246" s="636">
        <v>31</v>
      </c>
      <c r="G1246" s="636">
        <v>100</v>
      </c>
      <c r="H1246" s="636" t="s">
        <v>1134</v>
      </c>
      <c r="J1246" s="638">
        <f t="shared" si="19"/>
        <v>0.25</v>
      </c>
      <c r="L1246" s="633" t="s">
        <v>1226</v>
      </c>
      <c r="M1246" s="637" t="s">
        <v>1203</v>
      </c>
    </row>
    <row r="1247" spans="1:13">
      <c r="A1247" s="634" t="s">
        <v>1226</v>
      </c>
      <c r="B1247" s="634" t="s">
        <v>1203</v>
      </c>
      <c r="C1247" s="635" t="s">
        <v>321</v>
      </c>
      <c r="D1247" s="636">
        <v>31</v>
      </c>
      <c r="E1247" s="636">
        <v>100</v>
      </c>
      <c r="F1247" s="636">
        <v>31</v>
      </c>
      <c r="G1247" s="636">
        <v>700</v>
      </c>
      <c r="H1247" s="636" t="s">
        <v>1133</v>
      </c>
      <c r="J1247" s="638">
        <f t="shared" si="19"/>
        <v>0.59999999999999787</v>
      </c>
      <c r="L1247" s="633" t="s">
        <v>1226</v>
      </c>
      <c r="M1247" s="637" t="s">
        <v>1203</v>
      </c>
    </row>
    <row r="1248" spans="1:13">
      <c r="A1248" s="634" t="s">
        <v>1226</v>
      </c>
      <c r="B1248" s="634" t="s">
        <v>1203</v>
      </c>
      <c r="C1248" s="635" t="s">
        <v>321</v>
      </c>
      <c r="D1248" s="636">
        <v>31</v>
      </c>
      <c r="E1248" s="636">
        <v>700</v>
      </c>
      <c r="F1248" s="636">
        <v>32</v>
      </c>
      <c r="G1248" s="636">
        <v>100</v>
      </c>
      <c r="H1248" s="636" t="s">
        <v>1134</v>
      </c>
      <c r="J1248" s="638">
        <f t="shared" si="19"/>
        <v>0.40000000000000213</v>
      </c>
      <c r="L1248" s="633" t="s">
        <v>1226</v>
      </c>
      <c r="M1248" s="637" t="s">
        <v>1203</v>
      </c>
    </row>
    <row r="1249" spans="1:13">
      <c r="A1249" s="634" t="s">
        <v>1226</v>
      </c>
      <c r="B1249" s="634" t="s">
        <v>1203</v>
      </c>
      <c r="C1249" s="635" t="s">
        <v>321</v>
      </c>
      <c r="D1249" s="636">
        <v>32</v>
      </c>
      <c r="E1249" s="636">
        <v>100</v>
      </c>
      <c r="F1249" s="636">
        <v>32</v>
      </c>
      <c r="G1249" s="636">
        <v>850</v>
      </c>
      <c r="H1249" s="636" t="s">
        <v>1133</v>
      </c>
      <c r="J1249" s="638">
        <f t="shared" si="19"/>
        <v>0.75</v>
      </c>
      <c r="L1249" s="633" t="s">
        <v>1226</v>
      </c>
      <c r="M1249" s="637" t="s">
        <v>1203</v>
      </c>
    </row>
    <row r="1250" spans="1:13">
      <c r="A1250" s="634" t="s">
        <v>1226</v>
      </c>
      <c r="B1250" s="634" t="s">
        <v>1203</v>
      </c>
      <c r="C1250" s="635" t="s">
        <v>321</v>
      </c>
      <c r="D1250" s="636">
        <v>32</v>
      </c>
      <c r="E1250" s="636">
        <v>850</v>
      </c>
      <c r="F1250" s="636">
        <v>32</v>
      </c>
      <c r="G1250" s="636">
        <v>900</v>
      </c>
      <c r="H1250" s="636" t="s">
        <v>1134</v>
      </c>
      <c r="J1250" s="638">
        <f t="shared" si="19"/>
        <v>4.9999999999997158E-2</v>
      </c>
      <c r="L1250" s="633" t="s">
        <v>1226</v>
      </c>
      <c r="M1250" s="637" t="s">
        <v>1203</v>
      </c>
    </row>
    <row r="1251" spans="1:13">
      <c r="A1251" s="634" t="s">
        <v>1226</v>
      </c>
      <c r="B1251" s="634" t="s">
        <v>1203</v>
      </c>
      <c r="C1251" s="635" t="s">
        <v>321</v>
      </c>
      <c r="D1251" s="636">
        <v>32</v>
      </c>
      <c r="E1251" s="636">
        <v>900</v>
      </c>
      <c r="F1251" s="636">
        <v>37</v>
      </c>
      <c r="G1251" s="636">
        <v>200</v>
      </c>
      <c r="H1251" s="636" t="s">
        <v>1133</v>
      </c>
      <c r="J1251" s="638">
        <f t="shared" si="19"/>
        <v>4.3000000000000043</v>
      </c>
      <c r="L1251" s="633" t="s">
        <v>1226</v>
      </c>
      <c r="M1251" s="637" t="s">
        <v>1203</v>
      </c>
    </row>
    <row r="1252" spans="1:13">
      <c r="A1252" s="634" t="s">
        <v>1226</v>
      </c>
      <c r="B1252" s="634" t="s">
        <v>1203</v>
      </c>
      <c r="C1252" s="635" t="s">
        <v>321</v>
      </c>
      <c r="D1252" s="636">
        <v>37</v>
      </c>
      <c r="E1252" s="636">
        <v>200</v>
      </c>
      <c r="F1252" s="636">
        <v>38</v>
      </c>
      <c r="G1252" s="636">
        <v>170</v>
      </c>
      <c r="H1252" s="636" t="s">
        <v>1134</v>
      </c>
      <c r="J1252" s="638">
        <f t="shared" si="19"/>
        <v>0.96999999999999886</v>
      </c>
      <c r="L1252" s="633" t="s">
        <v>1226</v>
      </c>
      <c r="M1252" s="637" t="s">
        <v>1203</v>
      </c>
    </row>
    <row r="1253" spans="1:13">
      <c r="A1253" s="634" t="s">
        <v>1226</v>
      </c>
      <c r="B1253" s="634" t="s">
        <v>1203</v>
      </c>
      <c r="C1253" s="635" t="s">
        <v>321</v>
      </c>
      <c r="D1253" s="636">
        <v>38</v>
      </c>
      <c r="E1253" s="636">
        <v>170</v>
      </c>
      <c r="F1253" s="636">
        <v>38</v>
      </c>
      <c r="G1253" s="636">
        <v>250</v>
      </c>
      <c r="H1253" s="636" t="s">
        <v>1133</v>
      </c>
      <c r="J1253" s="638">
        <f t="shared" si="19"/>
        <v>7.9999999999998295E-2</v>
      </c>
      <c r="L1253" s="633" t="s">
        <v>1226</v>
      </c>
      <c r="M1253" s="637" t="s">
        <v>1203</v>
      </c>
    </row>
    <row r="1254" spans="1:13">
      <c r="A1254" s="634" t="s">
        <v>1226</v>
      </c>
      <c r="B1254" s="634" t="s">
        <v>1203</v>
      </c>
      <c r="C1254" s="635" t="s">
        <v>321</v>
      </c>
      <c r="D1254" s="636">
        <v>38</v>
      </c>
      <c r="E1254" s="636">
        <v>250</v>
      </c>
      <c r="F1254" s="636">
        <v>38</v>
      </c>
      <c r="G1254" s="636">
        <v>850</v>
      </c>
      <c r="H1254" s="636" t="s">
        <v>1134</v>
      </c>
      <c r="J1254" s="638">
        <f t="shared" si="19"/>
        <v>0.60000000000000142</v>
      </c>
      <c r="L1254" s="633" t="s">
        <v>1226</v>
      </c>
      <c r="M1254" s="637" t="s">
        <v>1203</v>
      </c>
    </row>
    <row r="1255" spans="1:13">
      <c r="A1255" s="634" t="s">
        <v>1226</v>
      </c>
      <c r="B1255" s="634" t="s">
        <v>1203</v>
      </c>
      <c r="C1255" s="635" t="s">
        <v>321</v>
      </c>
      <c r="D1255" s="636">
        <v>38</v>
      </c>
      <c r="E1255" s="636">
        <v>850</v>
      </c>
      <c r="F1255" s="636">
        <v>39</v>
      </c>
      <c r="G1255" s="636">
        <v>100</v>
      </c>
      <c r="H1255" s="636" t="s">
        <v>1133</v>
      </c>
      <c r="J1255" s="638">
        <f t="shared" si="19"/>
        <v>0.25</v>
      </c>
      <c r="L1255" s="633" t="s">
        <v>1226</v>
      </c>
      <c r="M1255" s="637" t="s">
        <v>1203</v>
      </c>
    </row>
    <row r="1256" spans="1:13">
      <c r="A1256" s="634" t="s">
        <v>1226</v>
      </c>
      <c r="B1256" s="634" t="s">
        <v>1203</v>
      </c>
      <c r="C1256" s="635" t="s">
        <v>321</v>
      </c>
      <c r="D1256" s="636">
        <v>39</v>
      </c>
      <c r="E1256" s="636">
        <v>100</v>
      </c>
      <c r="F1256" s="636">
        <v>39</v>
      </c>
      <c r="G1256" s="636">
        <v>200</v>
      </c>
      <c r="H1256" s="636" t="s">
        <v>1134</v>
      </c>
      <c r="J1256" s="638">
        <f t="shared" si="19"/>
        <v>0.10000000000000142</v>
      </c>
      <c r="L1256" s="633" t="s">
        <v>1226</v>
      </c>
      <c r="M1256" s="637" t="s">
        <v>1203</v>
      </c>
    </row>
    <row r="1257" spans="1:13">
      <c r="A1257" s="634" t="s">
        <v>1226</v>
      </c>
      <c r="B1257" s="634" t="s">
        <v>1203</v>
      </c>
      <c r="C1257" s="635" t="s">
        <v>321</v>
      </c>
      <c r="D1257" s="636">
        <v>39</v>
      </c>
      <c r="E1257" s="636">
        <v>200</v>
      </c>
      <c r="F1257" s="636">
        <v>39</v>
      </c>
      <c r="G1257" s="636">
        <v>350</v>
      </c>
      <c r="H1257" s="636" t="s">
        <v>1133</v>
      </c>
      <c r="J1257" s="638">
        <f t="shared" si="19"/>
        <v>0.14999999999999858</v>
      </c>
      <c r="L1257" s="633" t="s">
        <v>1226</v>
      </c>
      <c r="M1257" s="637" t="s">
        <v>1203</v>
      </c>
    </row>
    <row r="1258" spans="1:13">
      <c r="A1258" s="634" t="s">
        <v>1226</v>
      </c>
      <c r="B1258" s="634" t="s">
        <v>1203</v>
      </c>
      <c r="C1258" s="635" t="s">
        <v>321</v>
      </c>
      <c r="D1258" s="636">
        <v>39</v>
      </c>
      <c r="E1258" s="636">
        <v>350</v>
      </c>
      <c r="F1258" s="636">
        <v>40</v>
      </c>
      <c r="G1258" s="636">
        <v>500</v>
      </c>
      <c r="H1258" s="636" t="s">
        <v>1134</v>
      </c>
      <c r="J1258" s="638">
        <f t="shared" si="19"/>
        <v>1.1499999999999986</v>
      </c>
      <c r="L1258" s="633" t="s">
        <v>1226</v>
      </c>
      <c r="M1258" s="637" t="s">
        <v>1203</v>
      </c>
    </row>
    <row r="1259" spans="1:13">
      <c r="A1259" s="634" t="s">
        <v>1226</v>
      </c>
      <c r="B1259" s="634" t="s">
        <v>1203</v>
      </c>
      <c r="C1259" s="635" t="s">
        <v>321</v>
      </c>
      <c r="D1259" s="636">
        <v>40</v>
      </c>
      <c r="E1259" s="636">
        <v>500</v>
      </c>
      <c r="F1259" s="636">
        <v>40</v>
      </c>
      <c r="G1259" s="636">
        <v>600</v>
      </c>
      <c r="H1259" s="636" t="s">
        <v>1134</v>
      </c>
      <c r="J1259" s="638">
        <f t="shared" si="19"/>
        <v>0.10000000000000142</v>
      </c>
      <c r="L1259" s="633" t="s">
        <v>1226</v>
      </c>
      <c r="M1259" s="637" t="s">
        <v>1203</v>
      </c>
    </row>
    <row r="1260" spans="1:13">
      <c r="A1260" s="634" t="s">
        <v>1226</v>
      </c>
      <c r="B1260" s="634" t="s">
        <v>1203</v>
      </c>
      <c r="C1260" s="635" t="s">
        <v>321</v>
      </c>
      <c r="D1260" s="636">
        <v>40</v>
      </c>
      <c r="E1260" s="636">
        <v>600</v>
      </c>
      <c r="F1260" s="636">
        <v>40</v>
      </c>
      <c r="G1260" s="636">
        <v>900</v>
      </c>
      <c r="H1260" s="636" t="s">
        <v>1141</v>
      </c>
      <c r="J1260" s="638">
        <f t="shared" si="19"/>
        <v>0.29999999999999716</v>
      </c>
      <c r="L1260" s="633" t="s">
        <v>1226</v>
      </c>
      <c r="M1260" s="637" t="s">
        <v>1203</v>
      </c>
    </row>
    <row r="1261" spans="1:13">
      <c r="A1261" s="634" t="s">
        <v>1226</v>
      </c>
      <c r="B1261" s="634" t="s">
        <v>1203</v>
      </c>
      <c r="C1261" s="635" t="s">
        <v>321</v>
      </c>
      <c r="D1261" s="636">
        <v>40</v>
      </c>
      <c r="E1261" s="636">
        <v>900</v>
      </c>
      <c r="F1261" s="636">
        <v>41</v>
      </c>
      <c r="G1261" s="636">
        <v>0</v>
      </c>
      <c r="H1261" s="636" t="s">
        <v>1133</v>
      </c>
      <c r="J1261" s="638">
        <f t="shared" si="19"/>
        <v>0.10000000000000142</v>
      </c>
      <c r="L1261" s="633" t="s">
        <v>1226</v>
      </c>
      <c r="M1261" s="637" t="s">
        <v>1203</v>
      </c>
    </row>
    <row r="1262" spans="1:13">
      <c r="A1262" s="634" t="s">
        <v>1226</v>
      </c>
      <c r="B1262" s="634" t="s">
        <v>1203</v>
      </c>
      <c r="C1262" s="635" t="s">
        <v>321</v>
      </c>
      <c r="D1262" s="636">
        <v>41</v>
      </c>
      <c r="E1262" s="636">
        <v>0</v>
      </c>
      <c r="F1262" s="636">
        <v>41</v>
      </c>
      <c r="G1262" s="636">
        <v>700</v>
      </c>
      <c r="H1262" s="636" t="s">
        <v>1134</v>
      </c>
      <c r="J1262" s="638">
        <f t="shared" si="19"/>
        <v>0.70000000000000284</v>
      </c>
      <c r="L1262" s="633" t="s">
        <v>1226</v>
      </c>
      <c r="M1262" s="637" t="s">
        <v>1203</v>
      </c>
    </row>
    <row r="1263" spans="1:13">
      <c r="A1263" s="634" t="s">
        <v>1226</v>
      </c>
      <c r="B1263" s="634" t="s">
        <v>1203</v>
      </c>
      <c r="C1263" s="635" t="s">
        <v>321</v>
      </c>
      <c r="D1263" s="636">
        <v>41</v>
      </c>
      <c r="E1263" s="636">
        <v>700</v>
      </c>
      <c r="F1263" s="636">
        <v>41</v>
      </c>
      <c r="G1263" s="636">
        <v>850</v>
      </c>
      <c r="H1263" s="636" t="s">
        <v>1133</v>
      </c>
      <c r="J1263" s="638">
        <f t="shared" si="19"/>
        <v>0.14999999999999858</v>
      </c>
      <c r="L1263" s="633" t="s">
        <v>1226</v>
      </c>
      <c r="M1263" s="637" t="s">
        <v>1203</v>
      </c>
    </row>
    <row r="1264" spans="1:13">
      <c r="A1264" s="634" t="s">
        <v>1226</v>
      </c>
      <c r="B1264" s="634" t="s">
        <v>1203</v>
      </c>
      <c r="C1264" s="635" t="s">
        <v>321</v>
      </c>
      <c r="D1264" s="636">
        <v>41</v>
      </c>
      <c r="E1264" s="636">
        <v>850</v>
      </c>
      <c r="F1264" s="636">
        <v>42</v>
      </c>
      <c r="G1264" s="636">
        <v>0</v>
      </c>
      <c r="H1264" s="636" t="s">
        <v>1134</v>
      </c>
      <c r="J1264" s="638">
        <f t="shared" si="19"/>
        <v>0.14999999999999858</v>
      </c>
      <c r="L1264" s="633" t="s">
        <v>1226</v>
      </c>
      <c r="M1264" s="637" t="s">
        <v>1203</v>
      </c>
    </row>
    <row r="1265" spans="1:13">
      <c r="A1265" s="634" t="s">
        <v>1226</v>
      </c>
      <c r="B1265" s="634" t="s">
        <v>1203</v>
      </c>
      <c r="C1265" s="635" t="s">
        <v>321</v>
      </c>
      <c r="D1265" s="636">
        <v>42</v>
      </c>
      <c r="E1265" s="636">
        <v>0</v>
      </c>
      <c r="F1265" s="636">
        <v>42</v>
      </c>
      <c r="G1265" s="636">
        <v>200</v>
      </c>
      <c r="H1265" s="636" t="s">
        <v>1133</v>
      </c>
      <c r="J1265" s="638">
        <f t="shared" si="19"/>
        <v>0.20000000000000284</v>
      </c>
      <c r="L1265" s="633" t="s">
        <v>1226</v>
      </c>
      <c r="M1265" s="637" t="s">
        <v>1203</v>
      </c>
    </row>
    <row r="1266" spans="1:13">
      <c r="A1266" s="634" t="s">
        <v>1226</v>
      </c>
      <c r="B1266" s="634" t="s">
        <v>1203</v>
      </c>
      <c r="C1266" s="635" t="s">
        <v>321</v>
      </c>
      <c r="D1266" s="636">
        <v>42</v>
      </c>
      <c r="E1266" s="636">
        <v>200</v>
      </c>
      <c r="F1266" s="636">
        <v>44</v>
      </c>
      <c r="G1266" s="636">
        <v>200</v>
      </c>
      <c r="H1266" s="636" t="s">
        <v>1134</v>
      </c>
      <c r="J1266" s="638">
        <f t="shared" si="19"/>
        <v>2</v>
      </c>
      <c r="L1266" s="633" t="s">
        <v>1226</v>
      </c>
      <c r="M1266" s="637" t="s">
        <v>1203</v>
      </c>
    </row>
    <row r="1267" spans="1:13">
      <c r="A1267" s="634" t="s">
        <v>1226</v>
      </c>
      <c r="B1267" s="634" t="s">
        <v>1203</v>
      </c>
      <c r="C1267" s="635" t="s">
        <v>321</v>
      </c>
      <c r="D1267" s="636">
        <v>44</v>
      </c>
      <c r="E1267" s="636">
        <v>200</v>
      </c>
      <c r="F1267" s="636">
        <v>47</v>
      </c>
      <c r="G1267" s="636">
        <v>200</v>
      </c>
      <c r="H1267" s="636" t="s">
        <v>1141</v>
      </c>
      <c r="J1267" s="638">
        <f t="shared" si="19"/>
        <v>3</v>
      </c>
      <c r="L1267" s="633" t="s">
        <v>1226</v>
      </c>
      <c r="M1267" s="637" t="s">
        <v>1203</v>
      </c>
    </row>
    <row r="1268" spans="1:13">
      <c r="A1268" s="634" t="s">
        <v>1226</v>
      </c>
      <c r="B1268" s="634" t="s">
        <v>1203</v>
      </c>
      <c r="C1268" s="635" t="s">
        <v>321</v>
      </c>
      <c r="D1268" s="636">
        <v>47</v>
      </c>
      <c r="E1268" s="636">
        <v>200</v>
      </c>
      <c r="F1268" s="636">
        <v>47</v>
      </c>
      <c r="G1268" s="636">
        <v>700</v>
      </c>
      <c r="H1268" s="636" t="s">
        <v>1134</v>
      </c>
      <c r="J1268" s="638">
        <f t="shared" si="19"/>
        <v>0.5</v>
      </c>
      <c r="L1268" s="633" t="s">
        <v>1226</v>
      </c>
      <c r="M1268" s="637" t="s">
        <v>1203</v>
      </c>
    </row>
    <row r="1269" spans="1:13">
      <c r="A1269" s="634" t="s">
        <v>1226</v>
      </c>
      <c r="B1269" s="634" t="s">
        <v>1203</v>
      </c>
      <c r="C1269" s="635" t="s">
        <v>321</v>
      </c>
      <c r="D1269" s="636">
        <v>47</v>
      </c>
      <c r="E1269" s="636">
        <v>700</v>
      </c>
      <c r="F1269" s="636">
        <v>48</v>
      </c>
      <c r="G1269" s="636">
        <v>0</v>
      </c>
      <c r="H1269" s="636" t="s">
        <v>1141</v>
      </c>
      <c r="J1269" s="638">
        <f t="shared" si="19"/>
        <v>0.29999999999999716</v>
      </c>
      <c r="L1269" s="633" t="s">
        <v>1226</v>
      </c>
      <c r="M1269" s="637" t="s">
        <v>1203</v>
      </c>
    </row>
    <row r="1270" spans="1:13">
      <c r="A1270" s="634" t="s">
        <v>1226</v>
      </c>
      <c r="B1270" s="634" t="s">
        <v>1203</v>
      </c>
      <c r="C1270" s="635" t="s">
        <v>321</v>
      </c>
      <c r="D1270" s="636">
        <v>48</v>
      </c>
      <c r="E1270" s="636">
        <v>0</v>
      </c>
      <c r="F1270" s="636">
        <v>48</v>
      </c>
      <c r="G1270" s="636">
        <v>100</v>
      </c>
      <c r="H1270" s="636" t="s">
        <v>1134</v>
      </c>
      <c r="J1270" s="638">
        <f t="shared" si="19"/>
        <v>0.10000000000000142</v>
      </c>
      <c r="L1270" s="633" t="s">
        <v>1226</v>
      </c>
      <c r="M1270" s="637" t="s">
        <v>1203</v>
      </c>
    </row>
    <row r="1271" spans="1:13">
      <c r="A1271" s="634" t="s">
        <v>1226</v>
      </c>
      <c r="B1271" s="634" t="s">
        <v>1203</v>
      </c>
      <c r="C1271" s="635" t="s">
        <v>321</v>
      </c>
      <c r="D1271" s="636">
        <v>48</v>
      </c>
      <c r="E1271" s="636">
        <v>100</v>
      </c>
      <c r="F1271" s="636">
        <v>48</v>
      </c>
      <c r="G1271" s="636">
        <v>600</v>
      </c>
      <c r="H1271" s="636" t="s">
        <v>1133</v>
      </c>
      <c r="J1271" s="638">
        <f t="shared" si="19"/>
        <v>0.5</v>
      </c>
      <c r="L1271" s="633" t="s">
        <v>1226</v>
      </c>
      <c r="M1271" s="637" t="s">
        <v>1203</v>
      </c>
    </row>
    <row r="1272" spans="1:13">
      <c r="A1272" s="634" t="s">
        <v>1226</v>
      </c>
      <c r="B1272" s="634" t="s">
        <v>1203</v>
      </c>
      <c r="C1272" s="635" t="s">
        <v>321</v>
      </c>
      <c r="D1272" s="636">
        <v>48</v>
      </c>
      <c r="E1272" s="636">
        <v>600</v>
      </c>
      <c r="F1272" s="636">
        <v>49</v>
      </c>
      <c r="G1272" s="636">
        <v>100</v>
      </c>
      <c r="H1272" s="636" t="s">
        <v>1132</v>
      </c>
      <c r="J1272" s="638">
        <f t="shared" si="19"/>
        <v>0.5</v>
      </c>
      <c r="L1272" s="633" t="s">
        <v>1226</v>
      </c>
      <c r="M1272" s="637" t="s">
        <v>1203</v>
      </c>
    </row>
    <row r="1273" spans="1:13">
      <c r="A1273" s="634" t="s">
        <v>1226</v>
      </c>
      <c r="B1273" s="634" t="s">
        <v>1203</v>
      </c>
      <c r="C1273" s="635" t="s">
        <v>321</v>
      </c>
      <c r="D1273" s="636">
        <v>49</v>
      </c>
      <c r="E1273" s="636">
        <v>100</v>
      </c>
      <c r="F1273" s="636">
        <v>49</v>
      </c>
      <c r="G1273" s="636">
        <v>300</v>
      </c>
      <c r="H1273" s="636" t="s">
        <v>1133</v>
      </c>
      <c r="J1273" s="638">
        <f t="shared" si="19"/>
        <v>0.19999999999999574</v>
      </c>
      <c r="L1273" s="633" t="s">
        <v>1226</v>
      </c>
      <c r="M1273" s="637" t="s">
        <v>1203</v>
      </c>
    </row>
    <row r="1274" spans="1:13">
      <c r="A1274" s="634" t="s">
        <v>1226</v>
      </c>
      <c r="B1274" s="634" t="s">
        <v>1203</v>
      </c>
      <c r="C1274" s="635" t="s">
        <v>321</v>
      </c>
      <c r="D1274" s="636">
        <v>49</v>
      </c>
      <c r="E1274" s="636">
        <v>300</v>
      </c>
      <c r="F1274" s="636">
        <v>49</v>
      </c>
      <c r="G1274" s="636">
        <v>550</v>
      </c>
      <c r="H1274" s="636" t="s">
        <v>1132</v>
      </c>
      <c r="J1274" s="638">
        <f t="shared" si="19"/>
        <v>0.25</v>
      </c>
      <c r="L1274" s="633" t="s">
        <v>1226</v>
      </c>
      <c r="M1274" s="637" t="s">
        <v>1203</v>
      </c>
    </row>
    <row r="1275" spans="1:13">
      <c r="A1275" s="634" t="s">
        <v>1226</v>
      </c>
      <c r="B1275" s="634" t="s">
        <v>1203</v>
      </c>
      <c r="C1275" s="635" t="s">
        <v>321</v>
      </c>
      <c r="D1275" s="636">
        <v>49</v>
      </c>
      <c r="E1275" s="636">
        <v>550</v>
      </c>
      <c r="F1275" s="636">
        <v>50</v>
      </c>
      <c r="G1275" s="636">
        <v>150</v>
      </c>
      <c r="H1275" s="636" t="s">
        <v>1134</v>
      </c>
      <c r="J1275" s="638">
        <f t="shared" si="19"/>
        <v>0.60000000000000142</v>
      </c>
      <c r="L1275" s="633" t="s">
        <v>1226</v>
      </c>
      <c r="M1275" s="637" t="s">
        <v>1203</v>
      </c>
    </row>
    <row r="1276" spans="1:13">
      <c r="A1276" s="634" t="s">
        <v>1226</v>
      </c>
      <c r="B1276" s="634" t="s">
        <v>1203</v>
      </c>
      <c r="C1276" s="635" t="s">
        <v>321</v>
      </c>
      <c r="D1276" s="636">
        <v>50</v>
      </c>
      <c r="E1276" s="636">
        <v>150</v>
      </c>
      <c r="F1276" s="636">
        <v>50</v>
      </c>
      <c r="G1276" s="636">
        <v>650</v>
      </c>
      <c r="H1276" s="636" t="s">
        <v>1133</v>
      </c>
      <c r="J1276" s="638">
        <f t="shared" si="19"/>
        <v>0.5</v>
      </c>
      <c r="L1276" s="633" t="s">
        <v>1226</v>
      </c>
      <c r="M1276" s="637" t="s">
        <v>1203</v>
      </c>
    </row>
    <row r="1277" spans="1:13">
      <c r="A1277" s="634" t="s">
        <v>1226</v>
      </c>
      <c r="B1277" s="634" t="s">
        <v>1203</v>
      </c>
      <c r="C1277" s="635" t="s">
        <v>321</v>
      </c>
      <c r="D1277" s="636">
        <v>50</v>
      </c>
      <c r="E1277" s="636">
        <v>650</v>
      </c>
      <c r="F1277" s="636">
        <v>50</v>
      </c>
      <c r="G1277" s="636">
        <v>950</v>
      </c>
      <c r="H1277" s="636" t="s">
        <v>1134</v>
      </c>
      <c r="J1277" s="638">
        <f t="shared" si="19"/>
        <v>0.30000000000000426</v>
      </c>
      <c r="L1277" s="633" t="s">
        <v>1226</v>
      </c>
      <c r="M1277" s="637" t="s">
        <v>1203</v>
      </c>
    </row>
    <row r="1278" spans="1:13">
      <c r="A1278" s="634" t="s">
        <v>1226</v>
      </c>
      <c r="B1278" s="634" t="s">
        <v>1203</v>
      </c>
      <c r="C1278" s="635" t="s">
        <v>321</v>
      </c>
      <c r="D1278" s="636">
        <v>50</v>
      </c>
      <c r="E1278" s="636">
        <v>950</v>
      </c>
      <c r="F1278" s="636">
        <v>51</v>
      </c>
      <c r="G1278" s="636">
        <v>100</v>
      </c>
      <c r="H1278" s="636" t="s">
        <v>1133</v>
      </c>
      <c r="J1278" s="638">
        <f t="shared" si="19"/>
        <v>0.14999999999999858</v>
      </c>
      <c r="L1278" s="633" t="s">
        <v>1226</v>
      </c>
      <c r="M1278" s="637" t="s">
        <v>1203</v>
      </c>
    </row>
    <row r="1279" spans="1:13">
      <c r="A1279" s="634" t="s">
        <v>1226</v>
      </c>
      <c r="B1279" s="634" t="s">
        <v>1203</v>
      </c>
      <c r="C1279" s="635" t="s">
        <v>321</v>
      </c>
      <c r="D1279" s="636">
        <v>51</v>
      </c>
      <c r="E1279" s="636">
        <v>100</v>
      </c>
      <c r="F1279" s="636">
        <v>51</v>
      </c>
      <c r="G1279" s="636">
        <v>500</v>
      </c>
      <c r="H1279" s="636" t="s">
        <v>1134</v>
      </c>
      <c r="J1279" s="638">
        <f t="shared" si="19"/>
        <v>0.39999999999999858</v>
      </c>
      <c r="L1279" s="633" t="s">
        <v>1226</v>
      </c>
      <c r="M1279" s="637" t="s">
        <v>1203</v>
      </c>
    </row>
    <row r="1280" spans="1:13">
      <c r="A1280" s="634" t="s">
        <v>1226</v>
      </c>
      <c r="B1280" s="634" t="s">
        <v>1203</v>
      </c>
      <c r="C1280" s="635" t="s">
        <v>321</v>
      </c>
      <c r="D1280" s="636">
        <v>51</v>
      </c>
      <c r="E1280" s="636">
        <v>500</v>
      </c>
      <c r="F1280" s="636">
        <v>51</v>
      </c>
      <c r="G1280" s="636">
        <v>750</v>
      </c>
      <c r="H1280" s="636" t="s">
        <v>1133</v>
      </c>
      <c r="J1280" s="638">
        <f t="shared" si="19"/>
        <v>0.25</v>
      </c>
      <c r="L1280" s="633" t="s">
        <v>1226</v>
      </c>
      <c r="M1280" s="637" t="s">
        <v>1203</v>
      </c>
    </row>
    <row r="1281" spans="1:13">
      <c r="A1281" s="634" t="s">
        <v>1226</v>
      </c>
      <c r="B1281" s="634" t="s">
        <v>1203</v>
      </c>
      <c r="C1281" s="635" t="s">
        <v>321</v>
      </c>
      <c r="D1281" s="636">
        <v>51</v>
      </c>
      <c r="E1281" s="636">
        <v>750</v>
      </c>
      <c r="F1281" s="636">
        <v>52</v>
      </c>
      <c r="G1281" s="636">
        <v>300</v>
      </c>
      <c r="H1281" s="636" t="s">
        <v>1141</v>
      </c>
      <c r="J1281" s="638">
        <f t="shared" si="19"/>
        <v>0.54999999999999716</v>
      </c>
      <c r="L1281" s="633" t="s">
        <v>1226</v>
      </c>
      <c r="M1281" s="637" t="s">
        <v>1203</v>
      </c>
    </row>
    <row r="1282" spans="1:13">
      <c r="A1282" s="634" t="s">
        <v>1226</v>
      </c>
      <c r="B1282" s="634" t="s">
        <v>1203</v>
      </c>
      <c r="C1282" s="635" t="s">
        <v>321</v>
      </c>
      <c r="D1282" s="636">
        <v>52</v>
      </c>
      <c r="E1282" s="636">
        <v>300</v>
      </c>
      <c r="F1282" s="636">
        <v>54</v>
      </c>
      <c r="G1282" s="636">
        <v>200</v>
      </c>
      <c r="H1282" s="636" t="s">
        <v>1134</v>
      </c>
      <c r="J1282" s="638">
        <f t="shared" si="19"/>
        <v>1.9000000000000057</v>
      </c>
      <c r="L1282" s="633" t="s">
        <v>1226</v>
      </c>
      <c r="M1282" s="637" t="s">
        <v>1203</v>
      </c>
    </row>
    <row r="1283" spans="1:13">
      <c r="A1283" s="634" t="s">
        <v>1226</v>
      </c>
      <c r="B1283" s="634" t="s">
        <v>1203</v>
      </c>
      <c r="C1283" s="635" t="s">
        <v>321</v>
      </c>
      <c r="D1283" s="636">
        <v>54</v>
      </c>
      <c r="E1283" s="636">
        <v>200</v>
      </c>
      <c r="F1283" s="636">
        <v>54</v>
      </c>
      <c r="G1283" s="636">
        <v>400</v>
      </c>
      <c r="H1283" s="636" t="s">
        <v>1134</v>
      </c>
      <c r="J1283" s="638">
        <f t="shared" ref="J1283:J1346" si="20">+(F1283+G1283/1000)-(D1283+E1283/1000)</f>
        <v>0.19999999999999574</v>
      </c>
      <c r="L1283" s="633" t="s">
        <v>1226</v>
      </c>
      <c r="M1283" s="637" t="s">
        <v>1203</v>
      </c>
    </row>
    <row r="1284" spans="1:13">
      <c r="A1284" s="634" t="s">
        <v>1226</v>
      </c>
      <c r="B1284" s="634" t="s">
        <v>1203</v>
      </c>
      <c r="C1284" s="635" t="s">
        <v>321</v>
      </c>
      <c r="D1284" s="636">
        <v>54</v>
      </c>
      <c r="E1284" s="636">
        <v>400</v>
      </c>
      <c r="F1284" s="636">
        <v>58</v>
      </c>
      <c r="G1284" s="636">
        <v>0</v>
      </c>
      <c r="H1284" s="636" t="s">
        <v>1134</v>
      </c>
      <c r="J1284" s="638">
        <f t="shared" si="20"/>
        <v>3.6000000000000014</v>
      </c>
      <c r="L1284" s="633" t="s">
        <v>1226</v>
      </c>
      <c r="M1284" s="637" t="s">
        <v>1203</v>
      </c>
    </row>
    <row r="1285" spans="1:13">
      <c r="A1285" s="634" t="s">
        <v>1226</v>
      </c>
      <c r="B1285" s="634" t="s">
        <v>1203</v>
      </c>
      <c r="C1285" s="635" t="s">
        <v>321</v>
      </c>
      <c r="D1285" s="636">
        <v>58</v>
      </c>
      <c r="E1285" s="636">
        <v>0</v>
      </c>
      <c r="F1285" s="636">
        <v>58</v>
      </c>
      <c r="G1285" s="636">
        <v>200</v>
      </c>
      <c r="H1285" s="636" t="s">
        <v>1133</v>
      </c>
      <c r="J1285" s="638">
        <f t="shared" si="20"/>
        <v>0.20000000000000284</v>
      </c>
      <c r="L1285" s="633" t="s">
        <v>1226</v>
      </c>
      <c r="M1285" s="637" t="s">
        <v>1203</v>
      </c>
    </row>
    <row r="1286" spans="1:13">
      <c r="A1286" s="634" t="s">
        <v>1226</v>
      </c>
      <c r="B1286" s="634" t="s">
        <v>1203</v>
      </c>
      <c r="C1286" s="635" t="s">
        <v>321</v>
      </c>
      <c r="D1286" s="636">
        <v>58</v>
      </c>
      <c r="E1286" s="636">
        <v>200</v>
      </c>
      <c r="F1286" s="636">
        <v>58</v>
      </c>
      <c r="G1286" s="636">
        <v>800</v>
      </c>
      <c r="H1286" s="636" t="s">
        <v>1134</v>
      </c>
      <c r="J1286" s="638">
        <f t="shared" si="20"/>
        <v>0.59999999999999432</v>
      </c>
      <c r="L1286" s="633" t="s">
        <v>1226</v>
      </c>
      <c r="M1286" s="637" t="s">
        <v>1203</v>
      </c>
    </row>
    <row r="1287" spans="1:13">
      <c r="A1287" s="634" t="s">
        <v>1226</v>
      </c>
      <c r="B1287" s="634" t="s">
        <v>1203</v>
      </c>
      <c r="C1287" s="635" t="s">
        <v>321</v>
      </c>
      <c r="D1287" s="636">
        <v>58</v>
      </c>
      <c r="E1287" s="636">
        <v>800</v>
      </c>
      <c r="F1287" s="636">
        <v>60</v>
      </c>
      <c r="G1287" s="636">
        <v>0</v>
      </c>
      <c r="H1287" s="636" t="s">
        <v>1134</v>
      </c>
      <c r="J1287" s="638">
        <f t="shared" si="20"/>
        <v>1.2000000000000028</v>
      </c>
      <c r="L1287" s="633" t="s">
        <v>1226</v>
      </c>
      <c r="M1287" s="637" t="s">
        <v>1203</v>
      </c>
    </row>
    <row r="1288" spans="1:13">
      <c r="A1288" s="634" t="s">
        <v>1227</v>
      </c>
      <c r="B1288" s="634" t="s">
        <v>1203</v>
      </c>
      <c r="C1288" s="635" t="s">
        <v>322</v>
      </c>
      <c r="D1288" s="636">
        <v>3</v>
      </c>
      <c r="E1288" s="636">
        <v>400</v>
      </c>
      <c r="F1288" s="636">
        <v>39</v>
      </c>
      <c r="G1288" s="636">
        <v>750</v>
      </c>
      <c r="H1288" s="636" t="s">
        <v>1134</v>
      </c>
      <c r="J1288" s="638">
        <f t="shared" si="20"/>
        <v>36.35</v>
      </c>
      <c r="L1288" s="633" t="s">
        <v>1227</v>
      </c>
      <c r="M1288" s="637" t="s">
        <v>1203</v>
      </c>
    </row>
    <row r="1289" spans="1:13">
      <c r="A1289" s="634" t="s">
        <v>1227</v>
      </c>
      <c r="B1289" s="634" t="s">
        <v>1203</v>
      </c>
      <c r="C1289" s="635" t="s">
        <v>322</v>
      </c>
      <c r="D1289" s="636">
        <v>39</v>
      </c>
      <c r="E1289" s="636">
        <v>750</v>
      </c>
      <c r="F1289" s="636">
        <v>44</v>
      </c>
      <c r="G1289" s="636">
        <v>200</v>
      </c>
      <c r="H1289" s="636" t="s">
        <v>1141</v>
      </c>
      <c r="J1289" s="638">
        <f t="shared" si="20"/>
        <v>4.4500000000000028</v>
      </c>
      <c r="L1289" s="633" t="s">
        <v>1227</v>
      </c>
      <c r="M1289" s="637" t="s">
        <v>1203</v>
      </c>
    </row>
    <row r="1290" spans="1:13">
      <c r="A1290" s="634" t="s">
        <v>1227</v>
      </c>
      <c r="B1290" s="634" t="s">
        <v>1203</v>
      </c>
      <c r="C1290" s="635" t="s">
        <v>322</v>
      </c>
      <c r="D1290" s="636">
        <v>44</v>
      </c>
      <c r="E1290" s="636">
        <v>200</v>
      </c>
      <c r="F1290" s="636">
        <v>44</v>
      </c>
      <c r="G1290" s="636">
        <v>350</v>
      </c>
      <c r="H1290" s="636" t="s">
        <v>1134</v>
      </c>
      <c r="J1290" s="638">
        <f t="shared" si="20"/>
        <v>0.14999999999999858</v>
      </c>
      <c r="L1290" s="633" t="s">
        <v>1227</v>
      </c>
      <c r="M1290" s="637" t="s">
        <v>1203</v>
      </c>
    </row>
    <row r="1291" spans="1:13">
      <c r="A1291" s="634" t="s">
        <v>1227</v>
      </c>
      <c r="B1291" s="634" t="s">
        <v>1203</v>
      </c>
      <c r="C1291" s="635" t="s">
        <v>322</v>
      </c>
      <c r="D1291" s="636">
        <v>44</v>
      </c>
      <c r="E1291" s="636">
        <v>350</v>
      </c>
      <c r="F1291" s="636">
        <v>46</v>
      </c>
      <c r="G1291" s="636">
        <v>0</v>
      </c>
      <c r="H1291" s="636" t="s">
        <v>1141</v>
      </c>
      <c r="J1291" s="638">
        <f t="shared" si="20"/>
        <v>1.6499999999999986</v>
      </c>
      <c r="L1291" s="633" t="s">
        <v>1227</v>
      </c>
      <c r="M1291" s="637" t="s">
        <v>1203</v>
      </c>
    </row>
    <row r="1292" spans="1:13">
      <c r="A1292" s="634" t="s">
        <v>1227</v>
      </c>
      <c r="B1292" s="634" t="s">
        <v>1203</v>
      </c>
      <c r="C1292" s="635" t="s">
        <v>322</v>
      </c>
      <c r="D1292" s="636">
        <v>46</v>
      </c>
      <c r="E1292" s="636">
        <v>0</v>
      </c>
      <c r="F1292" s="636">
        <v>46</v>
      </c>
      <c r="G1292" s="636">
        <v>500</v>
      </c>
      <c r="H1292" s="636" t="s">
        <v>1134</v>
      </c>
      <c r="J1292" s="638">
        <f t="shared" si="20"/>
        <v>0.5</v>
      </c>
      <c r="L1292" s="633" t="s">
        <v>1227</v>
      </c>
      <c r="M1292" s="637" t="s">
        <v>1203</v>
      </c>
    </row>
    <row r="1293" spans="1:13">
      <c r="A1293" s="634" t="s">
        <v>1227</v>
      </c>
      <c r="B1293" s="634" t="s">
        <v>1203</v>
      </c>
      <c r="C1293" s="635" t="s">
        <v>322</v>
      </c>
      <c r="D1293" s="636">
        <v>46</v>
      </c>
      <c r="E1293" s="636">
        <v>500</v>
      </c>
      <c r="F1293" s="636">
        <v>47</v>
      </c>
      <c r="G1293" s="636">
        <v>550</v>
      </c>
      <c r="H1293" s="636" t="s">
        <v>1141</v>
      </c>
      <c r="J1293" s="638">
        <f t="shared" si="20"/>
        <v>1.0499999999999972</v>
      </c>
      <c r="L1293" s="633" t="s">
        <v>1227</v>
      </c>
      <c r="M1293" s="637" t="s">
        <v>1203</v>
      </c>
    </row>
    <row r="1294" spans="1:13">
      <c r="A1294" s="634" t="s">
        <v>1227</v>
      </c>
      <c r="B1294" s="634" t="s">
        <v>1203</v>
      </c>
      <c r="C1294" s="635" t="s">
        <v>322</v>
      </c>
      <c r="D1294" s="636">
        <v>47</v>
      </c>
      <c r="E1294" s="636">
        <v>550</v>
      </c>
      <c r="F1294" s="636">
        <v>48</v>
      </c>
      <c r="G1294" s="636">
        <v>300</v>
      </c>
      <c r="H1294" s="636" t="s">
        <v>1132</v>
      </c>
      <c r="J1294" s="638">
        <f t="shared" si="20"/>
        <v>0.75</v>
      </c>
      <c r="L1294" s="633" t="s">
        <v>1227</v>
      </c>
      <c r="M1294" s="637" t="s">
        <v>1203</v>
      </c>
    </row>
    <row r="1295" spans="1:13">
      <c r="A1295" s="634" t="s">
        <v>1227</v>
      </c>
      <c r="B1295" s="634" t="s">
        <v>1203</v>
      </c>
      <c r="C1295" s="635" t="s">
        <v>322</v>
      </c>
      <c r="D1295" s="636">
        <v>48</v>
      </c>
      <c r="E1295" s="636">
        <v>300</v>
      </c>
      <c r="F1295" s="636">
        <v>49</v>
      </c>
      <c r="G1295" s="636">
        <v>800</v>
      </c>
      <c r="H1295" s="636" t="s">
        <v>1133</v>
      </c>
      <c r="J1295" s="638">
        <f t="shared" si="20"/>
        <v>1.5</v>
      </c>
      <c r="L1295" s="633" t="s">
        <v>1227</v>
      </c>
      <c r="M1295" s="637" t="s">
        <v>1203</v>
      </c>
    </row>
    <row r="1296" spans="1:13">
      <c r="A1296" s="634" t="s">
        <v>1227</v>
      </c>
      <c r="B1296" s="634" t="s">
        <v>1203</v>
      </c>
      <c r="C1296" s="635" t="s">
        <v>322</v>
      </c>
      <c r="D1296" s="636">
        <v>49</v>
      </c>
      <c r="E1296" s="636">
        <v>800</v>
      </c>
      <c r="F1296" s="636">
        <v>56</v>
      </c>
      <c r="G1296" s="636">
        <v>0</v>
      </c>
      <c r="H1296" s="636" t="s">
        <v>1132</v>
      </c>
      <c r="J1296" s="638">
        <f t="shared" si="20"/>
        <v>6.2000000000000028</v>
      </c>
      <c r="L1296" s="633" t="s">
        <v>1227</v>
      </c>
      <c r="M1296" s="637" t="s">
        <v>1203</v>
      </c>
    </row>
    <row r="1297" spans="1:13">
      <c r="A1297" s="634" t="s">
        <v>1227</v>
      </c>
      <c r="B1297" s="634" t="s">
        <v>1203</v>
      </c>
      <c r="C1297" s="635" t="s">
        <v>322</v>
      </c>
      <c r="D1297" s="636">
        <v>56</v>
      </c>
      <c r="E1297" s="636">
        <v>0</v>
      </c>
      <c r="F1297" s="636">
        <v>58</v>
      </c>
      <c r="G1297" s="636">
        <v>800</v>
      </c>
      <c r="H1297" s="636" t="s">
        <v>1133</v>
      </c>
      <c r="J1297" s="638">
        <f t="shared" si="20"/>
        <v>2.7999999999999972</v>
      </c>
      <c r="L1297" s="633" t="s">
        <v>1227</v>
      </c>
      <c r="M1297" s="637" t="s">
        <v>1203</v>
      </c>
    </row>
    <row r="1298" spans="1:13">
      <c r="A1298" s="634" t="s">
        <v>1227</v>
      </c>
      <c r="B1298" s="634" t="s">
        <v>1203</v>
      </c>
      <c r="C1298" s="635" t="s">
        <v>322</v>
      </c>
      <c r="D1298" s="636">
        <v>58</v>
      </c>
      <c r="E1298" s="636">
        <v>800</v>
      </c>
      <c r="F1298" s="636">
        <v>60</v>
      </c>
      <c r="G1298" s="636">
        <v>950</v>
      </c>
      <c r="H1298" s="636" t="s">
        <v>1132</v>
      </c>
      <c r="J1298" s="638">
        <f t="shared" si="20"/>
        <v>2.1500000000000057</v>
      </c>
      <c r="L1298" s="633" t="s">
        <v>1227</v>
      </c>
      <c r="M1298" s="637" t="s">
        <v>1203</v>
      </c>
    </row>
    <row r="1299" spans="1:13">
      <c r="A1299" s="634" t="s">
        <v>1227</v>
      </c>
      <c r="B1299" s="634" t="s">
        <v>1203</v>
      </c>
      <c r="C1299" s="635" t="s">
        <v>322</v>
      </c>
      <c r="D1299" s="636">
        <v>60</v>
      </c>
      <c r="E1299" s="636">
        <v>950</v>
      </c>
      <c r="F1299" s="636">
        <v>61</v>
      </c>
      <c r="G1299" s="636">
        <v>800</v>
      </c>
      <c r="H1299" s="636" t="s">
        <v>1133</v>
      </c>
      <c r="J1299" s="638">
        <f t="shared" si="20"/>
        <v>0.84999999999999432</v>
      </c>
      <c r="L1299" s="633" t="s">
        <v>1227</v>
      </c>
      <c r="M1299" s="637" t="s">
        <v>1203</v>
      </c>
    </row>
    <row r="1300" spans="1:13">
      <c r="A1300" s="634" t="s">
        <v>1227</v>
      </c>
      <c r="B1300" s="634" t="s">
        <v>1203</v>
      </c>
      <c r="C1300" s="635" t="s">
        <v>322</v>
      </c>
      <c r="D1300" s="636">
        <v>61</v>
      </c>
      <c r="E1300" s="636">
        <v>800</v>
      </c>
      <c r="F1300" s="636">
        <v>70</v>
      </c>
      <c r="G1300" s="636">
        <v>0</v>
      </c>
      <c r="H1300" s="636" t="s">
        <v>1134</v>
      </c>
      <c r="J1300" s="638">
        <f t="shared" si="20"/>
        <v>8.2000000000000028</v>
      </c>
      <c r="L1300" s="633" t="s">
        <v>1227</v>
      </c>
      <c r="M1300" s="637" t="s">
        <v>1203</v>
      </c>
    </row>
    <row r="1301" spans="1:13">
      <c r="A1301" s="634" t="s">
        <v>1227</v>
      </c>
      <c r="B1301" s="634" t="s">
        <v>1205</v>
      </c>
      <c r="C1301" s="635" t="s">
        <v>393</v>
      </c>
      <c r="D1301" s="636">
        <v>70</v>
      </c>
      <c r="E1301" s="636">
        <v>0</v>
      </c>
      <c r="F1301" s="636">
        <v>77</v>
      </c>
      <c r="G1301" s="636">
        <v>0</v>
      </c>
      <c r="H1301" s="636" t="s">
        <v>1134</v>
      </c>
      <c r="J1301" s="638">
        <f t="shared" si="20"/>
        <v>7</v>
      </c>
      <c r="L1301" s="633" t="s">
        <v>1227</v>
      </c>
      <c r="M1301" s="637" t="s">
        <v>1205</v>
      </c>
    </row>
    <row r="1302" spans="1:13">
      <c r="A1302" s="634" t="s">
        <v>1227</v>
      </c>
      <c r="B1302" s="634" t="s">
        <v>1205</v>
      </c>
      <c r="C1302" s="635" t="s">
        <v>393</v>
      </c>
      <c r="D1302" s="636">
        <v>77</v>
      </c>
      <c r="E1302" s="636">
        <v>0</v>
      </c>
      <c r="F1302" s="636">
        <v>79</v>
      </c>
      <c r="G1302" s="636">
        <v>300</v>
      </c>
      <c r="H1302" s="636" t="s">
        <v>1141</v>
      </c>
      <c r="J1302" s="638">
        <f t="shared" si="20"/>
        <v>2.2999999999999972</v>
      </c>
      <c r="L1302" s="633" t="s">
        <v>1227</v>
      </c>
      <c r="M1302" s="637" t="s">
        <v>1205</v>
      </c>
    </row>
    <row r="1303" spans="1:13">
      <c r="A1303" s="634" t="s">
        <v>1227</v>
      </c>
      <c r="B1303" s="634" t="s">
        <v>1205</v>
      </c>
      <c r="C1303" s="635" t="s">
        <v>393</v>
      </c>
      <c r="D1303" s="636">
        <v>79</v>
      </c>
      <c r="E1303" s="636">
        <v>300</v>
      </c>
      <c r="F1303" s="636">
        <v>80</v>
      </c>
      <c r="G1303" s="636">
        <v>900</v>
      </c>
      <c r="H1303" s="636" t="s">
        <v>1134</v>
      </c>
      <c r="J1303" s="638">
        <f t="shared" si="20"/>
        <v>1.6000000000000085</v>
      </c>
      <c r="L1303" s="633" t="s">
        <v>1227</v>
      </c>
      <c r="M1303" s="637" t="s">
        <v>1205</v>
      </c>
    </row>
    <row r="1304" spans="1:13">
      <c r="A1304" s="634" t="s">
        <v>1227</v>
      </c>
      <c r="B1304" s="634" t="s">
        <v>1205</v>
      </c>
      <c r="C1304" s="635" t="s">
        <v>393</v>
      </c>
      <c r="D1304" s="636">
        <v>80</v>
      </c>
      <c r="E1304" s="636">
        <v>900</v>
      </c>
      <c r="F1304" s="636">
        <v>81</v>
      </c>
      <c r="G1304" s="636">
        <v>300</v>
      </c>
      <c r="H1304" s="636" t="s">
        <v>1141</v>
      </c>
      <c r="J1304" s="638">
        <f t="shared" si="20"/>
        <v>0.39999999999999147</v>
      </c>
      <c r="L1304" s="633" t="s">
        <v>1227</v>
      </c>
      <c r="M1304" s="637" t="s">
        <v>1205</v>
      </c>
    </row>
    <row r="1305" spans="1:13">
      <c r="A1305" s="634" t="s">
        <v>1227</v>
      </c>
      <c r="B1305" s="634" t="s">
        <v>1205</v>
      </c>
      <c r="C1305" s="635" t="s">
        <v>393</v>
      </c>
      <c r="D1305" s="636">
        <v>81</v>
      </c>
      <c r="E1305" s="636">
        <v>300</v>
      </c>
      <c r="F1305" s="636">
        <v>84</v>
      </c>
      <c r="G1305" s="636">
        <v>0</v>
      </c>
      <c r="H1305" s="636" t="s">
        <v>1134</v>
      </c>
      <c r="J1305" s="638">
        <f t="shared" si="20"/>
        <v>2.7000000000000028</v>
      </c>
      <c r="L1305" s="633" t="s">
        <v>1227</v>
      </c>
      <c r="M1305" s="637" t="s">
        <v>1205</v>
      </c>
    </row>
    <row r="1306" spans="1:13">
      <c r="A1306" s="634" t="s">
        <v>1227</v>
      </c>
      <c r="B1306" s="634" t="s">
        <v>1205</v>
      </c>
      <c r="C1306" s="635" t="s">
        <v>393</v>
      </c>
      <c r="D1306" s="636">
        <v>84</v>
      </c>
      <c r="E1306" s="636">
        <v>0</v>
      </c>
      <c r="F1306" s="636">
        <v>84</v>
      </c>
      <c r="G1306" s="636">
        <v>300</v>
      </c>
      <c r="H1306" s="636" t="s">
        <v>1133</v>
      </c>
      <c r="J1306" s="638">
        <f t="shared" si="20"/>
        <v>0.29999999999999716</v>
      </c>
      <c r="L1306" s="633" t="s">
        <v>1227</v>
      </c>
      <c r="M1306" s="637" t="s">
        <v>1205</v>
      </c>
    </row>
    <row r="1307" spans="1:13">
      <c r="A1307" s="634" t="s">
        <v>1227</v>
      </c>
      <c r="B1307" s="634" t="s">
        <v>1205</v>
      </c>
      <c r="C1307" s="635" t="s">
        <v>393</v>
      </c>
      <c r="D1307" s="636">
        <v>84</v>
      </c>
      <c r="E1307" s="636">
        <v>300</v>
      </c>
      <c r="F1307" s="636">
        <v>87</v>
      </c>
      <c r="G1307" s="636">
        <v>350</v>
      </c>
      <c r="H1307" s="636" t="s">
        <v>1134</v>
      </c>
      <c r="J1307" s="638">
        <f t="shared" si="20"/>
        <v>3.0499999999999972</v>
      </c>
      <c r="L1307" s="633" t="s">
        <v>1227</v>
      </c>
      <c r="M1307" s="637" t="s">
        <v>1205</v>
      </c>
    </row>
    <row r="1308" spans="1:13">
      <c r="A1308" s="634" t="s">
        <v>1227</v>
      </c>
      <c r="B1308" s="634" t="s">
        <v>1205</v>
      </c>
      <c r="C1308" s="635" t="s">
        <v>393</v>
      </c>
      <c r="D1308" s="636">
        <v>87</v>
      </c>
      <c r="E1308" s="636">
        <v>350</v>
      </c>
      <c r="F1308" s="636">
        <v>88</v>
      </c>
      <c r="G1308" s="636">
        <v>100</v>
      </c>
      <c r="H1308" s="636" t="s">
        <v>1133</v>
      </c>
      <c r="J1308" s="638">
        <f t="shared" si="20"/>
        <v>0.75</v>
      </c>
      <c r="L1308" s="633" t="s">
        <v>1227</v>
      </c>
      <c r="M1308" s="637" t="s">
        <v>1205</v>
      </c>
    </row>
    <row r="1309" spans="1:13">
      <c r="A1309" s="634" t="s">
        <v>1227</v>
      </c>
      <c r="B1309" s="634" t="s">
        <v>1205</v>
      </c>
      <c r="C1309" s="635" t="s">
        <v>393</v>
      </c>
      <c r="D1309" s="636">
        <v>88</v>
      </c>
      <c r="E1309" s="636">
        <v>100</v>
      </c>
      <c r="F1309" s="636">
        <v>88</v>
      </c>
      <c r="G1309" s="636">
        <v>500</v>
      </c>
      <c r="H1309" s="636" t="s">
        <v>1134</v>
      </c>
      <c r="J1309" s="638">
        <f t="shared" si="20"/>
        <v>0.40000000000000568</v>
      </c>
      <c r="L1309" s="633" t="s">
        <v>1227</v>
      </c>
      <c r="M1309" s="637" t="s">
        <v>1205</v>
      </c>
    </row>
    <row r="1310" spans="1:13">
      <c r="A1310" s="634" t="s">
        <v>1227</v>
      </c>
      <c r="B1310" s="634" t="s">
        <v>1205</v>
      </c>
      <c r="C1310" s="635" t="s">
        <v>393</v>
      </c>
      <c r="D1310" s="636">
        <v>88</v>
      </c>
      <c r="E1310" s="636">
        <v>500</v>
      </c>
      <c r="F1310" s="636">
        <v>89</v>
      </c>
      <c r="G1310" s="636">
        <v>0</v>
      </c>
      <c r="H1310" s="636" t="s">
        <v>1141</v>
      </c>
      <c r="J1310" s="638">
        <f t="shared" si="20"/>
        <v>0.5</v>
      </c>
      <c r="L1310" s="633" t="s">
        <v>1227</v>
      </c>
      <c r="M1310" s="637" t="s">
        <v>1205</v>
      </c>
    </row>
    <row r="1311" spans="1:13">
      <c r="A1311" s="634" t="s">
        <v>1227</v>
      </c>
      <c r="B1311" s="634" t="s">
        <v>1205</v>
      </c>
      <c r="C1311" s="635" t="s">
        <v>393</v>
      </c>
      <c r="D1311" s="636">
        <v>89</v>
      </c>
      <c r="E1311" s="636">
        <v>0</v>
      </c>
      <c r="F1311" s="636">
        <v>89</v>
      </c>
      <c r="G1311" s="636">
        <v>950</v>
      </c>
      <c r="H1311" s="636" t="s">
        <v>1134</v>
      </c>
      <c r="J1311" s="638">
        <f t="shared" si="20"/>
        <v>0.95000000000000284</v>
      </c>
      <c r="L1311" s="633" t="s">
        <v>1227</v>
      </c>
      <c r="M1311" s="637" t="s">
        <v>1205</v>
      </c>
    </row>
    <row r="1312" spans="1:13">
      <c r="A1312" s="634" t="s">
        <v>1227</v>
      </c>
      <c r="B1312" s="634" t="s">
        <v>1205</v>
      </c>
      <c r="C1312" s="635" t="s">
        <v>393</v>
      </c>
      <c r="D1312" s="636">
        <v>89</v>
      </c>
      <c r="E1312" s="636">
        <v>950</v>
      </c>
      <c r="F1312" s="636">
        <v>90</v>
      </c>
      <c r="G1312" s="636">
        <v>450</v>
      </c>
      <c r="H1312" s="636" t="s">
        <v>1141</v>
      </c>
      <c r="J1312" s="638">
        <f t="shared" si="20"/>
        <v>0.5</v>
      </c>
      <c r="L1312" s="633" t="s">
        <v>1227</v>
      </c>
      <c r="M1312" s="637" t="s">
        <v>1205</v>
      </c>
    </row>
    <row r="1313" spans="1:13">
      <c r="A1313" s="634" t="s">
        <v>1227</v>
      </c>
      <c r="B1313" s="634" t="s">
        <v>1205</v>
      </c>
      <c r="C1313" s="635" t="s">
        <v>393</v>
      </c>
      <c r="D1313" s="636">
        <v>90</v>
      </c>
      <c r="E1313" s="636">
        <v>450</v>
      </c>
      <c r="F1313" s="636">
        <v>93</v>
      </c>
      <c r="G1313" s="636">
        <v>0</v>
      </c>
      <c r="H1313" s="636" t="s">
        <v>1134</v>
      </c>
      <c r="J1313" s="638">
        <f t="shared" si="20"/>
        <v>2.5499999999999972</v>
      </c>
      <c r="L1313" s="633" t="s">
        <v>1227</v>
      </c>
      <c r="M1313" s="637" t="s">
        <v>1205</v>
      </c>
    </row>
    <row r="1314" spans="1:13">
      <c r="A1314" s="634" t="s">
        <v>1227</v>
      </c>
      <c r="B1314" s="634" t="s">
        <v>1205</v>
      </c>
      <c r="C1314" s="635" t="s">
        <v>393</v>
      </c>
      <c r="D1314" s="636">
        <v>93</v>
      </c>
      <c r="E1314" s="636">
        <v>0</v>
      </c>
      <c r="F1314" s="636">
        <v>95</v>
      </c>
      <c r="G1314" s="636">
        <v>100</v>
      </c>
      <c r="H1314" s="636" t="s">
        <v>1141</v>
      </c>
      <c r="J1314" s="638">
        <f t="shared" si="20"/>
        <v>2.0999999999999943</v>
      </c>
      <c r="L1314" s="633" t="s">
        <v>1227</v>
      </c>
      <c r="M1314" s="637" t="s">
        <v>1205</v>
      </c>
    </row>
    <row r="1315" spans="1:13">
      <c r="A1315" s="634" t="s">
        <v>1227</v>
      </c>
      <c r="B1315" s="634" t="s">
        <v>1205</v>
      </c>
      <c r="C1315" s="635" t="s">
        <v>393</v>
      </c>
      <c r="D1315" s="636">
        <v>95</v>
      </c>
      <c r="E1315" s="636">
        <v>100</v>
      </c>
      <c r="F1315" s="636">
        <v>97</v>
      </c>
      <c r="G1315" s="636">
        <v>320</v>
      </c>
      <c r="H1315" s="636" t="s">
        <v>1134</v>
      </c>
      <c r="J1315" s="638">
        <f t="shared" si="20"/>
        <v>2.2199999999999989</v>
      </c>
      <c r="L1315" s="633" t="s">
        <v>1227</v>
      </c>
      <c r="M1315" s="637" t="s">
        <v>1205</v>
      </c>
    </row>
    <row r="1316" spans="1:13">
      <c r="A1316" s="634" t="s">
        <v>1227</v>
      </c>
      <c r="B1316" s="634" t="s">
        <v>1205</v>
      </c>
      <c r="C1316" s="635" t="s">
        <v>393</v>
      </c>
      <c r="D1316" s="636">
        <v>97</v>
      </c>
      <c r="E1316" s="636">
        <v>320</v>
      </c>
      <c r="F1316" s="636">
        <v>98</v>
      </c>
      <c r="G1316" s="636">
        <v>540</v>
      </c>
      <c r="H1316" s="636" t="s">
        <v>1141</v>
      </c>
      <c r="J1316" s="638">
        <f t="shared" si="20"/>
        <v>1.2200000000000131</v>
      </c>
      <c r="L1316" s="633" t="s">
        <v>1227</v>
      </c>
      <c r="M1316" s="637" t="s">
        <v>1205</v>
      </c>
    </row>
    <row r="1317" spans="1:13">
      <c r="A1317" s="634" t="s">
        <v>1227</v>
      </c>
      <c r="B1317" s="634" t="s">
        <v>1205</v>
      </c>
      <c r="C1317" s="635" t="s">
        <v>393</v>
      </c>
      <c r="D1317" s="636">
        <v>98</v>
      </c>
      <c r="E1317" s="636">
        <v>540</v>
      </c>
      <c r="F1317" s="636">
        <v>98</v>
      </c>
      <c r="G1317" s="636">
        <v>860</v>
      </c>
      <c r="H1317" s="636" t="s">
        <v>1134</v>
      </c>
      <c r="J1317" s="638">
        <f t="shared" si="20"/>
        <v>0.31999999999999318</v>
      </c>
      <c r="L1317" s="633" t="s">
        <v>1227</v>
      </c>
      <c r="M1317" s="637" t="s">
        <v>1205</v>
      </c>
    </row>
    <row r="1318" spans="1:13">
      <c r="A1318" s="634" t="s">
        <v>1227</v>
      </c>
      <c r="B1318" s="634" t="s">
        <v>1205</v>
      </c>
      <c r="C1318" s="635" t="s">
        <v>393</v>
      </c>
      <c r="D1318" s="636">
        <v>98</v>
      </c>
      <c r="E1318" s="636">
        <v>860</v>
      </c>
      <c r="F1318" s="636">
        <v>100</v>
      </c>
      <c r="G1318" s="636">
        <v>0</v>
      </c>
      <c r="H1318" s="636" t="s">
        <v>1134</v>
      </c>
      <c r="J1318" s="638">
        <f t="shared" si="20"/>
        <v>1.1400000000000006</v>
      </c>
      <c r="L1318" s="633" t="s">
        <v>1227</v>
      </c>
      <c r="M1318" s="637" t="s">
        <v>1205</v>
      </c>
    </row>
    <row r="1319" spans="1:13">
      <c r="A1319" s="634" t="s">
        <v>1227</v>
      </c>
      <c r="B1319" s="634" t="s">
        <v>1205</v>
      </c>
      <c r="C1319" s="635" t="s">
        <v>393</v>
      </c>
      <c r="D1319" s="636">
        <v>100</v>
      </c>
      <c r="E1319" s="636">
        <v>0</v>
      </c>
      <c r="F1319" s="636">
        <v>104</v>
      </c>
      <c r="G1319" s="636">
        <v>500</v>
      </c>
      <c r="H1319" s="636" t="s">
        <v>1134</v>
      </c>
      <c r="J1319" s="638">
        <f t="shared" si="20"/>
        <v>4.5</v>
      </c>
      <c r="L1319" s="633" t="s">
        <v>1227</v>
      </c>
      <c r="M1319" s="637" t="s">
        <v>1205</v>
      </c>
    </row>
    <row r="1320" spans="1:13">
      <c r="A1320" s="634" t="s">
        <v>1227</v>
      </c>
      <c r="B1320" s="634" t="s">
        <v>1205</v>
      </c>
      <c r="C1320" s="635" t="s">
        <v>393</v>
      </c>
      <c r="D1320" s="636">
        <v>104</v>
      </c>
      <c r="E1320" s="636">
        <v>500</v>
      </c>
      <c r="F1320" s="636">
        <v>109</v>
      </c>
      <c r="G1320" s="636">
        <v>100</v>
      </c>
      <c r="H1320" s="636" t="s">
        <v>1141</v>
      </c>
      <c r="J1320" s="638">
        <f t="shared" si="20"/>
        <v>4.5999999999999943</v>
      </c>
      <c r="L1320" s="633" t="s">
        <v>1227</v>
      </c>
      <c r="M1320" s="637" t="s">
        <v>1205</v>
      </c>
    </row>
    <row r="1321" spans="1:13">
      <c r="A1321" s="634" t="s">
        <v>1227</v>
      </c>
      <c r="B1321" s="634" t="s">
        <v>1205</v>
      </c>
      <c r="C1321" s="635" t="s">
        <v>393</v>
      </c>
      <c r="D1321" s="636">
        <v>109</v>
      </c>
      <c r="E1321" s="636">
        <v>100</v>
      </c>
      <c r="F1321" s="636">
        <v>111</v>
      </c>
      <c r="G1321" s="636">
        <v>400</v>
      </c>
      <c r="H1321" s="636" t="s">
        <v>1134</v>
      </c>
      <c r="J1321" s="638">
        <f t="shared" si="20"/>
        <v>2.3000000000000114</v>
      </c>
      <c r="L1321" s="633" t="s">
        <v>1227</v>
      </c>
      <c r="M1321" s="637" t="s">
        <v>1205</v>
      </c>
    </row>
    <row r="1322" spans="1:13">
      <c r="A1322" s="634" t="s">
        <v>1227</v>
      </c>
      <c r="B1322" s="634" t="s">
        <v>1205</v>
      </c>
      <c r="C1322" s="635" t="s">
        <v>393</v>
      </c>
      <c r="D1322" s="636">
        <v>111</v>
      </c>
      <c r="E1322" s="636">
        <v>400</v>
      </c>
      <c r="F1322" s="636">
        <v>111</v>
      </c>
      <c r="G1322" s="636">
        <v>750</v>
      </c>
      <c r="H1322" s="636" t="s">
        <v>1141</v>
      </c>
      <c r="J1322" s="638">
        <f t="shared" si="20"/>
        <v>0.34999999999999432</v>
      </c>
      <c r="L1322" s="633" t="s">
        <v>1227</v>
      </c>
      <c r="M1322" s="637" t="s">
        <v>1205</v>
      </c>
    </row>
    <row r="1323" spans="1:13">
      <c r="A1323" s="634" t="s">
        <v>1227</v>
      </c>
      <c r="B1323" s="634" t="s">
        <v>1205</v>
      </c>
      <c r="C1323" s="635" t="s">
        <v>393</v>
      </c>
      <c r="D1323" s="636">
        <v>111</v>
      </c>
      <c r="E1323" s="636">
        <v>750</v>
      </c>
      <c r="F1323" s="636">
        <v>112</v>
      </c>
      <c r="G1323" s="636">
        <v>100</v>
      </c>
      <c r="H1323" s="636" t="s">
        <v>1134</v>
      </c>
      <c r="J1323" s="638">
        <f t="shared" si="20"/>
        <v>0.34999999999999432</v>
      </c>
      <c r="L1323" s="633" t="s">
        <v>1227</v>
      </c>
      <c r="M1323" s="637" t="s">
        <v>1205</v>
      </c>
    </row>
    <row r="1324" spans="1:13">
      <c r="A1324" s="634" t="s">
        <v>1227</v>
      </c>
      <c r="B1324" s="634" t="s">
        <v>1205</v>
      </c>
      <c r="C1324" s="635" t="s">
        <v>393</v>
      </c>
      <c r="D1324" s="636">
        <v>112</v>
      </c>
      <c r="E1324" s="636">
        <v>100</v>
      </c>
      <c r="F1324" s="636">
        <v>114</v>
      </c>
      <c r="G1324" s="636">
        <v>0</v>
      </c>
      <c r="H1324" s="636" t="s">
        <v>1141</v>
      </c>
      <c r="J1324" s="638">
        <f t="shared" si="20"/>
        <v>1.9000000000000057</v>
      </c>
      <c r="L1324" s="633" t="s">
        <v>1227</v>
      </c>
      <c r="M1324" s="637" t="s">
        <v>1205</v>
      </c>
    </row>
    <row r="1325" spans="1:13">
      <c r="A1325" s="634" t="s">
        <v>1227</v>
      </c>
      <c r="B1325" s="634" t="s">
        <v>1205</v>
      </c>
      <c r="C1325" s="635" t="s">
        <v>393</v>
      </c>
      <c r="D1325" s="636">
        <v>114</v>
      </c>
      <c r="E1325" s="636">
        <v>0</v>
      </c>
      <c r="F1325" s="636">
        <v>114</v>
      </c>
      <c r="G1325" s="636">
        <v>600</v>
      </c>
      <c r="H1325" s="636" t="s">
        <v>1134</v>
      </c>
      <c r="J1325" s="638">
        <f t="shared" si="20"/>
        <v>0.59999999999999432</v>
      </c>
      <c r="L1325" s="633" t="s">
        <v>1227</v>
      </c>
      <c r="M1325" s="637" t="s">
        <v>1205</v>
      </c>
    </row>
    <row r="1326" spans="1:13">
      <c r="A1326" s="634" t="s">
        <v>1227</v>
      </c>
      <c r="B1326" s="634" t="s">
        <v>1205</v>
      </c>
      <c r="C1326" s="635" t="s">
        <v>393</v>
      </c>
      <c r="D1326" s="636">
        <v>114</v>
      </c>
      <c r="E1326" s="636">
        <v>600</v>
      </c>
      <c r="F1326" s="636">
        <v>119</v>
      </c>
      <c r="G1326" s="636">
        <v>0</v>
      </c>
      <c r="H1326" s="636" t="s">
        <v>1141</v>
      </c>
      <c r="J1326" s="638">
        <f t="shared" si="20"/>
        <v>4.4000000000000057</v>
      </c>
      <c r="L1326" s="633" t="s">
        <v>1227</v>
      </c>
      <c r="M1326" s="637" t="s">
        <v>1205</v>
      </c>
    </row>
    <row r="1327" spans="1:13">
      <c r="A1327" s="634" t="s">
        <v>1227</v>
      </c>
      <c r="B1327" s="634" t="s">
        <v>1205</v>
      </c>
      <c r="C1327" s="635" t="s">
        <v>393</v>
      </c>
      <c r="D1327" s="636">
        <v>119</v>
      </c>
      <c r="E1327" s="636">
        <v>0</v>
      </c>
      <c r="F1327" s="636">
        <v>123</v>
      </c>
      <c r="G1327" s="636">
        <v>909</v>
      </c>
      <c r="H1327" s="636" t="s">
        <v>1134</v>
      </c>
      <c r="J1327" s="638">
        <f t="shared" si="20"/>
        <v>4.909000000000006</v>
      </c>
      <c r="L1327" s="633" t="s">
        <v>1227</v>
      </c>
      <c r="M1327" s="637" t="s">
        <v>1205</v>
      </c>
    </row>
    <row r="1328" spans="1:13">
      <c r="A1328" s="634" t="s">
        <v>1228</v>
      </c>
      <c r="B1328" s="634" t="s">
        <v>1205</v>
      </c>
      <c r="C1328" s="635" t="s">
        <v>1229</v>
      </c>
      <c r="D1328" s="636">
        <v>0</v>
      </c>
      <c r="E1328" s="636">
        <v>0</v>
      </c>
      <c r="F1328" s="636">
        <v>3</v>
      </c>
      <c r="G1328" s="636">
        <v>0</v>
      </c>
      <c r="H1328" s="636" t="s">
        <v>1134</v>
      </c>
      <c r="J1328" s="638">
        <f t="shared" si="20"/>
        <v>3</v>
      </c>
      <c r="L1328" s="633" t="s">
        <v>1228</v>
      </c>
      <c r="M1328" s="637" t="s">
        <v>1205</v>
      </c>
    </row>
    <row r="1329" spans="1:13">
      <c r="A1329" s="634" t="s">
        <v>1228</v>
      </c>
      <c r="B1329" s="634" t="s">
        <v>1205</v>
      </c>
      <c r="C1329" s="635" t="s">
        <v>1229</v>
      </c>
      <c r="D1329" s="636">
        <v>3</v>
      </c>
      <c r="E1329" s="636">
        <v>0</v>
      </c>
      <c r="F1329" s="636">
        <v>6</v>
      </c>
      <c r="G1329" s="636">
        <v>0</v>
      </c>
      <c r="H1329" s="636" t="s">
        <v>1141</v>
      </c>
      <c r="J1329" s="638">
        <f t="shared" si="20"/>
        <v>3</v>
      </c>
      <c r="L1329" s="633" t="s">
        <v>1228</v>
      </c>
      <c r="M1329" s="637" t="s">
        <v>1205</v>
      </c>
    </row>
    <row r="1330" spans="1:13">
      <c r="A1330" s="634" t="s">
        <v>1228</v>
      </c>
      <c r="B1330" s="634" t="s">
        <v>1205</v>
      </c>
      <c r="C1330" s="635" t="s">
        <v>1229</v>
      </c>
      <c r="D1330" s="636">
        <v>6</v>
      </c>
      <c r="E1330" s="636">
        <v>0</v>
      </c>
      <c r="F1330" s="636">
        <v>11</v>
      </c>
      <c r="G1330" s="636">
        <v>0</v>
      </c>
      <c r="H1330" s="636" t="s">
        <v>1134</v>
      </c>
      <c r="J1330" s="638">
        <f t="shared" si="20"/>
        <v>5</v>
      </c>
      <c r="L1330" s="633" t="s">
        <v>1228</v>
      </c>
      <c r="M1330" s="637" t="s">
        <v>1205</v>
      </c>
    </row>
    <row r="1331" spans="1:13">
      <c r="A1331" s="634" t="s">
        <v>1228</v>
      </c>
      <c r="B1331" s="634" t="s">
        <v>1205</v>
      </c>
      <c r="C1331" s="635" t="s">
        <v>1229</v>
      </c>
      <c r="D1331" s="636">
        <v>11</v>
      </c>
      <c r="E1331" s="636">
        <v>0</v>
      </c>
      <c r="F1331" s="636">
        <v>13</v>
      </c>
      <c r="G1331" s="636">
        <v>0</v>
      </c>
      <c r="H1331" s="636" t="s">
        <v>1141</v>
      </c>
      <c r="J1331" s="638">
        <f t="shared" si="20"/>
        <v>2</v>
      </c>
      <c r="L1331" s="633" t="s">
        <v>1228</v>
      </c>
      <c r="M1331" s="637" t="s">
        <v>1205</v>
      </c>
    </row>
    <row r="1332" spans="1:13">
      <c r="A1332" s="634" t="s">
        <v>1228</v>
      </c>
      <c r="B1332" s="634" t="s">
        <v>1205</v>
      </c>
      <c r="C1332" s="635" t="s">
        <v>1229</v>
      </c>
      <c r="D1332" s="636">
        <v>13</v>
      </c>
      <c r="E1332" s="636">
        <v>0</v>
      </c>
      <c r="F1332" s="636">
        <v>61</v>
      </c>
      <c r="G1332" s="636">
        <v>0</v>
      </c>
      <c r="H1332" s="636" t="s">
        <v>1134</v>
      </c>
      <c r="J1332" s="638">
        <f t="shared" si="20"/>
        <v>48</v>
      </c>
      <c r="L1332" s="633" t="s">
        <v>1228</v>
      </c>
      <c r="M1332" s="637" t="s">
        <v>1205</v>
      </c>
    </row>
    <row r="1333" spans="1:13">
      <c r="A1333" s="634" t="s">
        <v>1228</v>
      </c>
      <c r="B1333" s="634" t="s">
        <v>1205</v>
      </c>
      <c r="C1333" s="635" t="s">
        <v>1229</v>
      </c>
      <c r="D1333" s="636">
        <v>61</v>
      </c>
      <c r="E1333" s="636">
        <v>0</v>
      </c>
      <c r="F1333" s="636">
        <v>73</v>
      </c>
      <c r="G1333" s="636">
        <v>0</v>
      </c>
      <c r="H1333" s="636" t="s">
        <v>1141</v>
      </c>
      <c r="J1333" s="638">
        <f t="shared" si="20"/>
        <v>12</v>
      </c>
      <c r="L1333" s="633" t="s">
        <v>1228</v>
      </c>
      <c r="M1333" s="637" t="s">
        <v>1205</v>
      </c>
    </row>
    <row r="1334" spans="1:13">
      <c r="A1334" s="634" t="s">
        <v>1228</v>
      </c>
      <c r="B1334" s="634" t="s">
        <v>1205</v>
      </c>
      <c r="C1334" s="635" t="s">
        <v>1229</v>
      </c>
      <c r="D1334" s="636">
        <v>73</v>
      </c>
      <c r="E1334" s="636">
        <v>0</v>
      </c>
      <c r="F1334" s="636">
        <v>116</v>
      </c>
      <c r="G1334" s="636">
        <v>0</v>
      </c>
      <c r="H1334" s="636" t="s">
        <v>1134</v>
      </c>
      <c r="J1334" s="638">
        <f t="shared" si="20"/>
        <v>43</v>
      </c>
      <c r="L1334" s="633" t="s">
        <v>1228</v>
      </c>
      <c r="M1334" s="637" t="s">
        <v>1205</v>
      </c>
    </row>
    <row r="1335" spans="1:13">
      <c r="A1335" s="634" t="s">
        <v>1228</v>
      </c>
      <c r="B1335" s="634" t="s">
        <v>1205</v>
      </c>
      <c r="C1335" s="635" t="s">
        <v>1229</v>
      </c>
      <c r="D1335" s="636">
        <v>116</v>
      </c>
      <c r="E1335" s="636">
        <v>0</v>
      </c>
      <c r="F1335" s="636">
        <v>130</v>
      </c>
      <c r="G1335" s="636">
        <v>0</v>
      </c>
      <c r="H1335" s="636" t="s">
        <v>1133</v>
      </c>
      <c r="J1335" s="638">
        <f t="shared" si="20"/>
        <v>14</v>
      </c>
      <c r="L1335" s="633" t="s">
        <v>1228</v>
      </c>
      <c r="M1335" s="637" t="s">
        <v>1205</v>
      </c>
    </row>
    <row r="1336" spans="1:13">
      <c r="A1336" s="634" t="s">
        <v>1228</v>
      </c>
      <c r="B1336" s="634" t="s">
        <v>1205</v>
      </c>
      <c r="C1336" s="635" t="s">
        <v>1229</v>
      </c>
      <c r="D1336" s="636">
        <v>130</v>
      </c>
      <c r="E1336" s="636">
        <v>0</v>
      </c>
      <c r="F1336" s="636">
        <v>134</v>
      </c>
      <c r="G1336" s="636">
        <v>0</v>
      </c>
      <c r="H1336" s="636" t="s">
        <v>1132</v>
      </c>
      <c r="J1336" s="638">
        <f t="shared" si="20"/>
        <v>4</v>
      </c>
      <c r="L1336" s="633" t="s">
        <v>1228</v>
      </c>
      <c r="M1336" s="637" t="s">
        <v>1205</v>
      </c>
    </row>
    <row r="1337" spans="1:13">
      <c r="A1337" s="634" t="s">
        <v>1228</v>
      </c>
      <c r="B1337" s="634" t="s">
        <v>1205</v>
      </c>
      <c r="C1337" s="635" t="s">
        <v>1229</v>
      </c>
      <c r="D1337" s="636">
        <v>134</v>
      </c>
      <c r="E1337" s="636">
        <v>0</v>
      </c>
      <c r="F1337" s="636">
        <v>136</v>
      </c>
      <c r="G1337" s="636">
        <v>0</v>
      </c>
      <c r="H1337" s="636" t="s">
        <v>1133</v>
      </c>
      <c r="J1337" s="638">
        <f t="shared" si="20"/>
        <v>2</v>
      </c>
      <c r="L1337" s="633" t="s">
        <v>1228</v>
      </c>
      <c r="M1337" s="637" t="s">
        <v>1205</v>
      </c>
    </row>
    <row r="1338" spans="1:13">
      <c r="A1338" s="634" t="s">
        <v>1228</v>
      </c>
      <c r="B1338" s="634" t="s">
        <v>1205</v>
      </c>
      <c r="C1338" s="635" t="s">
        <v>1229</v>
      </c>
      <c r="D1338" s="636">
        <v>136</v>
      </c>
      <c r="E1338" s="636">
        <v>0</v>
      </c>
      <c r="F1338" s="636">
        <v>139</v>
      </c>
      <c r="G1338" s="636">
        <v>960</v>
      </c>
      <c r="H1338" s="636" t="s">
        <v>1132</v>
      </c>
      <c r="J1338" s="638">
        <f t="shared" si="20"/>
        <v>3.960000000000008</v>
      </c>
      <c r="L1338" s="633" t="s">
        <v>1228</v>
      </c>
      <c r="M1338" s="637" t="s">
        <v>1205</v>
      </c>
    </row>
    <row r="1339" spans="1:13">
      <c r="A1339" s="634" t="s">
        <v>1228</v>
      </c>
      <c r="B1339" s="634" t="s">
        <v>1205</v>
      </c>
      <c r="C1339" s="635" t="s">
        <v>1229</v>
      </c>
      <c r="D1339" s="636">
        <v>139</v>
      </c>
      <c r="E1339" s="636">
        <v>960</v>
      </c>
      <c r="F1339" s="636">
        <v>140</v>
      </c>
      <c r="G1339" s="636">
        <v>400</v>
      </c>
      <c r="H1339" s="636" t="s">
        <v>1133</v>
      </c>
      <c r="J1339" s="638">
        <f t="shared" si="20"/>
        <v>0.43999999999999773</v>
      </c>
      <c r="L1339" s="633" t="s">
        <v>1228</v>
      </c>
      <c r="M1339" s="637" t="s">
        <v>1205</v>
      </c>
    </row>
    <row r="1340" spans="1:13">
      <c r="A1340" s="634" t="s">
        <v>1228</v>
      </c>
      <c r="B1340" s="634" t="s">
        <v>1205</v>
      </c>
      <c r="C1340" s="635" t="s">
        <v>1229</v>
      </c>
      <c r="D1340" s="636">
        <v>140</v>
      </c>
      <c r="E1340" s="636">
        <v>400</v>
      </c>
      <c r="F1340" s="636">
        <v>142</v>
      </c>
      <c r="G1340" s="636">
        <v>0</v>
      </c>
      <c r="H1340" s="636" t="s">
        <v>1134</v>
      </c>
      <c r="J1340" s="638">
        <f t="shared" si="20"/>
        <v>1.5999999999999943</v>
      </c>
      <c r="L1340" s="633" t="s">
        <v>1228</v>
      </c>
      <c r="M1340" s="637" t="s">
        <v>1205</v>
      </c>
    </row>
    <row r="1341" spans="1:13">
      <c r="A1341" s="634" t="s">
        <v>1228</v>
      </c>
      <c r="B1341" s="634" t="s">
        <v>1205</v>
      </c>
      <c r="C1341" s="635" t="s">
        <v>1229</v>
      </c>
      <c r="D1341" s="636">
        <v>142</v>
      </c>
      <c r="E1341" s="636">
        <v>0</v>
      </c>
      <c r="F1341" s="636">
        <v>150</v>
      </c>
      <c r="G1341" s="636">
        <v>0</v>
      </c>
      <c r="H1341" s="636" t="s">
        <v>1132</v>
      </c>
      <c r="J1341" s="638">
        <f t="shared" si="20"/>
        <v>8</v>
      </c>
      <c r="L1341" s="633" t="s">
        <v>1228</v>
      </c>
      <c r="M1341" s="637" t="s">
        <v>1205</v>
      </c>
    </row>
    <row r="1342" spans="1:13">
      <c r="A1342" s="634" t="s">
        <v>1230</v>
      </c>
      <c r="B1342" s="634" t="s">
        <v>1231</v>
      </c>
      <c r="C1342" s="635" t="s">
        <v>1232</v>
      </c>
      <c r="D1342" s="636">
        <v>0</v>
      </c>
      <c r="E1342" s="636">
        <v>0</v>
      </c>
      <c r="F1342" s="636">
        <v>2</v>
      </c>
      <c r="G1342" s="636">
        <v>0</v>
      </c>
      <c r="H1342" s="636" t="s">
        <v>1132</v>
      </c>
      <c r="J1342" s="638">
        <f t="shared" si="20"/>
        <v>2</v>
      </c>
      <c r="L1342" s="633" t="s">
        <v>1230</v>
      </c>
      <c r="M1342" s="637" t="s">
        <v>1231</v>
      </c>
    </row>
    <row r="1343" spans="1:13">
      <c r="A1343" s="634" t="s">
        <v>1230</v>
      </c>
      <c r="B1343" s="634" t="s">
        <v>1231</v>
      </c>
      <c r="C1343" s="635" t="s">
        <v>1232</v>
      </c>
      <c r="D1343" s="636">
        <v>2</v>
      </c>
      <c r="E1343" s="636">
        <v>0</v>
      </c>
      <c r="F1343" s="636">
        <v>19</v>
      </c>
      <c r="G1343" s="636">
        <v>0</v>
      </c>
      <c r="H1343" s="636" t="s">
        <v>1133</v>
      </c>
      <c r="J1343" s="638">
        <f t="shared" si="20"/>
        <v>17</v>
      </c>
      <c r="L1343" s="633" t="s">
        <v>1230</v>
      </c>
      <c r="M1343" s="637" t="s">
        <v>1231</v>
      </c>
    </row>
    <row r="1344" spans="1:13">
      <c r="A1344" s="634" t="s">
        <v>1230</v>
      </c>
      <c r="B1344" s="634" t="s">
        <v>1231</v>
      </c>
      <c r="C1344" s="635" t="s">
        <v>1232</v>
      </c>
      <c r="D1344" s="636">
        <v>19</v>
      </c>
      <c r="E1344" s="636">
        <v>0</v>
      </c>
      <c r="F1344" s="636">
        <v>29</v>
      </c>
      <c r="G1344" s="636">
        <v>0</v>
      </c>
      <c r="H1344" s="636" t="s">
        <v>1134</v>
      </c>
      <c r="J1344" s="638">
        <f t="shared" si="20"/>
        <v>10</v>
      </c>
      <c r="L1344" s="633" t="s">
        <v>1230</v>
      </c>
      <c r="M1344" s="637" t="s">
        <v>1231</v>
      </c>
    </row>
    <row r="1345" spans="1:13">
      <c r="A1345" s="634" t="s">
        <v>1230</v>
      </c>
      <c r="B1345" s="634" t="s">
        <v>1231</v>
      </c>
      <c r="C1345" s="635" t="s">
        <v>1233</v>
      </c>
      <c r="D1345" s="636">
        <v>29</v>
      </c>
      <c r="E1345" s="636">
        <v>0</v>
      </c>
      <c r="F1345" s="636">
        <v>43</v>
      </c>
      <c r="G1345" s="636">
        <v>0</v>
      </c>
      <c r="H1345" s="636" t="s">
        <v>1134</v>
      </c>
      <c r="J1345" s="638">
        <f t="shared" si="20"/>
        <v>14</v>
      </c>
      <c r="L1345" s="633" t="s">
        <v>1230</v>
      </c>
      <c r="M1345" s="637" t="s">
        <v>1231</v>
      </c>
    </row>
    <row r="1346" spans="1:13">
      <c r="A1346" s="634" t="s">
        <v>1230</v>
      </c>
      <c r="B1346" s="634" t="s">
        <v>1231</v>
      </c>
      <c r="C1346" s="635" t="s">
        <v>1233</v>
      </c>
      <c r="D1346" s="636">
        <v>43</v>
      </c>
      <c r="E1346" s="636">
        <v>0</v>
      </c>
      <c r="F1346" s="636">
        <v>44</v>
      </c>
      <c r="G1346" s="636">
        <v>300</v>
      </c>
      <c r="H1346" s="636" t="s">
        <v>1132</v>
      </c>
      <c r="J1346" s="638">
        <f t="shared" si="20"/>
        <v>1.2999999999999972</v>
      </c>
      <c r="L1346" s="633" t="s">
        <v>1230</v>
      </c>
      <c r="M1346" s="637" t="s">
        <v>1231</v>
      </c>
    </row>
    <row r="1347" spans="1:13">
      <c r="A1347" s="634" t="s">
        <v>1230</v>
      </c>
      <c r="B1347" s="634" t="s">
        <v>1231</v>
      </c>
      <c r="C1347" s="635" t="s">
        <v>1233</v>
      </c>
      <c r="D1347" s="636">
        <v>44</v>
      </c>
      <c r="E1347" s="636">
        <v>300</v>
      </c>
      <c r="F1347" s="636">
        <v>48</v>
      </c>
      <c r="G1347" s="636">
        <v>800</v>
      </c>
      <c r="H1347" s="636" t="s">
        <v>1133</v>
      </c>
      <c r="J1347" s="638">
        <f t="shared" ref="J1347:J1410" si="21">+(F1347+G1347/1000)-(D1347+E1347/1000)</f>
        <v>4.5</v>
      </c>
      <c r="L1347" s="633" t="s">
        <v>1230</v>
      </c>
      <c r="M1347" s="637" t="s">
        <v>1231</v>
      </c>
    </row>
    <row r="1348" spans="1:13">
      <c r="A1348" s="634" t="s">
        <v>1230</v>
      </c>
      <c r="B1348" s="634" t="s">
        <v>1231</v>
      </c>
      <c r="C1348" s="635" t="s">
        <v>1233</v>
      </c>
      <c r="D1348" s="636">
        <v>48</v>
      </c>
      <c r="E1348" s="636">
        <v>800</v>
      </c>
      <c r="F1348" s="636">
        <v>50</v>
      </c>
      <c r="G1348" s="636">
        <v>600</v>
      </c>
      <c r="H1348" s="636" t="s">
        <v>1132</v>
      </c>
      <c r="J1348" s="638">
        <f t="shared" si="21"/>
        <v>1.8000000000000043</v>
      </c>
      <c r="L1348" s="633" t="s">
        <v>1230</v>
      </c>
      <c r="M1348" s="637" t="s">
        <v>1231</v>
      </c>
    </row>
    <row r="1349" spans="1:13">
      <c r="A1349" s="634" t="s">
        <v>1230</v>
      </c>
      <c r="B1349" s="634" t="s">
        <v>1231</v>
      </c>
      <c r="C1349" s="635" t="s">
        <v>1233</v>
      </c>
      <c r="D1349" s="636">
        <v>50</v>
      </c>
      <c r="E1349" s="636">
        <v>600</v>
      </c>
      <c r="F1349" s="636">
        <v>54</v>
      </c>
      <c r="G1349" s="636">
        <v>787</v>
      </c>
      <c r="H1349" s="636" t="s">
        <v>1134</v>
      </c>
      <c r="J1349" s="638">
        <f t="shared" si="21"/>
        <v>4.1869999999999976</v>
      </c>
      <c r="L1349" s="633" t="s">
        <v>1230</v>
      </c>
      <c r="M1349" s="637" t="s">
        <v>1231</v>
      </c>
    </row>
    <row r="1350" spans="1:13">
      <c r="A1350" s="634" t="s">
        <v>1234</v>
      </c>
      <c r="B1350" s="634" t="s">
        <v>1231</v>
      </c>
      <c r="C1350" s="635" t="s">
        <v>357</v>
      </c>
      <c r="D1350" s="636">
        <v>0</v>
      </c>
      <c r="E1350" s="636">
        <v>0</v>
      </c>
      <c r="F1350" s="636">
        <v>6</v>
      </c>
      <c r="G1350" s="636">
        <v>500</v>
      </c>
      <c r="H1350" s="636" t="s">
        <v>1134</v>
      </c>
      <c r="J1350" s="638">
        <f t="shared" si="21"/>
        <v>6.5</v>
      </c>
      <c r="L1350" s="633" t="s">
        <v>1234</v>
      </c>
      <c r="M1350" s="637" t="s">
        <v>1231</v>
      </c>
    </row>
    <row r="1351" spans="1:13">
      <c r="A1351" s="634" t="s">
        <v>1234</v>
      </c>
      <c r="B1351" s="634" t="s">
        <v>1231</v>
      </c>
      <c r="C1351" s="635" t="s">
        <v>357</v>
      </c>
      <c r="D1351" s="636">
        <v>6</v>
      </c>
      <c r="E1351" s="636">
        <v>500</v>
      </c>
      <c r="F1351" s="636">
        <v>8</v>
      </c>
      <c r="G1351" s="636">
        <v>0</v>
      </c>
      <c r="H1351" s="636" t="s">
        <v>1133</v>
      </c>
      <c r="J1351" s="638">
        <f t="shared" si="21"/>
        <v>1.5</v>
      </c>
      <c r="L1351" s="633" t="s">
        <v>1234</v>
      </c>
      <c r="M1351" s="637" t="s">
        <v>1231</v>
      </c>
    </row>
    <row r="1352" spans="1:13">
      <c r="A1352" s="634" t="s">
        <v>1234</v>
      </c>
      <c r="B1352" s="634" t="s">
        <v>1231</v>
      </c>
      <c r="C1352" s="635" t="s">
        <v>357</v>
      </c>
      <c r="D1352" s="636">
        <v>8</v>
      </c>
      <c r="E1352" s="636">
        <v>0</v>
      </c>
      <c r="F1352" s="636">
        <v>18</v>
      </c>
      <c r="G1352" s="636">
        <v>0</v>
      </c>
      <c r="H1352" s="636" t="s">
        <v>1134</v>
      </c>
      <c r="J1352" s="638">
        <f t="shared" si="21"/>
        <v>10</v>
      </c>
      <c r="L1352" s="633" t="s">
        <v>1234</v>
      </c>
      <c r="M1352" s="637" t="s">
        <v>1231</v>
      </c>
    </row>
    <row r="1353" spans="1:13">
      <c r="A1353" s="634" t="s">
        <v>1234</v>
      </c>
      <c r="B1353" s="634" t="s">
        <v>1231</v>
      </c>
      <c r="C1353" s="635" t="s">
        <v>357</v>
      </c>
      <c r="D1353" s="636">
        <v>18</v>
      </c>
      <c r="E1353" s="636">
        <v>0</v>
      </c>
      <c r="F1353" s="636">
        <v>21</v>
      </c>
      <c r="G1353" s="636">
        <v>500</v>
      </c>
      <c r="H1353" s="636" t="s">
        <v>1133</v>
      </c>
      <c r="J1353" s="638">
        <f t="shared" si="21"/>
        <v>3.5</v>
      </c>
      <c r="L1353" s="633" t="s">
        <v>1234</v>
      </c>
      <c r="M1353" s="637" t="s">
        <v>1231</v>
      </c>
    </row>
    <row r="1354" spans="1:13">
      <c r="A1354" s="634" t="s">
        <v>1234</v>
      </c>
      <c r="B1354" s="634" t="s">
        <v>1231</v>
      </c>
      <c r="C1354" s="635" t="s">
        <v>357</v>
      </c>
      <c r="D1354" s="636">
        <v>21</v>
      </c>
      <c r="E1354" s="636">
        <v>500</v>
      </c>
      <c r="F1354" s="636">
        <v>23</v>
      </c>
      <c r="G1354" s="636">
        <v>0</v>
      </c>
      <c r="H1354" s="636" t="s">
        <v>1134</v>
      </c>
      <c r="J1354" s="638">
        <f t="shared" si="21"/>
        <v>1.5</v>
      </c>
      <c r="L1354" s="633" t="s">
        <v>1234</v>
      </c>
      <c r="M1354" s="637" t="s">
        <v>1231</v>
      </c>
    </row>
    <row r="1355" spans="1:13">
      <c r="A1355" s="634" t="s">
        <v>1234</v>
      </c>
      <c r="B1355" s="634" t="s">
        <v>1231</v>
      </c>
      <c r="C1355" s="635" t="s">
        <v>357</v>
      </c>
      <c r="D1355" s="636">
        <v>23</v>
      </c>
      <c r="E1355" s="636">
        <v>0</v>
      </c>
      <c r="F1355" s="636">
        <v>25</v>
      </c>
      <c r="G1355" s="636">
        <v>0</v>
      </c>
      <c r="H1355" s="636" t="s">
        <v>1133</v>
      </c>
      <c r="J1355" s="638">
        <f t="shared" si="21"/>
        <v>2</v>
      </c>
      <c r="L1355" s="633" t="s">
        <v>1234</v>
      </c>
      <c r="M1355" s="637" t="s">
        <v>1231</v>
      </c>
    </row>
    <row r="1356" spans="1:13">
      <c r="A1356" s="634" t="s">
        <v>1234</v>
      </c>
      <c r="B1356" s="634" t="s">
        <v>1231</v>
      </c>
      <c r="C1356" s="635" t="s">
        <v>357</v>
      </c>
      <c r="D1356" s="636">
        <v>25</v>
      </c>
      <c r="E1356" s="636">
        <v>0</v>
      </c>
      <c r="F1356" s="636">
        <v>30</v>
      </c>
      <c r="G1356" s="636">
        <v>0</v>
      </c>
      <c r="H1356" s="636" t="s">
        <v>1132</v>
      </c>
      <c r="J1356" s="638">
        <f t="shared" si="21"/>
        <v>5</v>
      </c>
      <c r="L1356" s="633" t="s">
        <v>1234</v>
      </c>
      <c r="M1356" s="637" t="s">
        <v>1231</v>
      </c>
    </row>
    <row r="1357" spans="1:13">
      <c r="A1357" s="634" t="s">
        <v>1234</v>
      </c>
      <c r="B1357" s="634" t="s">
        <v>1231</v>
      </c>
      <c r="C1357" s="635" t="s">
        <v>357</v>
      </c>
      <c r="D1357" s="636">
        <v>30</v>
      </c>
      <c r="E1357" s="636">
        <v>0</v>
      </c>
      <c r="F1357" s="636">
        <v>52</v>
      </c>
      <c r="G1357" s="636">
        <v>950</v>
      </c>
      <c r="H1357" s="636" t="s">
        <v>1134</v>
      </c>
      <c r="J1357" s="638">
        <f t="shared" si="21"/>
        <v>22.950000000000003</v>
      </c>
      <c r="L1357" s="633" t="s">
        <v>1234</v>
      </c>
      <c r="M1357" s="637" t="s">
        <v>1231</v>
      </c>
    </row>
    <row r="1358" spans="1:13">
      <c r="A1358" s="634" t="s">
        <v>1234</v>
      </c>
      <c r="B1358" s="634" t="s">
        <v>1231</v>
      </c>
      <c r="C1358" s="635" t="s">
        <v>357</v>
      </c>
      <c r="D1358" s="636">
        <v>52</v>
      </c>
      <c r="E1358" s="636">
        <v>950</v>
      </c>
      <c r="F1358" s="636">
        <v>69</v>
      </c>
      <c r="G1358" s="636">
        <v>0</v>
      </c>
      <c r="H1358" s="636" t="s">
        <v>1141</v>
      </c>
      <c r="J1358" s="638">
        <f t="shared" si="21"/>
        <v>16.049999999999997</v>
      </c>
      <c r="L1358" s="633" t="s">
        <v>1234</v>
      </c>
      <c r="M1358" s="637" t="s">
        <v>1231</v>
      </c>
    </row>
    <row r="1359" spans="1:13">
      <c r="A1359" s="634" t="s">
        <v>1234</v>
      </c>
      <c r="B1359" s="634" t="s">
        <v>1231</v>
      </c>
      <c r="C1359" s="635" t="s">
        <v>1235</v>
      </c>
      <c r="D1359" s="636">
        <v>69</v>
      </c>
      <c r="E1359" s="636">
        <v>0</v>
      </c>
      <c r="F1359" s="636">
        <v>82</v>
      </c>
      <c r="G1359" s="636">
        <v>880</v>
      </c>
      <c r="H1359" s="636" t="s">
        <v>1134</v>
      </c>
      <c r="J1359" s="638">
        <f t="shared" si="21"/>
        <v>13.879999999999995</v>
      </c>
      <c r="L1359" s="633" t="s">
        <v>1234</v>
      </c>
      <c r="M1359" s="637" t="s">
        <v>1231</v>
      </c>
    </row>
    <row r="1360" spans="1:13">
      <c r="A1360" s="634" t="s">
        <v>1234</v>
      </c>
      <c r="B1360" s="634" t="s">
        <v>1231</v>
      </c>
      <c r="C1360" s="635" t="s">
        <v>1235</v>
      </c>
      <c r="D1360" s="636">
        <v>82</v>
      </c>
      <c r="E1360" s="636">
        <v>880</v>
      </c>
      <c r="F1360" s="636">
        <v>102</v>
      </c>
      <c r="G1360" s="636">
        <v>0</v>
      </c>
      <c r="H1360" s="636" t="s">
        <v>1134</v>
      </c>
      <c r="J1360" s="638">
        <f t="shared" si="21"/>
        <v>19.120000000000005</v>
      </c>
      <c r="L1360" s="633" t="s">
        <v>1234</v>
      </c>
      <c r="M1360" s="637" t="s">
        <v>1231</v>
      </c>
    </row>
    <row r="1361" spans="1:13">
      <c r="A1361" s="634" t="s">
        <v>1234</v>
      </c>
      <c r="B1361" s="634" t="s">
        <v>1231</v>
      </c>
      <c r="C1361" s="635" t="s">
        <v>1235</v>
      </c>
      <c r="D1361" s="636">
        <v>102</v>
      </c>
      <c r="E1361" s="636">
        <v>0</v>
      </c>
      <c r="F1361" s="636">
        <v>128</v>
      </c>
      <c r="G1361" s="636">
        <v>0</v>
      </c>
      <c r="H1361" s="636" t="s">
        <v>1133</v>
      </c>
      <c r="J1361" s="638">
        <f t="shared" si="21"/>
        <v>26</v>
      </c>
      <c r="L1361" s="633" t="s">
        <v>1234</v>
      </c>
      <c r="M1361" s="637" t="s">
        <v>1231</v>
      </c>
    </row>
    <row r="1362" spans="1:13">
      <c r="A1362" s="634" t="s">
        <v>1236</v>
      </c>
      <c r="B1362" s="634" t="s">
        <v>1205</v>
      </c>
      <c r="C1362" s="635" t="s">
        <v>1237</v>
      </c>
      <c r="D1362" s="636">
        <v>0</v>
      </c>
      <c r="E1362" s="636">
        <v>0</v>
      </c>
      <c r="F1362" s="636">
        <v>9</v>
      </c>
      <c r="G1362" s="636">
        <v>0</v>
      </c>
      <c r="H1362" s="636" t="s">
        <v>1133</v>
      </c>
      <c r="J1362" s="638">
        <f t="shared" si="21"/>
        <v>9</v>
      </c>
      <c r="L1362" s="633" t="s">
        <v>1236</v>
      </c>
      <c r="M1362" s="637" t="s">
        <v>1205</v>
      </c>
    </row>
    <row r="1363" spans="1:13">
      <c r="A1363" s="634" t="s">
        <v>1236</v>
      </c>
      <c r="B1363" s="634" t="s">
        <v>1205</v>
      </c>
      <c r="C1363" s="635" t="s">
        <v>1237</v>
      </c>
      <c r="D1363" s="636">
        <v>9</v>
      </c>
      <c r="E1363" s="636">
        <v>0</v>
      </c>
      <c r="F1363" s="636">
        <v>14</v>
      </c>
      <c r="G1363" s="636">
        <v>0</v>
      </c>
      <c r="H1363" s="636" t="s">
        <v>1134</v>
      </c>
      <c r="J1363" s="638">
        <f t="shared" si="21"/>
        <v>5</v>
      </c>
      <c r="L1363" s="633" t="s">
        <v>1236</v>
      </c>
      <c r="M1363" s="637" t="s">
        <v>1205</v>
      </c>
    </row>
    <row r="1364" spans="1:13">
      <c r="A1364" s="634" t="s">
        <v>1236</v>
      </c>
      <c r="B1364" s="634" t="s">
        <v>1205</v>
      </c>
      <c r="C1364" s="635" t="s">
        <v>1237</v>
      </c>
      <c r="D1364" s="636">
        <v>14</v>
      </c>
      <c r="E1364" s="636">
        <v>0</v>
      </c>
      <c r="F1364" s="636">
        <v>57</v>
      </c>
      <c r="G1364" s="636">
        <v>600</v>
      </c>
      <c r="H1364" s="636" t="s">
        <v>1133</v>
      </c>
      <c r="J1364" s="638">
        <f t="shared" si="21"/>
        <v>43.6</v>
      </c>
      <c r="L1364" s="633" t="s">
        <v>1236</v>
      </c>
      <c r="M1364" s="637" t="s">
        <v>1205</v>
      </c>
    </row>
    <row r="1365" spans="1:13">
      <c r="A1365" s="634" t="s">
        <v>159</v>
      </c>
      <c r="B1365" s="634" t="s">
        <v>1148</v>
      </c>
      <c r="C1365" s="635" t="s">
        <v>641</v>
      </c>
      <c r="D1365" s="636">
        <v>0</v>
      </c>
      <c r="E1365" s="636">
        <v>0</v>
      </c>
      <c r="F1365" s="636">
        <v>10</v>
      </c>
      <c r="G1365" s="636">
        <v>500</v>
      </c>
      <c r="H1365" s="636" t="s">
        <v>1133</v>
      </c>
      <c r="J1365" s="638">
        <f t="shared" si="21"/>
        <v>10.5</v>
      </c>
      <c r="L1365" s="633" t="s">
        <v>159</v>
      </c>
      <c r="M1365" s="637" t="s">
        <v>1148</v>
      </c>
    </row>
    <row r="1366" spans="1:13">
      <c r="A1366" s="634" t="s">
        <v>159</v>
      </c>
      <c r="B1366" s="634" t="s">
        <v>1148</v>
      </c>
      <c r="C1366" s="635" t="s">
        <v>641</v>
      </c>
      <c r="D1366" s="636">
        <v>10</v>
      </c>
      <c r="E1366" s="636">
        <v>500</v>
      </c>
      <c r="F1366" s="636">
        <v>21</v>
      </c>
      <c r="G1366" s="636">
        <v>0</v>
      </c>
      <c r="H1366" s="636" t="s">
        <v>1132</v>
      </c>
      <c r="J1366" s="638">
        <f t="shared" si="21"/>
        <v>10.5</v>
      </c>
      <c r="L1366" s="633" t="s">
        <v>159</v>
      </c>
      <c r="M1366" s="637" t="s">
        <v>1148</v>
      </c>
    </row>
    <row r="1367" spans="1:13">
      <c r="A1367" s="634" t="s">
        <v>159</v>
      </c>
      <c r="B1367" s="634" t="s">
        <v>1148</v>
      </c>
      <c r="C1367" s="635" t="s">
        <v>641</v>
      </c>
      <c r="D1367" s="636">
        <v>21</v>
      </c>
      <c r="E1367" s="636">
        <v>0</v>
      </c>
      <c r="F1367" s="636">
        <v>37</v>
      </c>
      <c r="G1367" s="636">
        <v>507</v>
      </c>
      <c r="H1367" s="636" t="s">
        <v>1133</v>
      </c>
      <c r="J1367" s="638">
        <f t="shared" si="21"/>
        <v>16.506999999999998</v>
      </c>
      <c r="L1367" s="633" t="s">
        <v>159</v>
      </c>
      <c r="M1367" s="637" t="s">
        <v>1148</v>
      </c>
    </row>
    <row r="1368" spans="1:13">
      <c r="A1368" s="634" t="s">
        <v>159</v>
      </c>
      <c r="B1368" s="634" t="s">
        <v>1148</v>
      </c>
      <c r="C1368" s="635" t="s">
        <v>641</v>
      </c>
      <c r="D1368" s="636">
        <v>37</v>
      </c>
      <c r="E1368" s="636">
        <v>507</v>
      </c>
      <c r="F1368" s="636">
        <v>43</v>
      </c>
      <c r="G1368" s="636">
        <v>0</v>
      </c>
      <c r="H1368" s="636" t="s">
        <v>1132</v>
      </c>
      <c r="J1368" s="638">
        <f t="shared" si="21"/>
        <v>5.4930000000000021</v>
      </c>
      <c r="L1368" s="633" t="s">
        <v>159</v>
      </c>
      <c r="M1368" s="637" t="s">
        <v>1148</v>
      </c>
    </row>
    <row r="1369" spans="1:13">
      <c r="A1369" s="634" t="s">
        <v>233</v>
      </c>
      <c r="B1369" s="634" t="s">
        <v>1179</v>
      </c>
      <c r="C1369" s="635" t="s">
        <v>234</v>
      </c>
      <c r="D1369" s="636">
        <v>0</v>
      </c>
      <c r="E1369" s="636">
        <v>0</v>
      </c>
      <c r="F1369" s="636">
        <v>20</v>
      </c>
      <c r="G1369" s="636">
        <v>100</v>
      </c>
      <c r="H1369" s="636" t="s">
        <v>1132</v>
      </c>
      <c r="J1369" s="638">
        <f t="shared" si="21"/>
        <v>20.100000000000001</v>
      </c>
      <c r="L1369" s="633" t="s">
        <v>233</v>
      </c>
      <c r="M1369" s="637" t="s">
        <v>1179</v>
      </c>
    </row>
    <row r="1370" spans="1:13">
      <c r="A1370" s="634" t="s">
        <v>233</v>
      </c>
      <c r="B1370" s="634" t="s">
        <v>1179</v>
      </c>
      <c r="C1370" s="635" t="s">
        <v>234</v>
      </c>
      <c r="D1370" s="636">
        <v>20</v>
      </c>
      <c r="E1370" s="636">
        <v>100</v>
      </c>
      <c r="F1370" s="636">
        <v>20</v>
      </c>
      <c r="G1370" s="636">
        <v>950</v>
      </c>
      <c r="H1370" s="636" t="s">
        <v>1133</v>
      </c>
      <c r="J1370" s="638">
        <f t="shared" si="21"/>
        <v>0.84999999999999787</v>
      </c>
      <c r="L1370" s="633" t="s">
        <v>233</v>
      </c>
      <c r="M1370" s="637" t="s">
        <v>1179</v>
      </c>
    </row>
    <row r="1371" spans="1:13">
      <c r="A1371" s="634" t="s">
        <v>233</v>
      </c>
      <c r="B1371" s="634" t="s">
        <v>1179</v>
      </c>
      <c r="C1371" s="635" t="s">
        <v>234</v>
      </c>
      <c r="D1371" s="636">
        <v>20</v>
      </c>
      <c r="E1371" s="636">
        <v>950</v>
      </c>
      <c r="F1371" s="636">
        <v>21</v>
      </c>
      <c r="G1371" s="636">
        <v>750</v>
      </c>
      <c r="H1371" s="636" t="s">
        <v>1132</v>
      </c>
      <c r="J1371" s="638">
        <f t="shared" si="21"/>
        <v>0.80000000000000071</v>
      </c>
      <c r="L1371" s="633" t="s">
        <v>233</v>
      </c>
      <c r="M1371" s="637" t="s">
        <v>1179</v>
      </c>
    </row>
    <row r="1372" spans="1:13">
      <c r="A1372" s="634" t="s">
        <v>233</v>
      </c>
      <c r="B1372" s="634" t="s">
        <v>1179</v>
      </c>
      <c r="C1372" s="635" t="s">
        <v>234</v>
      </c>
      <c r="D1372" s="636">
        <v>21</v>
      </c>
      <c r="E1372" s="636">
        <v>750</v>
      </c>
      <c r="F1372" s="636">
        <v>22</v>
      </c>
      <c r="G1372" s="636">
        <v>750</v>
      </c>
      <c r="H1372" s="636" t="s">
        <v>1133</v>
      </c>
      <c r="J1372" s="638">
        <f t="shared" si="21"/>
        <v>1</v>
      </c>
      <c r="L1372" s="633" t="s">
        <v>233</v>
      </c>
      <c r="M1372" s="637" t="s">
        <v>1179</v>
      </c>
    </row>
    <row r="1373" spans="1:13">
      <c r="A1373" s="634" t="s">
        <v>233</v>
      </c>
      <c r="B1373" s="634" t="s">
        <v>1179</v>
      </c>
      <c r="C1373" s="635" t="s">
        <v>234</v>
      </c>
      <c r="D1373" s="636">
        <v>22</v>
      </c>
      <c r="E1373" s="636">
        <v>750</v>
      </c>
      <c r="F1373" s="636">
        <v>23</v>
      </c>
      <c r="G1373" s="636">
        <v>900</v>
      </c>
      <c r="H1373" s="636" t="s">
        <v>1132</v>
      </c>
      <c r="J1373" s="638">
        <f t="shared" si="21"/>
        <v>1.1499999999999986</v>
      </c>
      <c r="L1373" s="633" t="s">
        <v>233</v>
      </c>
      <c r="M1373" s="637" t="s">
        <v>1179</v>
      </c>
    </row>
    <row r="1374" spans="1:13">
      <c r="A1374" s="634" t="s">
        <v>233</v>
      </c>
      <c r="B1374" s="634" t="s">
        <v>1179</v>
      </c>
      <c r="C1374" s="635" t="s">
        <v>234</v>
      </c>
      <c r="D1374" s="636">
        <v>23</v>
      </c>
      <c r="E1374" s="636">
        <v>900</v>
      </c>
      <c r="F1374" s="636">
        <v>26</v>
      </c>
      <c r="G1374" s="636">
        <v>600</v>
      </c>
      <c r="H1374" s="636" t="s">
        <v>1133</v>
      </c>
      <c r="J1374" s="638">
        <f t="shared" si="21"/>
        <v>2.7000000000000028</v>
      </c>
      <c r="L1374" s="633" t="s">
        <v>233</v>
      </c>
      <c r="M1374" s="637" t="s">
        <v>1179</v>
      </c>
    </row>
    <row r="1375" spans="1:13">
      <c r="A1375" s="634" t="s">
        <v>233</v>
      </c>
      <c r="B1375" s="634" t="s">
        <v>1179</v>
      </c>
      <c r="C1375" s="635" t="s">
        <v>234</v>
      </c>
      <c r="D1375" s="636">
        <v>26</v>
      </c>
      <c r="E1375" s="636">
        <v>600</v>
      </c>
      <c r="F1375" s="636">
        <v>42</v>
      </c>
      <c r="G1375" s="636">
        <v>850</v>
      </c>
      <c r="H1375" s="636" t="s">
        <v>1132</v>
      </c>
      <c r="J1375" s="638">
        <f t="shared" si="21"/>
        <v>16.25</v>
      </c>
      <c r="L1375" s="633" t="s">
        <v>233</v>
      </c>
      <c r="M1375" s="637" t="s">
        <v>1179</v>
      </c>
    </row>
    <row r="1376" spans="1:13">
      <c r="A1376" s="634" t="s">
        <v>233</v>
      </c>
      <c r="B1376" s="634" t="s">
        <v>1179</v>
      </c>
      <c r="C1376" s="635" t="s">
        <v>234</v>
      </c>
      <c r="D1376" s="636">
        <v>42</v>
      </c>
      <c r="E1376" s="636">
        <v>850</v>
      </c>
      <c r="F1376" s="636">
        <v>46</v>
      </c>
      <c r="G1376" s="636">
        <v>760</v>
      </c>
      <c r="H1376" s="636" t="s">
        <v>1133</v>
      </c>
      <c r="J1376" s="638">
        <f t="shared" si="21"/>
        <v>3.9099999999999966</v>
      </c>
      <c r="L1376" s="633" t="s">
        <v>233</v>
      </c>
      <c r="M1376" s="637" t="s">
        <v>1179</v>
      </c>
    </row>
    <row r="1377" spans="1:13">
      <c r="A1377" s="634" t="s">
        <v>233</v>
      </c>
      <c r="B1377" s="634" t="s">
        <v>1179</v>
      </c>
      <c r="C1377" s="635" t="s">
        <v>234</v>
      </c>
      <c r="D1377" s="636">
        <v>46</v>
      </c>
      <c r="E1377" s="636">
        <v>760</v>
      </c>
      <c r="F1377" s="636">
        <v>49</v>
      </c>
      <c r="G1377" s="636">
        <v>400</v>
      </c>
      <c r="H1377" s="636" t="s">
        <v>1132</v>
      </c>
      <c r="J1377" s="638">
        <f t="shared" si="21"/>
        <v>2.6400000000000006</v>
      </c>
      <c r="L1377" s="633" t="s">
        <v>233</v>
      </c>
      <c r="M1377" s="637" t="s">
        <v>1179</v>
      </c>
    </row>
    <row r="1378" spans="1:13">
      <c r="A1378" s="634" t="s">
        <v>233</v>
      </c>
      <c r="B1378" s="634" t="s">
        <v>1179</v>
      </c>
      <c r="C1378" s="635" t="s">
        <v>234</v>
      </c>
      <c r="D1378" s="636">
        <v>49</v>
      </c>
      <c r="E1378" s="636">
        <v>400</v>
      </c>
      <c r="F1378" s="636">
        <v>50</v>
      </c>
      <c r="G1378" s="636">
        <v>200</v>
      </c>
      <c r="H1378" s="636" t="s">
        <v>1133</v>
      </c>
      <c r="J1378" s="638">
        <f t="shared" si="21"/>
        <v>0.80000000000000426</v>
      </c>
      <c r="L1378" s="633" t="s">
        <v>233</v>
      </c>
      <c r="M1378" s="637" t="s">
        <v>1179</v>
      </c>
    </row>
    <row r="1379" spans="1:13">
      <c r="A1379" s="634" t="s">
        <v>233</v>
      </c>
      <c r="B1379" s="634" t="s">
        <v>1179</v>
      </c>
      <c r="C1379" s="635" t="s">
        <v>234</v>
      </c>
      <c r="D1379" s="636">
        <v>50</v>
      </c>
      <c r="E1379" s="636">
        <v>200</v>
      </c>
      <c r="F1379" s="636">
        <v>73</v>
      </c>
      <c r="G1379" s="636">
        <v>600</v>
      </c>
      <c r="H1379" s="636" t="s">
        <v>1132</v>
      </c>
      <c r="J1379" s="638">
        <f t="shared" si="21"/>
        <v>23.399999999999991</v>
      </c>
      <c r="L1379" s="633" t="s">
        <v>233</v>
      </c>
      <c r="M1379" s="637" t="s">
        <v>1179</v>
      </c>
    </row>
    <row r="1380" spans="1:13">
      <c r="A1380" s="634" t="s">
        <v>160</v>
      </c>
      <c r="B1380" s="634" t="s">
        <v>1148</v>
      </c>
      <c r="C1380" s="635" t="s">
        <v>1238</v>
      </c>
      <c r="D1380" s="636">
        <v>0</v>
      </c>
      <c r="E1380" s="636">
        <v>0</v>
      </c>
      <c r="F1380" s="636">
        <v>35</v>
      </c>
      <c r="G1380" s="636">
        <v>33</v>
      </c>
      <c r="H1380" s="636" t="s">
        <v>1132</v>
      </c>
      <c r="J1380" s="638">
        <f t="shared" si="21"/>
        <v>35.033000000000001</v>
      </c>
      <c r="L1380" s="633" t="s">
        <v>160</v>
      </c>
      <c r="M1380" s="637" t="s">
        <v>1148</v>
      </c>
    </row>
    <row r="1381" spans="1:13">
      <c r="A1381" s="634" t="s">
        <v>160</v>
      </c>
      <c r="B1381" s="634" t="s">
        <v>1148</v>
      </c>
      <c r="C1381" s="635" t="s">
        <v>1238</v>
      </c>
      <c r="D1381" s="636">
        <v>35</v>
      </c>
      <c r="E1381" s="636">
        <v>33</v>
      </c>
      <c r="F1381" s="636">
        <v>45</v>
      </c>
      <c r="G1381" s="636">
        <v>546</v>
      </c>
      <c r="H1381" s="636" t="s">
        <v>1133</v>
      </c>
      <c r="J1381" s="638">
        <f t="shared" si="21"/>
        <v>10.512999999999998</v>
      </c>
      <c r="L1381" s="633" t="s">
        <v>160</v>
      </c>
      <c r="M1381" s="637" t="s">
        <v>1148</v>
      </c>
    </row>
    <row r="1382" spans="1:13">
      <c r="A1382" s="634" t="s">
        <v>160</v>
      </c>
      <c r="B1382" s="634" t="s">
        <v>1148</v>
      </c>
      <c r="C1382" s="635" t="s">
        <v>1238</v>
      </c>
      <c r="D1382" s="636">
        <v>45</v>
      </c>
      <c r="E1382" s="636">
        <v>546</v>
      </c>
      <c r="F1382" s="636">
        <v>52</v>
      </c>
      <c r="G1382" s="636">
        <v>0</v>
      </c>
      <c r="H1382" s="636" t="s">
        <v>1132</v>
      </c>
      <c r="J1382" s="638">
        <f t="shared" si="21"/>
        <v>6.4540000000000006</v>
      </c>
      <c r="L1382" s="633" t="s">
        <v>160</v>
      </c>
      <c r="M1382" s="637" t="s">
        <v>1148</v>
      </c>
    </row>
    <row r="1383" spans="1:13">
      <c r="A1383" s="634" t="s">
        <v>1239</v>
      </c>
      <c r="B1383" s="634" t="s">
        <v>1240</v>
      </c>
      <c r="C1383" s="635" t="s">
        <v>1241</v>
      </c>
      <c r="D1383" s="636">
        <v>0</v>
      </c>
      <c r="E1383" s="636">
        <v>0</v>
      </c>
      <c r="F1383" s="636">
        <v>19</v>
      </c>
      <c r="G1383" s="636">
        <v>800</v>
      </c>
      <c r="H1383" s="636" t="s">
        <v>1133</v>
      </c>
      <c r="J1383" s="638">
        <f t="shared" si="21"/>
        <v>19.8</v>
      </c>
      <c r="L1383" s="633" t="s">
        <v>1239</v>
      </c>
      <c r="M1383" s="637" t="s">
        <v>1240</v>
      </c>
    </row>
    <row r="1384" spans="1:13">
      <c r="A1384" s="634" t="s">
        <v>1239</v>
      </c>
      <c r="B1384" s="634" t="s">
        <v>1240</v>
      </c>
      <c r="C1384" s="635" t="s">
        <v>1241</v>
      </c>
      <c r="D1384" s="636">
        <v>19</v>
      </c>
      <c r="E1384" s="636">
        <v>800</v>
      </c>
      <c r="F1384" s="636">
        <v>21</v>
      </c>
      <c r="G1384" s="636">
        <v>800</v>
      </c>
      <c r="H1384" s="636" t="s">
        <v>1132</v>
      </c>
      <c r="J1384" s="638">
        <f t="shared" si="21"/>
        <v>2</v>
      </c>
      <c r="L1384" s="633" t="s">
        <v>1239</v>
      </c>
      <c r="M1384" s="637" t="s">
        <v>1240</v>
      </c>
    </row>
    <row r="1385" spans="1:13">
      <c r="A1385" s="634" t="s">
        <v>1239</v>
      </c>
      <c r="B1385" s="634" t="s">
        <v>1240</v>
      </c>
      <c r="C1385" s="635" t="s">
        <v>1241</v>
      </c>
      <c r="D1385" s="636">
        <v>21</v>
      </c>
      <c r="E1385" s="636">
        <v>800</v>
      </c>
      <c r="F1385" s="636">
        <v>40</v>
      </c>
      <c r="G1385" s="636">
        <v>0</v>
      </c>
      <c r="H1385" s="636" t="s">
        <v>1133</v>
      </c>
      <c r="J1385" s="638">
        <f t="shared" si="21"/>
        <v>18.2</v>
      </c>
      <c r="L1385" s="633" t="s">
        <v>1239</v>
      </c>
      <c r="M1385" s="637" t="s">
        <v>1240</v>
      </c>
    </row>
    <row r="1386" spans="1:13">
      <c r="A1386" s="634" t="s">
        <v>1239</v>
      </c>
      <c r="B1386" s="634" t="s">
        <v>1240</v>
      </c>
      <c r="C1386" s="635" t="s">
        <v>1241</v>
      </c>
      <c r="D1386" s="636">
        <v>40</v>
      </c>
      <c r="E1386" s="636">
        <v>0</v>
      </c>
      <c r="F1386" s="636">
        <v>47</v>
      </c>
      <c r="G1386" s="636">
        <v>500</v>
      </c>
      <c r="H1386" s="636" t="s">
        <v>1132</v>
      </c>
      <c r="J1386" s="638">
        <f t="shared" si="21"/>
        <v>7.5</v>
      </c>
      <c r="L1386" s="633" t="s">
        <v>1239</v>
      </c>
      <c r="M1386" s="637" t="s">
        <v>1240</v>
      </c>
    </row>
    <row r="1387" spans="1:13">
      <c r="A1387" s="634" t="s">
        <v>1239</v>
      </c>
      <c r="B1387" s="634" t="s">
        <v>1240</v>
      </c>
      <c r="C1387" s="635" t="s">
        <v>1241</v>
      </c>
      <c r="D1387" s="636">
        <v>47</v>
      </c>
      <c r="E1387" s="636">
        <v>500</v>
      </c>
      <c r="F1387" s="636">
        <v>50</v>
      </c>
      <c r="G1387" s="636">
        <v>0</v>
      </c>
      <c r="H1387" s="636" t="s">
        <v>1133</v>
      </c>
      <c r="J1387" s="638">
        <f t="shared" si="21"/>
        <v>2.5</v>
      </c>
      <c r="L1387" s="633" t="s">
        <v>1239</v>
      </c>
      <c r="M1387" s="637" t="s">
        <v>1240</v>
      </c>
    </row>
    <row r="1388" spans="1:13">
      <c r="A1388" s="634" t="s">
        <v>1239</v>
      </c>
      <c r="B1388" s="634" t="s">
        <v>1240</v>
      </c>
      <c r="C1388" s="635" t="s">
        <v>1241</v>
      </c>
      <c r="D1388" s="636">
        <v>50</v>
      </c>
      <c r="E1388" s="636">
        <v>0</v>
      </c>
      <c r="F1388" s="636">
        <v>51</v>
      </c>
      <c r="G1388" s="636">
        <v>0</v>
      </c>
      <c r="H1388" s="636" t="s">
        <v>1132</v>
      </c>
      <c r="J1388" s="638">
        <f t="shared" si="21"/>
        <v>1</v>
      </c>
      <c r="L1388" s="633" t="s">
        <v>1239</v>
      </c>
      <c r="M1388" s="637" t="s">
        <v>1240</v>
      </c>
    </row>
    <row r="1389" spans="1:13">
      <c r="A1389" s="634" t="s">
        <v>1239</v>
      </c>
      <c r="B1389" s="634" t="s">
        <v>1240</v>
      </c>
      <c r="C1389" s="635" t="s">
        <v>1241</v>
      </c>
      <c r="D1389" s="636">
        <v>51</v>
      </c>
      <c r="E1389" s="636">
        <v>0</v>
      </c>
      <c r="F1389" s="636">
        <v>61</v>
      </c>
      <c r="G1389" s="636">
        <v>0</v>
      </c>
      <c r="H1389" s="636" t="s">
        <v>1133</v>
      </c>
      <c r="J1389" s="638">
        <f t="shared" si="21"/>
        <v>10</v>
      </c>
      <c r="L1389" s="633" t="s">
        <v>1239</v>
      </c>
      <c r="M1389" s="637" t="s">
        <v>1240</v>
      </c>
    </row>
    <row r="1390" spans="1:13">
      <c r="A1390" s="634" t="s">
        <v>1239</v>
      </c>
      <c r="B1390" s="634" t="s">
        <v>1240</v>
      </c>
      <c r="C1390" s="635" t="s">
        <v>1241</v>
      </c>
      <c r="D1390" s="636">
        <v>61</v>
      </c>
      <c r="E1390" s="636">
        <v>0</v>
      </c>
      <c r="F1390" s="636">
        <v>68</v>
      </c>
      <c r="G1390" s="636">
        <v>350</v>
      </c>
      <c r="H1390" s="636" t="s">
        <v>1132</v>
      </c>
      <c r="J1390" s="638">
        <f t="shared" si="21"/>
        <v>7.3499999999999943</v>
      </c>
      <c r="L1390" s="633" t="s">
        <v>1239</v>
      </c>
      <c r="M1390" s="637" t="s">
        <v>1240</v>
      </c>
    </row>
    <row r="1391" spans="1:13">
      <c r="A1391" s="634" t="s">
        <v>1242</v>
      </c>
      <c r="B1391" s="634" t="s">
        <v>1243</v>
      </c>
      <c r="C1391" s="635" t="s">
        <v>178</v>
      </c>
      <c r="D1391" s="636">
        <v>0</v>
      </c>
      <c r="E1391" s="636">
        <v>0</v>
      </c>
      <c r="F1391" s="636">
        <v>28</v>
      </c>
      <c r="G1391" s="636">
        <v>0</v>
      </c>
      <c r="H1391" s="636" t="s">
        <v>1132</v>
      </c>
      <c r="J1391" s="638">
        <f t="shared" si="21"/>
        <v>28</v>
      </c>
      <c r="L1391" s="633" t="s">
        <v>1242</v>
      </c>
      <c r="M1391" s="637" t="s">
        <v>1243</v>
      </c>
    </row>
    <row r="1392" spans="1:13">
      <c r="A1392" s="634" t="s">
        <v>1242</v>
      </c>
      <c r="B1392" s="634" t="s">
        <v>1243</v>
      </c>
      <c r="C1392" s="635" t="s">
        <v>178</v>
      </c>
      <c r="D1392" s="636">
        <v>28</v>
      </c>
      <c r="E1392" s="636">
        <v>0</v>
      </c>
      <c r="F1392" s="636">
        <v>28</v>
      </c>
      <c r="G1392" s="636">
        <v>200</v>
      </c>
      <c r="H1392" s="636" t="s">
        <v>1133</v>
      </c>
      <c r="J1392" s="638">
        <f t="shared" si="21"/>
        <v>0.19999999999999929</v>
      </c>
      <c r="L1392" s="633" t="s">
        <v>1242</v>
      </c>
      <c r="M1392" s="637" t="s">
        <v>1243</v>
      </c>
    </row>
    <row r="1393" spans="1:13">
      <c r="A1393" s="634" t="s">
        <v>1242</v>
      </c>
      <c r="B1393" s="634" t="s">
        <v>1243</v>
      </c>
      <c r="C1393" s="635" t="s">
        <v>178</v>
      </c>
      <c r="D1393" s="636">
        <v>28</v>
      </c>
      <c r="E1393" s="636">
        <v>200</v>
      </c>
      <c r="F1393" s="636">
        <v>35</v>
      </c>
      <c r="G1393" s="636">
        <v>900</v>
      </c>
      <c r="H1393" s="636" t="s">
        <v>1132</v>
      </c>
      <c r="J1393" s="638">
        <f t="shared" si="21"/>
        <v>7.6999999999999993</v>
      </c>
      <c r="L1393" s="633" t="s">
        <v>1242</v>
      </c>
      <c r="M1393" s="637" t="s">
        <v>1243</v>
      </c>
    </row>
    <row r="1394" spans="1:13">
      <c r="A1394" s="634" t="s">
        <v>1242</v>
      </c>
      <c r="B1394" s="634" t="s">
        <v>1243</v>
      </c>
      <c r="C1394" s="635" t="s">
        <v>178</v>
      </c>
      <c r="D1394" s="636">
        <v>35</v>
      </c>
      <c r="E1394" s="636">
        <v>900</v>
      </c>
      <c r="F1394" s="636">
        <v>36</v>
      </c>
      <c r="G1394" s="636">
        <v>420</v>
      </c>
      <c r="H1394" s="636" t="s">
        <v>1133</v>
      </c>
      <c r="J1394" s="638">
        <f t="shared" si="21"/>
        <v>0.52000000000000313</v>
      </c>
      <c r="L1394" s="633" t="s">
        <v>1242</v>
      </c>
      <c r="M1394" s="637" t="s">
        <v>1243</v>
      </c>
    </row>
    <row r="1395" spans="1:13">
      <c r="A1395" s="634" t="s">
        <v>1242</v>
      </c>
      <c r="B1395" s="634" t="s">
        <v>1243</v>
      </c>
      <c r="C1395" s="635" t="s">
        <v>178</v>
      </c>
      <c r="D1395" s="636">
        <v>36</v>
      </c>
      <c r="E1395" s="636">
        <v>420</v>
      </c>
      <c r="F1395" s="636">
        <v>37</v>
      </c>
      <c r="G1395" s="636">
        <v>900</v>
      </c>
      <c r="H1395" s="636" t="s">
        <v>1132</v>
      </c>
      <c r="J1395" s="638">
        <f t="shared" si="21"/>
        <v>1.4799999999999969</v>
      </c>
      <c r="L1395" s="633" t="s">
        <v>1242</v>
      </c>
      <c r="M1395" s="637" t="s">
        <v>1243</v>
      </c>
    </row>
    <row r="1396" spans="1:13">
      <c r="A1396" s="634" t="s">
        <v>1242</v>
      </c>
      <c r="B1396" s="634" t="s">
        <v>1243</v>
      </c>
      <c r="C1396" s="635" t="s">
        <v>178</v>
      </c>
      <c r="D1396" s="636">
        <v>37</v>
      </c>
      <c r="E1396" s="636">
        <v>900</v>
      </c>
      <c r="F1396" s="636">
        <v>38</v>
      </c>
      <c r="G1396" s="636">
        <v>100</v>
      </c>
      <c r="H1396" s="636" t="s">
        <v>1133</v>
      </c>
      <c r="J1396" s="638">
        <f t="shared" si="21"/>
        <v>0.20000000000000284</v>
      </c>
      <c r="L1396" s="633" t="s">
        <v>1242</v>
      </c>
      <c r="M1396" s="637" t="s">
        <v>1243</v>
      </c>
    </row>
    <row r="1397" spans="1:13">
      <c r="A1397" s="634" t="s">
        <v>1242</v>
      </c>
      <c r="B1397" s="634" t="s">
        <v>1243</v>
      </c>
      <c r="C1397" s="635" t="s">
        <v>178</v>
      </c>
      <c r="D1397" s="636">
        <v>38</v>
      </c>
      <c r="E1397" s="636">
        <v>100</v>
      </c>
      <c r="F1397" s="636">
        <v>38</v>
      </c>
      <c r="G1397" s="636">
        <v>450</v>
      </c>
      <c r="H1397" s="636" t="s">
        <v>1132</v>
      </c>
      <c r="J1397" s="638">
        <f t="shared" si="21"/>
        <v>0.35000000000000142</v>
      </c>
      <c r="L1397" s="633" t="s">
        <v>1242</v>
      </c>
      <c r="M1397" s="637" t="s">
        <v>1243</v>
      </c>
    </row>
    <row r="1398" spans="1:13">
      <c r="A1398" s="634" t="s">
        <v>1242</v>
      </c>
      <c r="B1398" s="634" t="s">
        <v>1243</v>
      </c>
      <c r="C1398" s="635" t="s">
        <v>178</v>
      </c>
      <c r="D1398" s="636">
        <v>38</v>
      </c>
      <c r="E1398" s="636">
        <v>450</v>
      </c>
      <c r="F1398" s="636">
        <v>38</v>
      </c>
      <c r="G1398" s="636">
        <v>950</v>
      </c>
      <c r="H1398" s="636" t="s">
        <v>1133</v>
      </c>
      <c r="J1398" s="638">
        <f t="shared" si="21"/>
        <v>0.5</v>
      </c>
      <c r="L1398" s="633" t="s">
        <v>1242</v>
      </c>
      <c r="M1398" s="637" t="s">
        <v>1243</v>
      </c>
    </row>
    <row r="1399" spans="1:13">
      <c r="A1399" s="634" t="s">
        <v>1242</v>
      </c>
      <c r="B1399" s="634" t="s">
        <v>1243</v>
      </c>
      <c r="C1399" s="635" t="s">
        <v>178</v>
      </c>
      <c r="D1399" s="636">
        <v>38</v>
      </c>
      <c r="E1399" s="636">
        <v>950</v>
      </c>
      <c r="F1399" s="636">
        <v>39</v>
      </c>
      <c r="G1399" s="636">
        <v>600</v>
      </c>
      <c r="H1399" s="636" t="s">
        <v>1132</v>
      </c>
      <c r="J1399" s="638">
        <f t="shared" si="21"/>
        <v>0.64999999999999858</v>
      </c>
      <c r="L1399" s="633" t="s">
        <v>1242</v>
      </c>
      <c r="M1399" s="637" t="s">
        <v>1243</v>
      </c>
    </row>
    <row r="1400" spans="1:13">
      <c r="A1400" s="634" t="s">
        <v>1242</v>
      </c>
      <c r="B1400" s="634" t="s">
        <v>1243</v>
      </c>
      <c r="C1400" s="635" t="s">
        <v>178</v>
      </c>
      <c r="D1400" s="636">
        <v>39</v>
      </c>
      <c r="E1400" s="636">
        <v>600</v>
      </c>
      <c r="F1400" s="636">
        <v>40</v>
      </c>
      <c r="G1400" s="636">
        <v>600</v>
      </c>
      <c r="H1400" s="636" t="s">
        <v>1133</v>
      </c>
      <c r="J1400" s="638">
        <f t="shared" si="21"/>
        <v>1</v>
      </c>
      <c r="L1400" s="633" t="s">
        <v>1242</v>
      </c>
      <c r="M1400" s="637" t="s">
        <v>1243</v>
      </c>
    </row>
    <row r="1401" spans="1:13">
      <c r="A1401" s="634" t="s">
        <v>1242</v>
      </c>
      <c r="B1401" s="634" t="s">
        <v>1243</v>
      </c>
      <c r="C1401" s="635" t="s">
        <v>178</v>
      </c>
      <c r="D1401" s="636">
        <v>40</v>
      </c>
      <c r="E1401" s="636">
        <v>600</v>
      </c>
      <c r="F1401" s="636">
        <v>40</v>
      </c>
      <c r="G1401" s="636">
        <v>800</v>
      </c>
      <c r="H1401" s="636" t="s">
        <v>1132</v>
      </c>
      <c r="J1401" s="638">
        <f t="shared" si="21"/>
        <v>0.19999999999999574</v>
      </c>
      <c r="L1401" s="633" t="s">
        <v>1242</v>
      </c>
      <c r="M1401" s="637" t="s">
        <v>1243</v>
      </c>
    </row>
    <row r="1402" spans="1:13">
      <c r="A1402" s="634" t="s">
        <v>1242</v>
      </c>
      <c r="B1402" s="634" t="s">
        <v>1243</v>
      </c>
      <c r="C1402" s="635" t="s">
        <v>178</v>
      </c>
      <c r="D1402" s="636">
        <v>40</v>
      </c>
      <c r="E1402" s="636">
        <v>800</v>
      </c>
      <c r="F1402" s="636">
        <v>41</v>
      </c>
      <c r="G1402" s="636">
        <v>400</v>
      </c>
      <c r="H1402" s="636" t="s">
        <v>1133</v>
      </c>
      <c r="J1402" s="638">
        <f t="shared" si="21"/>
        <v>0.60000000000000142</v>
      </c>
      <c r="L1402" s="633" t="s">
        <v>1242</v>
      </c>
      <c r="M1402" s="637" t="s">
        <v>1243</v>
      </c>
    </row>
    <row r="1403" spans="1:13">
      <c r="A1403" s="634" t="s">
        <v>1242</v>
      </c>
      <c r="B1403" s="634" t="s">
        <v>1243</v>
      </c>
      <c r="C1403" s="635" t="s">
        <v>178</v>
      </c>
      <c r="D1403" s="636">
        <v>41</v>
      </c>
      <c r="E1403" s="636">
        <v>400</v>
      </c>
      <c r="F1403" s="636">
        <v>46</v>
      </c>
      <c r="G1403" s="636">
        <v>200</v>
      </c>
      <c r="H1403" s="636" t="s">
        <v>1132</v>
      </c>
      <c r="J1403" s="638">
        <f t="shared" si="21"/>
        <v>4.8000000000000043</v>
      </c>
      <c r="L1403" s="633" t="s">
        <v>1242</v>
      </c>
      <c r="M1403" s="637" t="s">
        <v>1243</v>
      </c>
    </row>
    <row r="1404" spans="1:13">
      <c r="A1404" s="634" t="s">
        <v>1242</v>
      </c>
      <c r="B1404" s="634" t="s">
        <v>1243</v>
      </c>
      <c r="C1404" s="635" t="s">
        <v>178</v>
      </c>
      <c r="D1404" s="636">
        <v>46</v>
      </c>
      <c r="E1404" s="636">
        <v>200</v>
      </c>
      <c r="F1404" s="636">
        <v>46</v>
      </c>
      <c r="G1404" s="636">
        <v>450</v>
      </c>
      <c r="H1404" s="636" t="s">
        <v>1133</v>
      </c>
      <c r="J1404" s="638">
        <f t="shared" si="21"/>
        <v>0.25</v>
      </c>
      <c r="L1404" s="633" t="s">
        <v>1242</v>
      </c>
      <c r="M1404" s="637" t="s">
        <v>1243</v>
      </c>
    </row>
    <row r="1405" spans="1:13">
      <c r="A1405" s="634" t="s">
        <v>1242</v>
      </c>
      <c r="B1405" s="634" t="s">
        <v>1243</v>
      </c>
      <c r="C1405" s="635" t="s">
        <v>178</v>
      </c>
      <c r="D1405" s="636">
        <v>46</v>
      </c>
      <c r="E1405" s="636">
        <v>450</v>
      </c>
      <c r="F1405" s="636">
        <v>50</v>
      </c>
      <c r="G1405" s="636">
        <v>400</v>
      </c>
      <c r="H1405" s="636" t="s">
        <v>1132</v>
      </c>
      <c r="J1405" s="638">
        <f t="shared" si="21"/>
        <v>3.9499999999999957</v>
      </c>
      <c r="L1405" s="633" t="s">
        <v>1242</v>
      </c>
      <c r="M1405" s="637" t="s">
        <v>1243</v>
      </c>
    </row>
    <row r="1406" spans="1:13">
      <c r="A1406" s="634" t="s">
        <v>1242</v>
      </c>
      <c r="B1406" s="634" t="s">
        <v>1243</v>
      </c>
      <c r="C1406" s="635" t="s">
        <v>178</v>
      </c>
      <c r="D1406" s="636">
        <v>50</v>
      </c>
      <c r="E1406" s="636">
        <v>400</v>
      </c>
      <c r="F1406" s="636">
        <v>52</v>
      </c>
      <c r="G1406" s="636">
        <v>500</v>
      </c>
      <c r="H1406" s="636" t="s">
        <v>1133</v>
      </c>
      <c r="J1406" s="638">
        <f t="shared" si="21"/>
        <v>2.1000000000000014</v>
      </c>
      <c r="L1406" s="633" t="s">
        <v>1242</v>
      </c>
      <c r="M1406" s="637" t="s">
        <v>1243</v>
      </c>
    </row>
    <row r="1407" spans="1:13">
      <c r="A1407" s="634" t="s">
        <v>1242</v>
      </c>
      <c r="B1407" s="634" t="s">
        <v>1243</v>
      </c>
      <c r="C1407" s="635" t="s">
        <v>178</v>
      </c>
      <c r="D1407" s="636">
        <v>52</v>
      </c>
      <c r="E1407" s="636">
        <v>500</v>
      </c>
      <c r="F1407" s="636">
        <v>53</v>
      </c>
      <c r="G1407" s="636">
        <v>700</v>
      </c>
      <c r="H1407" s="636" t="s">
        <v>1132</v>
      </c>
      <c r="J1407" s="638">
        <f t="shared" si="21"/>
        <v>1.2000000000000028</v>
      </c>
      <c r="L1407" s="633" t="s">
        <v>1242</v>
      </c>
      <c r="M1407" s="637" t="s">
        <v>1243</v>
      </c>
    </row>
    <row r="1408" spans="1:13">
      <c r="A1408" s="634" t="s">
        <v>1242</v>
      </c>
      <c r="B1408" s="634" t="s">
        <v>1243</v>
      </c>
      <c r="C1408" s="635" t="s">
        <v>178</v>
      </c>
      <c r="D1408" s="636">
        <v>53</v>
      </c>
      <c r="E1408" s="636">
        <v>700</v>
      </c>
      <c r="F1408" s="636">
        <v>56</v>
      </c>
      <c r="G1408" s="636">
        <v>100</v>
      </c>
      <c r="H1408" s="636" t="s">
        <v>1133</v>
      </c>
      <c r="J1408" s="638">
        <f t="shared" si="21"/>
        <v>2.3999999999999986</v>
      </c>
      <c r="L1408" s="633" t="s">
        <v>1242</v>
      </c>
      <c r="M1408" s="637" t="s">
        <v>1243</v>
      </c>
    </row>
    <row r="1409" spans="1:13">
      <c r="A1409" s="634" t="s">
        <v>1242</v>
      </c>
      <c r="B1409" s="634" t="s">
        <v>1243</v>
      </c>
      <c r="C1409" s="635" t="s">
        <v>178</v>
      </c>
      <c r="D1409" s="636">
        <v>56</v>
      </c>
      <c r="E1409" s="636">
        <v>100</v>
      </c>
      <c r="F1409" s="636">
        <v>56</v>
      </c>
      <c r="G1409" s="636">
        <v>300</v>
      </c>
      <c r="H1409" s="636" t="s">
        <v>1132</v>
      </c>
      <c r="J1409" s="638">
        <f t="shared" si="21"/>
        <v>0.19999999999999574</v>
      </c>
      <c r="L1409" s="633" t="s">
        <v>1242</v>
      </c>
      <c r="M1409" s="637" t="s">
        <v>1243</v>
      </c>
    </row>
    <row r="1410" spans="1:13">
      <c r="A1410" s="634" t="s">
        <v>1242</v>
      </c>
      <c r="B1410" s="634" t="s">
        <v>1243</v>
      </c>
      <c r="C1410" s="635" t="s">
        <v>178</v>
      </c>
      <c r="D1410" s="636">
        <v>56</v>
      </c>
      <c r="E1410" s="636">
        <v>300</v>
      </c>
      <c r="F1410" s="636">
        <v>56</v>
      </c>
      <c r="G1410" s="636">
        <v>550</v>
      </c>
      <c r="H1410" s="636" t="s">
        <v>1133</v>
      </c>
      <c r="J1410" s="638">
        <f t="shared" si="21"/>
        <v>0.25</v>
      </c>
      <c r="L1410" s="633" t="s">
        <v>1242</v>
      </c>
      <c r="M1410" s="637" t="s">
        <v>1243</v>
      </c>
    </row>
    <row r="1411" spans="1:13">
      <c r="A1411" s="634" t="s">
        <v>1242</v>
      </c>
      <c r="B1411" s="634" t="s">
        <v>1243</v>
      </c>
      <c r="C1411" s="635" t="s">
        <v>178</v>
      </c>
      <c r="D1411" s="636">
        <v>56</v>
      </c>
      <c r="E1411" s="636">
        <v>550</v>
      </c>
      <c r="F1411" s="636">
        <v>56</v>
      </c>
      <c r="G1411" s="636">
        <v>750</v>
      </c>
      <c r="H1411" s="636" t="s">
        <v>1132</v>
      </c>
      <c r="J1411" s="638">
        <f t="shared" ref="J1411:J1474" si="22">+(F1411+G1411/1000)-(D1411+E1411/1000)</f>
        <v>0.20000000000000284</v>
      </c>
      <c r="L1411" s="633" t="s">
        <v>1242</v>
      </c>
      <c r="M1411" s="637" t="s">
        <v>1243</v>
      </c>
    </row>
    <row r="1412" spans="1:13">
      <c r="A1412" s="634" t="s">
        <v>1242</v>
      </c>
      <c r="B1412" s="634" t="s">
        <v>1243</v>
      </c>
      <c r="C1412" s="635" t="s">
        <v>178</v>
      </c>
      <c r="D1412" s="636">
        <v>56</v>
      </c>
      <c r="E1412" s="636">
        <v>750</v>
      </c>
      <c r="F1412" s="636">
        <v>63</v>
      </c>
      <c r="G1412" s="636">
        <v>400</v>
      </c>
      <c r="H1412" s="636" t="s">
        <v>1133</v>
      </c>
      <c r="J1412" s="638">
        <f t="shared" si="22"/>
        <v>6.6499999999999986</v>
      </c>
      <c r="L1412" s="633" t="s">
        <v>1242</v>
      </c>
      <c r="M1412" s="637" t="s">
        <v>1243</v>
      </c>
    </row>
    <row r="1413" spans="1:13">
      <c r="A1413" s="634" t="s">
        <v>1242</v>
      </c>
      <c r="B1413" s="634" t="s">
        <v>1243</v>
      </c>
      <c r="C1413" s="635" t="s">
        <v>178</v>
      </c>
      <c r="D1413" s="636">
        <v>63</v>
      </c>
      <c r="E1413" s="636">
        <v>400</v>
      </c>
      <c r="F1413" s="636">
        <v>64</v>
      </c>
      <c r="G1413" s="636">
        <v>500</v>
      </c>
      <c r="H1413" s="636" t="s">
        <v>1132</v>
      </c>
      <c r="J1413" s="638">
        <f t="shared" si="22"/>
        <v>1.1000000000000014</v>
      </c>
      <c r="L1413" s="633" t="s">
        <v>1242</v>
      </c>
      <c r="M1413" s="637" t="s">
        <v>1243</v>
      </c>
    </row>
    <row r="1414" spans="1:13">
      <c r="A1414" s="634" t="s">
        <v>1242</v>
      </c>
      <c r="B1414" s="634" t="s">
        <v>1243</v>
      </c>
      <c r="C1414" s="635" t="s">
        <v>178</v>
      </c>
      <c r="D1414" s="636">
        <v>64</v>
      </c>
      <c r="E1414" s="636">
        <v>500</v>
      </c>
      <c r="F1414" s="636">
        <v>65</v>
      </c>
      <c r="G1414" s="636">
        <v>300</v>
      </c>
      <c r="H1414" s="636" t="s">
        <v>1133</v>
      </c>
      <c r="J1414" s="638">
        <f t="shared" si="22"/>
        <v>0.79999999999999716</v>
      </c>
      <c r="L1414" s="633" t="s">
        <v>1242</v>
      </c>
      <c r="M1414" s="637" t="s">
        <v>1243</v>
      </c>
    </row>
    <row r="1415" spans="1:13">
      <c r="A1415" s="634" t="s">
        <v>1242</v>
      </c>
      <c r="B1415" s="634" t="s">
        <v>1243</v>
      </c>
      <c r="C1415" s="635" t="s">
        <v>178</v>
      </c>
      <c r="D1415" s="636">
        <v>65</v>
      </c>
      <c r="E1415" s="636">
        <v>300</v>
      </c>
      <c r="F1415" s="636">
        <v>66</v>
      </c>
      <c r="G1415" s="636">
        <v>300</v>
      </c>
      <c r="H1415" s="636" t="s">
        <v>1132</v>
      </c>
      <c r="J1415" s="638">
        <f t="shared" si="22"/>
        <v>1</v>
      </c>
      <c r="L1415" s="633" t="s">
        <v>1242</v>
      </c>
      <c r="M1415" s="637" t="s">
        <v>1243</v>
      </c>
    </row>
    <row r="1416" spans="1:13">
      <c r="A1416" s="634" t="s">
        <v>162</v>
      </c>
      <c r="B1416" s="634" t="s">
        <v>1148</v>
      </c>
      <c r="C1416" s="635" t="s">
        <v>1244</v>
      </c>
      <c r="D1416" s="636">
        <v>0</v>
      </c>
      <c r="E1416" s="636">
        <v>0</v>
      </c>
      <c r="F1416" s="636">
        <v>11</v>
      </c>
      <c r="G1416" s="636">
        <v>20</v>
      </c>
      <c r="H1416" s="636" t="s">
        <v>1132</v>
      </c>
      <c r="J1416" s="638">
        <f t="shared" si="22"/>
        <v>11.02</v>
      </c>
      <c r="L1416" s="633" t="s">
        <v>162</v>
      </c>
      <c r="M1416" s="637" t="s">
        <v>1148</v>
      </c>
    </row>
    <row r="1417" spans="1:13">
      <c r="A1417" s="634" t="s">
        <v>162</v>
      </c>
      <c r="B1417" s="634" t="s">
        <v>1148</v>
      </c>
      <c r="C1417" s="635" t="s">
        <v>1244</v>
      </c>
      <c r="D1417" s="636">
        <v>11</v>
      </c>
      <c r="E1417" s="636">
        <v>20</v>
      </c>
      <c r="F1417" s="636">
        <v>16</v>
      </c>
      <c r="G1417" s="636">
        <v>410</v>
      </c>
      <c r="H1417" s="636" t="s">
        <v>1133</v>
      </c>
      <c r="J1417" s="638">
        <f t="shared" si="22"/>
        <v>5.3900000000000006</v>
      </c>
      <c r="L1417" s="633" t="s">
        <v>162</v>
      </c>
      <c r="M1417" s="637" t="s">
        <v>1148</v>
      </c>
    </row>
    <row r="1418" spans="1:13">
      <c r="A1418" s="634" t="s">
        <v>162</v>
      </c>
      <c r="B1418" s="634" t="s">
        <v>1148</v>
      </c>
      <c r="C1418" s="635" t="s">
        <v>1244</v>
      </c>
      <c r="D1418" s="636">
        <v>16</v>
      </c>
      <c r="E1418" s="636">
        <v>410</v>
      </c>
      <c r="F1418" s="636">
        <v>20</v>
      </c>
      <c r="G1418" s="636">
        <v>827</v>
      </c>
      <c r="H1418" s="636" t="s">
        <v>1132</v>
      </c>
      <c r="J1418" s="638">
        <f t="shared" si="22"/>
        <v>4.416999999999998</v>
      </c>
      <c r="L1418" s="633" t="s">
        <v>162</v>
      </c>
      <c r="M1418" s="637" t="s">
        <v>1148</v>
      </c>
    </row>
    <row r="1419" spans="1:13">
      <c r="A1419" s="634" t="s">
        <v>163</v>
      </c>
      <c r="B1419" s="634" t="s">
        <v>1148</v>
      </c>
      <c r="C1419" s="635" t="s">
        <v>737</v>
      </c>
      <c r="D1419" s="636">
        <v>0</v>
      </c>
      <c r="E1419" s="636">
        <v>0</v>
      </c>
      <c r="F1419" s="636">
        <v>26</v>
      </c>
      <c r="G1419" s="636">
        <v>30</v>
      </c>
      <c r="H1419" s="636" t="s">
        <v>1133</v>
      </c>
      <c r="J1419" s="638">
        <f t="shared" si="22"/>
        <v>26.03</v>
      </c>
      <c r="L1419" s="633" t="s">
        <v>163</v>
      </c>
      <c r="M1419" s="637" t="s">
        <v>1148</v>
      </c>
    </row>
    <row r="1420" spans="1:13">
      <c r="A1420" s="634" t="s">
        <v>163</v>
      </c>
      <c r="B1420" s="634" t="s">
        <v>1148</v>
      </c>
      <c r="C1420" s="635" t="s">
        <v>737</v>
      </c>
      <c r="D1420" s="636">
        <v>26</v>
      </c>
      <c r="E1420" s="636">
        <v>30</v>
      </c>
      <c r="F1420" s="636">
        <v>30</v>
      </c>
      <c r="G1420" s="636">
        <v>0</v>
      </c>
      <c r="H1420" s="636" t="s">
        <v>1132</v>
      </c>
      <c r="J1420" s="638">
        <f t="shared" si="22"/>
        <v>3.9699999999999989</v>
      </c>
      <c r="L1420" s="633" t="s">
        <v>163</v>
      </c>
      <c r="M1420" s="637" t="s">
        <v>1148</v>
      </c>
    </row>
    <row r="1421" spans="1:13">
      <c r="A1421" s="634" t="s">
        <v>163</v>
      </c>
      <c r="B1421" s="634" t="s">
        <v>1245</v>
      </c>
      <c r="C1421" s="635" t="s">
        <v>1246</v>
      </c>
      <c r="D1421" s="636">
        <v>30</v>
      </c>
      <c r="E1421" s="636">
        <v>0</v>
      </c>
      <c r="F1421" s="636">
        <v>104</v>
      </c>
      <c r="G1421" s="636">
        <v>588</v>
      </c>
      <c r="H1421" s="636" t="s">
        <v>1132</v>
      </c>
      <c r="J1421" s="638">
        <f t="shared" si="22"/>
        <v>74.587999999999994</v>
      </c>
      <c r="L1421" s="633" t="s">
        <v>163</v>
      </c>
      <c r="M1421" s="637" t="s">
        <v>1245</v>
      </c>
    </row>
    <row r="1422" spans="1:13">
      <c r="A1422" s="634" t="s">
        <v>325</v>
      </c>
      <c r="B1422" s="634" t="s">
        <v>1245</v>
      </c>
      <c r="C1422" s="635" t="s">
        <v>1247</v>
      </c>
      <c r="D1422" s="636">
        <v>0</v>
      </c>
      <c r="E1422" s="636">
        <v>0</v>
      </c>
      <c r="F1422" s="636">
        <v>39</v>
      </c>
      <c r="G1422" s="636">
        <v>0</v>
      </c>
      <c r="H1422" s="636" t="s">
        <v>1132</v>
      </c>
      <c r="J1422" s="638">
        <f t="shared" si="22"/>
        <v>39</v>
      </c>
      <c r="L1422" s="633" t="s">
        <v>325</v>
      </c>
      <c r="M1422" s="637" t="s">
        <v>1245</v>
      </c>
    </row>
    <row r="1423" spans="1:13">
      <c r="A1423" s="634" t="s">
        <v>325</v>
      </c>
      <c r="B1423" s="634" t="s">
        <v>1240</v>
      </c>
      <c r="C1423" s="635" t="s">
        <v>1248</v>
      </c>
      <c r="D1423" s="636">
        <v>39</v>
      </c>
      <c r="E1423" s="636">
        <v>0</v>
      </c>
      <c r="F1423" s="636">
        <v>59</v>
      </c>
      <c r="G1423" s="636">
        <v>180</v>
      </c>
      <c r="H1423" s="636" t="s">
        <v>1132</v>
      </c>
      <c r="J1423" s="638">
        <f t="shared" si="22"/>
        <v>20.18</v>
      </c>
      <c r="L1423" s="633" t="s">
        <v>325</v>
      </c>
      <c r="M1423" s="637" t="s">
        <v>1240</v>
      </c>
    </row>
    <row r="1424" spans="1:13">
      <c r="A1424" s="634" t="s">
        <v>1249</v>
      </c>
      <c r="B1424" s="634" t="s">
        <v>1162</v>
      </c>
      <c r="C1424" s="635" t="s">
        <v>1250</v>
      </c>
      <c r="D1424" s="636">
        <v>117</v>
      </c>
      <c r="E1424" s="636">
        <v>103</v>
      </c>
      <c r="F1424" s="636">
        <v>117</v>
      </c>
      <c r="G1424" s="636">
        <v>664</v>
      </c>
      <c r="H1424" s="636" t="s">
        <v>1132</v>
      </c>
      <c r="J1424" s="638">
        <f t="shared" si="22"/>
        <v>0.56100000000000705</v>
      </c>
      <c r="L1424" s="633" t="s">
        <v>1249</v>
      </c>
      <c r="M1424" s="637" t="s">
        <v>1162</v>
      </c>
    </row>
    <row r="1425" spans="1:13">
      <c r="A1425" s="634" t="s">
        <v>1251</v>
      </c>
      <c r="B1425" s="634" t="s">
        <v>1162</v>
      </c>
      <c r="C1425" s="635" t="s">
        <v>1252</v>
      </c>
      <c r="D1425" s="636">
        <v>0</v>
      </c>
      <c r="E1425" s="636">
        <v>0</v>
      </c>
      <c r="F1425" s="636">
        <v>1</v>
      </c>
      <c r="G1425" s="636">
        <v>284</v>
      </c>
      <c r="H1425" s="636" t="s">
        <v>1132</v>
      </c>
      <c r="J1425" s="638">
        <f t="shared" si="22"/>
        <v>1.284</v>
      </c>
      <c r="L1425" s="633" t="s">
        <v>1251</v>
      </c>
      <c r="M1425" s="637" t="s">
        <v>1162</v>
      </c>
    </row>
    <row r="1426" spans="1:13">
      <c r="A1426" s="634" t="s">
        <v>1251</v>
      </c>
      <c r="B1426" s="634" t="s">
        <v>1162</v>
      </c>
      <c r="C1426" s="635" t="s">
        <v>1252</v>
      </c>
      <c r="D1426" s="636">
        <v>1</v>
      </c>
      <c r="E1426" s="636">
        <v>284</v>
      </c>
      <c r="F1426" s="636">
        <v>1</v>
      </c>
      <c r="G1426" s="636">
        <v>1794</v>
      </c>
      <c r="H1426" s="636" t="s">
        <v>1132</v>
      </c>
      <c r="J1426" s="638">
        <f t="shared" si="22"/>
        <v>1.51</v>
      </c>
      <c r="L1426" s="633" t="s">
        <v>1251</v>
      </c>
      <c r="M1426" s="637" t="s">
        <v>1162</v>
      </c>
    </row>
    <row r="1427" spans="1:13">
      <c r="A1427" s="634" t="s">
        <v>46</v>
      </c>
      <c r="B1427" s="634" t="s">
        <v>1147</v>
      </c>
      <c r="C1427" s="635" t="s">
        <v>1253</v>
      </c>
      <c r="D1427" s="636">
        <v>70</v>
      </c>
      <c r="E1427" s="636">
        <v>0</v>
      </c>
      <c r="F1427" s="636">
        <v>83</v>
      </c>
      <c r="G1427" s="636">
        <v>537</v>
      </c>
      <c r="H1427" s="636" t="s">
        <v>1141</v>
      </c>
      <c r="J1427" s="638">
        <f t="shared" si="22"/>
        <v>13.537000000000006</v>
      </c>
      <c r="L1427" s="633" t="s">
        <v>46</v>
      </c>
      <c r="M1427" s="637" t="s">
        <v>1147</v>
      </c>
    </row>
    <row r="1428" spans="1:13">
      <c r="A1428" s="634" t="s">
        <v>982</v>
      </c>
      <c r="B1428" s="634" t="s">
        <v>1144</v>
      </c>
      <c r="C1428" s="635" t="s">
        <v>1254</v>
      </c>
      <c r="D1428" s="636">
        <v>0</v>
      </c>
      <c r="E1428" s="636">
        <v>0</v>
      </c>
      <c r="F1428" s="636">
        <v>4</v>
      </c>
      <c r="G1428" s="636">
        <v>0</v>
      </c>
      <c r="H1428" s="636" t="s">
        <v>1134</v>
      </c>
      <c r="J1428" s="638">
        <f t="shared" si="22"/>
        <v>4</v>
      </c>
      <c r="L1428" s="633" t="s">
        <v>982</v>
      </c>
      <c r="M1428" s="637" t="s">
        <v>1144</v>
      </c>
    </row>
    <row r="1429" spans="1:13">
      <c r="A1429" s="634" t="s">
        <v>982</v>
      </c>
      <c r="B1429" s="634" t="s">
        <v>1144</v>
      </c>
      <c r="C1429" s="635" t="s">
        <v>1254</v>
      </c>
      <c r="D1429" s="636">
        <v>4</v>
      </c>
      <c r="E1429" s="636">
        <v>0</v>
      </c>
      <c r="F1429" s="636">
        <v>5</v>
      </c>
      <c r="G1429" s="636">
        <v>500</v>
      </c>
      <c r="H1429" s="636" t="s">
        <v>1133</v>
      </c>
      <c r="J1429" s="638">
        <f t="shared" si="22"/>
        <v>1.5</v>
      </c>
      <c r="L1429" s="633" t="s">
        <v>982</v>
      </c>
      <c r="M1429" s="637" t="s">
        <v>1144</v>
      </c>
    </row>
    <row r="1430" spans="1:13">
      <c r="A1430" s="634" t="s">
        <v>982</v>
      </c>
      <c r="B1430" s="634" t="s">
        <v>1144</v>
      </c>
      <c r="C1430" s="635" t="s">
        <v>1254</v>
      </c>
      <c r="D1430" s="636">
        <v>5</v>
      </c>
      <c r="E1430" s="636">
        <v>500</v>
      </c>
      <c r="F1430" s="636">
        <v>6</v>
      </c>
      <c r="G1430" s="636">
        <v>500</v>
      </c>
      <c r="H1430" s="636" t="s">
        <v>1132</v>
      </c>
      <c r="J1430" s="638">
        <f t="shared" si="22"/>
        <v>1</v>
      </c>
      <c r="L1430" s="633" t="s">
        <v>982</v>
      </c>
      <c r="M1430" s="637" t="s">
        <v>1144</v>
      </c>
    </row>
    <row r="1431" spans="1:13">
      <c r="A1431" s="634" t="s">
        <v>982</v>
      </c>
      <c r="B1431" s="634" t="s">
        <v>1144</v>
      </c>
      <c r="C1431" s="635" t="s">
        <v>1254</v>
      </c>
      <c r="D1431" s="636">
        <v>6</v>
      </c>
      <c r="E1431" s="636">
        <v>500</v>
      </c>
      <c r="F1431" s="636">
        <v>9</v>
      </c>
      <c r="G1431" s="636">
        <v>500</v>
      </c>
      <c r="H1431" s="636" t="s">
        <v>1133</v>
      </c>
      <c r="J1431" s="638">
        <f t="shared" si="22"/>
        <v>3</v>
      </c>
      <c r="L1431" s="633" t="s">
        <v>982</v>
      </c>
      <c r="M1431" s="637" t="s">
        <v>1144</v>
      </c>
    </row>
    <row r="1432" spans="1:13">
      <c r="A1432" s="634" t="s">
        <v>97</v>
      </c>
      <c r="B1432" s="634" t="s">
        <v>1130</v>
      </c>
      <c r="C1432" s="635" t="s">
        <v>1255</v>
      </c>
      <c r="D1432" s="636">
        <v>2</v>
      </c>
      <c r="E1432" s="636">
        <v>0</v>
      </c>
      <c r="F1432" s="636">
        <v>33</v>
      </c>
      <c r="G1432" s="636">
        <v>0</v>
      </c>
      <c r="H1432" s="636" t="s">
        <v>1134</v>
      </c>
      <c r="J1432" s="638">
        <f t="shared" si="22"/>
        <v>31</v>
      </c>
      <c r="L1432" s="633" t="s">
        <v>97</v>
      </c>
      <c r="M1432" s="637" t="s">
        <v>1130</v>
      </c>
    </row>
    <row r="1433" spans="1:13">
      <c r="A1433" s="634" t="s">
        <v>97</v>
      </c>
      <c r="B1433" s="634" t="s">
        <v>1130</v>
      </c>
      <c r="C1433" s="635" t="s">
        <v>1255</v>
      </c>
      <c r="D1433" s="636">
        <v>33</v>
      </c>
      <c r="E1433" s="636">
        <v>0</v>
      </c>
      <c r="F1433" s="636">
        <v>40</v>
      </c>
      <c r="G1433" s="636">
        <v>0</v>
      </c>
      <c r="H1433" s="636" t="s">
        <v>1133</v>
      </c>
      <c r="J1433" s="638">
        <f t="shared" si="22"/>
        <v>7</v>
      </c>
      <c r="L1433" s="633" t="s">
        <v>97</v>
      </c>
      <c r="M1433" s="637" t="s">
        <v>1130</v>
      </c>
    </row>
    <row r="1434" spans="1:13">
      <c r="A1434" s="634" t="s">
        <v>97</v>
      </c>
      <c r="B1434" s="634" t="s">
        <v>1130</v>
      </c>
      <c r="C1434" s="635" t="s">
        <v>1255</v>
      </c>
      <c r="D1434" s="636">
        <v>40</v>
      </c>
      <c r="E1434" s="636">
        <v>0</v>
      </c>
      <c r="F1434" s="636">
        <v>102</v>
      </c>
      <c r="G1434" s="636">
        <v>0</v>
      </c>
      <c r="H1434" s="636" t="s">
        <v>1134</v>
      </c>
      <c r="J1434" s="638">
        <f t="shared" si="22"/>
        <v>62</v>
      </c>
      <c r="L1434" s="633" t="s">
        <v>97</v>
      </c>
      <c r="M1434" s="637" t="s">
        <v>1130</v>
      </c>
    </row>
    <row r="1435" spans="1:13">
      <c r="A1435" s="634" t="s">
        <v>97</v>
      </c>
      <c r="B1435" s="634" t="s">
        <v>1142</v>
      </c>
      <c r="C1435" s="635" t="s">
        <v>1256</v>
      </c>
      <c r="D1435" s="636">
        <v>102</v>
      </c>
      <c r="E1435" s="636">
        <v>0</v>
      </c>
      <c r="F1435" s="636">
        <v>106</v>
      </c>
      <c r="G1435" s="636">
        <v>0</v>
      </c>
      <c r="H1435" s="636" t="s">
        <v>1134</v>
      </c>
      <c r="J1435" s="638">
        <f t="shared" si="22"/>
        <v>4</v>
      </c>
      <c r="L1435" s="633" t="s">
        <v>97</v>
      </c>
      <c r="M1435" s="637" t="s">
        <v>1142</v>
      </c>
    </row>
    <row r="1436" spans="1:13">
      <c r="A1436" s="634" t="s">
        <v>97</v>
      </c>
      <c r="B1436" s="634" t="s">
        <v>1142</v>
      </c>
      <c r="C1436" s="635" t="s">
        <v>1256</v>
      </c>
      <c r="D1436" s="636">
        <v>106</v>
      </c>
      <c r="E1436" s="636">
        <v>0</v>
      </c>
      <c r="F1436" s="636">
        <v>129</v>
      </c>
      <c r="G1436" s="636">
        <v>0</v>
      </c>
      <c r="H1436" s="636" t="s">
        <v>1133</v>
      </c>
      <c r="J1436" s="638">
        <f t="shared" si="22"/>
        <v>23</v>
      </c>
      <c r="L1436" s="633" t="s">
        <v>97</v>
      </c>
      <c r="M1436" s="637" t="s">
        <v>1142</v>
      </c>
    </row>
    <row r="1437" spans="1:13">
      <c r="A1437" s="634" t="s">
        <v>97</v>
      </c>
      <c r="B1437" s="634" t="s">
        <v>1142</v>
      </c>
      <c r="C1437" s="635" t="s">
        <v>1256</v>
      </c>
      <c r="D1437" s="636">
        <v>129</v>
      </c>
      <c r="E1437" s="636">
        <v>0</v>
      </c>
      <c r="F1437" s="636">
        <v>136</v>
      </c>
      <c r="G1437" s="636">
        <v>0</v>
      </c>
      <c r="H1437" s="636" t="s">
        <v>1134</v>
      </c>
      <c r="J1437" s="638">
        <f t="shared" si="22"/>
        <v>7</v>
      </c>
      <c r="L1437" s="633" t="s">
        <v>97</v>
      </c>
      <c r="M1437" s="637" t="s">
        <v>1142</v>
      </c>
    </row>
    <row r="1438" spans="1:13">
      <c r="A1438" s="634" t="s">
        <v>254</v>
      </c>
      <c r="B1438" s="634" t="s">
        <v>1130</v>
      </c>
      <c r="C1438" s="635" t="s">
        <v>1257</v>
      </c>
      <c r="D1438" s="636">
        <v>46</v>
      </c>
      <c r="E1438" s="636">
        <v>0</v>
      </c>
      <c r="F1438" s="636">
        <v>89</v>
      </c>
      <c r="G1438" s="636">
        <v>450</v>
      </c>
      <c r="H1438" s="636" t="s">
        <v>1134</v>
      </c>
      <c r="J1438" s="638">
        <f t="shared" si="22"/>
        <v>43.45</v>
      </c>
      <c r="L1438" s="633" t="s">
        <v>254</v>
      </c>
      <c r="M1438" s="637" t="s">
        <v>1130</v>
      </c>
    </row>
    <row r="1439" spans="1:13">
      <c r="A1439" s="634" t="s">
        <v>254</v>
      </c>
      <c r="B1439" s="634" t="s">
        <v>1130</v>
      </c>
      <c r="C1439" s="635" t="s">
        <v>1257</v>
      </c>
      <c r="D1439" s="636">
        <v>89</v>
      </c>
      <c r="E1439" s="636">
        <v>450</v>
      </c>
      <c r="F1439" s="636">
        <v>91</v>
      </c>
      <c r="G1439" s="636">
        <v>0</v>
      </c>
      <c r="H1439" s="636" t="s">
        <v>1132</v>
      </c>
      <c r="J1439" s="638">
        <f t="shared" si="22"/>
        <v>1.5499999999999972</v>
      </c>
      <c r="L1439" s="633" t="s">
        <v>254</v>
      </c>
      <c r="M1439" s="637" t="s">
        <v>1130</v>
      </c>
    </row>
    <row r="1440" spans="1:13">
      <c r="A1440" s="634" t="s">
        <v>95</v>
      </c>
      <c r="B1440" s="634" t="s">
        <v>1142</v>
      </c>
      <c r="C1440" s="635" t="s">
        <v>96</v>
      </c>
      <c r="D1440" s="636">
        <v>0</v>
      </c>
      <c r="E1440" s="636">
        <v>0</v>
      </c>
      <c r="F1440" s="636">
        <v>16</v>
      </c>
      <c r="G1440" s="636">
        <v>0</v>
      </c>
      <c r="H1440" s="636" t="s">
        <v>1133</v>
      </c>
      <c r="J1440" s="638">
        <f t="shared" si="22"/>
        <v>16</v>
      </c>
      <c r="L1440" s="633" t="s">
        <v>95</v>
      </c>
      <c r="M1440" s="637" t="s">
        <v>1142</v>
      </c>
    </row>
    <row r="1441" spans="1:13">
      <c r="A1441" s="634" t="s">
        <v>287</v>
      </c>
      <c r="B1441" s="634" t="s">
        <v>1155</v>
      </c>
      <c r="C1441" s="635" t="s">
        <v>1258</v>
      </c>
      <c r="D1441" s="636">
        <v>0</v>
      </c>
      <c r="E1441" s="636">
        <v>0</v>
      </c>
      <c r="F1441" s="636">
        <v>4</v>
      </c>
      <c r="G1441" s="636">
        <v>430</v>
      </c>
      <c r="H1441" s="636" t="s">
        <v>1132</v>
      </c>
      <c r="J1441" s="638">
        <f t="shared" si="22"/>
        <v>4.43</v>
      </c>
      <c r="L1441" s="633" t="s">
        <v>287</v>
      </c>
      <c r="M1441" s="637" t="s">
        <v>1155</v>
      </c>
    </row>
    <row r="1442" spans="1:13">
      <c r="A1442" s="634" t="s">
        <v>287</v>
      </c>
      <c r="B1442" s="634" t="s">
        <v>1155</v>
      </c>
      <c r="C1442" s="635" t="s">
        <v>1259</v>
      </c>
      <c r="D1442" s="636">
        <v>1</v>
      </c>
      <c r="E1442" s="636">
        <v>473</v>
      </c>
      <c r="F1442" s="636">
        <v>2</v>
      </c>
      <c r="G1442" s="636">
        <v>38</v>
      </c>
      <c r="H1442" s="636" t="s">
        <v>1132</v>
      </c>
      <c r="J1442" s="638">
        <f t="shared" si="22"/>
        <v>0.56499999999999995</v>
      </c>
      <c r="L1442" s="633" t="s">
        <v>287</v>
      </c>
      <c r="M1442" s="637" t="s">
        <v>1155</v>
      </c>
    </row>
    <row r="1443" spans="1:13">
      <c r="A1443" s="634" t="s">
        <v>280</v>
      </c>
      <c r="B1443" s="634" t="s">
        <v>1260</v>
      </c>
      <c r="C1443" s="635" t="s">
        <v>572</v>
      </c>
      <c r="D1443" s="636">
        <v>2</v>
      </c>
      <c r="E1443" s="636">
        <v>300</v>
      </c>
      <c r="F1443" s="636">
        <v>4</v>
      </c>
      <c r="G1443" s="636">
        <v>0</v>
      </c>
      <c r="H1443" s="636" t="s">
        <v>1141</v>
      </c>
      <c r="J1443" s="638">
        <f t="shared" si="22"/>
        <v>1.7000000000000002</v>
      </c>
      <c r="L1443" s="633" t="s">
        <v>280</v>
      </c>
      <c r="M1443" s="637" t="s">
        <v>1260</v>
      </c>
    </row>
    <row r="1444" spans="1:13">
      <c r="A1444" s="634" t="s">
        <v>334</v>
      </c>
      <c r="B1444" s="634" t="s">
        <v>1171</v>
      </c>
      <c r="C1444" s="635" t="s">
        <v>1261</v>
      </c>
      <c r="D1444" s="636">
        <v>0</v>
      </c>
      <c r="E1444" s="636">
        <v>0</v>
      </c>
      <c r="F1444" s="636">
        <v>3</v>
      </c>
      <c r="G1444" s="636">
        <v>224</v>
      </c>
      <c r="H1444" s="636" t="s">
        <v>1132</v>
      </c>
      <c r="J1444" s="638">
        <f t="shared" si="22"/>
        <v>3.2240000000000002</v>
      </c>
      <c r="L1444" s="633" t="s">
        <v>334</v>
      </c>
      <c r="M1444" s="637" t="s">
        <v>1171</v>
      </c>
    </row>
    <row r="1445" spans="1:13">
      <c r="A1445" s="634" t="s">
        <v>136</v>
      </c>
      <c r="B1445" s="634" t="s">
        <v>1262</v>
      </c>
      <c r="C1445" s="635" t="s">
        <v>1263</v>
      </c>
      <c r="D1445" s="636">
        <v>0</v>
      </c>
      <c r="E1445" s="636">
        <v>0</v>
      </c>
      <c r="F1445" s="636">
        <v>31</v>
      </c>
      <c r="G1445" s="636">
        <v>860</v>
      </c>
      <c r="H1445" s="636" t="s">
        <v>1132</v>
      </c>
      <c r="J1445" s="638">
        <f t="shared" si="22"/>
        <v>31.86</v>
      </c>
      <c r="L1445" s="633" t="s">
        <v>136</v>
      </c>
      <c r="M1445" s="637" t="s">
        <v>1262</v>
      </c>
    </row>
    <row r="1446" spans="1:13">
      <c r="A1446" s="634" t="s">
        <v>303</v>
      </c>
      <c r="B1446" s="634" t="s">
        <v>1203</v>
      </c>
      <c r="C1446" s="635" t="s">
        <v>305</v>
      </c>
      <c r="D1446" s="636">
        <v>18</v>
      </c>
      <c r="E1446" s="636">
        <v>0</v>
      </c>
      <c r="F1446" s="636">
        <v>19</v>
      </c>
      <c r="G1446" s="636">
        <v>140</v>
      </c>
      <c r="H1446" s="636" t="s">
        <v>1134</v>
      </c>
      <c r="J1446" s="638">
        <f t="shared" si="22"/>
        <v>1.1400000000000006</v>
      </c>
      <c r="L1446" s="633" t="s">
        <v>303</v>
      </c>
      <c r="M1446" s="637" t="s">
        <v>1203</v>
      </c>
    </row>
    <row r="1447" spans="1:13">
      <c r="A1447" s="634" t="s">
        <v>303</v>
      </c>
      <c r="B1447" s="634" t="s">
        <v>1203</v>
      </c>
      <c r="C1447" s="635" t="s">
        <v>305</v>
      </c>
      <c r="D1447" s="636">
        <v>19</v>
      </c>
      <c r="E1447" s="636">
        <v>140</v>
      </c>
      <c r="F1447" s="636">
        <v>19</v>
      </c>
      <c r="G1447" s="636">
        <v>600</v>
      </c>
      <c r="H1447" s="636" t="s">
        <v>1132</v>
      </c>
      <c r="J1447" s="638">
        <f t="shared" si="22"/>
        <v>0.46000000000000085</v>
      </c>
      <c r="L1447" s="633" t="s">
        <v>303</v>
      </c>
      <c r="M1447" s="637" t="s">
        <v>1203</v>
      </c>
    </row>
    <row r="1448" spans="1:13">
      <c r="A1448" s="634" t="s">
        <v>303</v>
      </c>
      <c r="B1448" s="634" t="s">
        <v>1203</v>
      </c>
      <c r="C1448" s="635" t="s">
        <v>305</v>
      </c>
      <c r="D1448" s="636">
        <v>19</v>
      </c>
      <c r="E1448" s="636">
        <v>600</v>
      </c>
      <c r="F1448" s="636">
        <v>20</v>
      </c>
      <c r="G1448" s="636">
        <v>0</v>
      </c>
      <c r="H1448" s="636" t="s">
        <v>1133</v>
      </c>
      <c r="J1448" s="638">
        <f t="shared" si="22"/>
        <v>0.39999999999999858</v>
      </c>
      <c r="L1448" s="633" t="s">
        <v>303</v>
      </c>
      <c r="M1448" s="637" t="s">
        <v>1203</v>
      </c>
    </row>
    <row r="1449" spans="1:13">
      <c r="A1449" s="634" t="s">
        <v>303</v>
      </c>
      <c r="B1449" s="634" t="s">
        <v>1203</v>
      </c>
      <c r="C1449" s="635" t="s">
        <v>305</v>
      </c>
      <c r="D1449" s="636">
        <v>20</v>
      </c>
      <c r="E1449" s="636">
        <v>0</v>
      </c>
      <c r="F1449" s="636">
        <v>20</v>
      </c>
      <c r="G1449" s="636">
        <v>750</v>
      </c>
      <c r="H1449" s="636" t="s">
        <v>1134</v>
      </c>
      <c r="J1449" s="638">
        <f t="shared" si="22"/>
        <v>0.75</v>
      </c>
      <c r="L1449" s="633" t="s">
        <v>303</v>
      </c>
      <c r="M1449" s="637" t="s">
        <v>1203</v>
      </c>
    </row>
    <row r="1450" spans="1:13">
      <c r="A1450" s="634" t="s">
        <v>303</v>
      </c>
      <c r="B1450" s="634" t="s">
        <v>1203</v>
      </c>
      <c r="C1450" s="635" t="s">
        <v>305</v>
      </c>
      <c r="D1450" s="636">
        <v>20</v>
      </c>
      <c r="E1450" s="636">
        <v>750</v>
      </c>
      <c r="F1450" s="636">
        <v>21</v>
      </c>
      <c r="G1450" s="636">
        <v>50</v>
      </c>
      <c r="H1450" s="636" t="s">
        <v>1133</v>
      </c>
      <c r="J1450" s="638">
        <f t="shared" si="22"/>
        <v>0.30000000000000071</v>
      </c>
      <c r="L1450" s="633" t="s">
        <v>303</v>
      </c>
      <c r="M1450" s="637" t="s">
        <v>1203</v>
      </c>
    </row>
    <row r="1451" spans="1:13">
      <c r="A1451" s="634" t="s">
        <v>303</v>
      </c>
      <c r="B1451" s="634" t="s">
        <v>1203</v>
      </c>
      <c r="C1451" s="635" t="s">
        <v>305</v>
      </c>
      <c r="D1451" s="636">
        <v>21</v>
      </c>
      <c r="E1451" s="636">
        <v>50</v>
      </c>
      <c r="F1451" s="636">
        <v>21</v>
      </c>
      <c r="G1451" s="636">
        <v>450</v>
      </c>
      <c r="H1451" s="636" t="s">
        <v>1134</v>
      </c>
      <c r="J1451" s="638">
        <f t="shared" si="22"/>
        <v>0.39999999999999858</v>
      </c>
      <c r="L1451" s="633" t="s">
        <v>303</v>
      </c>
      <c r="M1451" s="637" t="s">
        <v>1203</v>
      </c>
    </row>
    <row r="1452" spans="1:13">
      <c r="A1452" s="634" t="s">
        <v>303</v>
      </c>
      <c r="B1452" s="634" t="s">
        <v>1203</v>
      </c>
      <c r="C1452" s="635" t="s">
        <v>305</v>
      </c>
      <c r="D1452" s="636">
        <v>21</v>
      </c>
      <c r="E1452" s="636">
        <v>450</v>
      </c>
      <c r="F1452" s="636">
        <v>21</v>
      </c>
      <c r="G1452" s="636">
        <v>520</v>
      </c>
      <c r="H1452" s="636" t="s">
        <v>1132</v>
      </c>
      <c r="J1452" s="638">
        <f t="shared" si="22"/>
        <v>7.0000000000000284E-2</v>
      </c>
      <c r="L1452" s="633" t="s">
        <v>303</v>
      </c>
      <c r="M1452" s="637" t="s">
        <v>1203</v>
      </c>
    </row>
    <row r="1453" spans="1:13">
      <c r="A1453" s="634" t="s">
        <v>303</v>
      </c>
      <c r="B1453" s="634" t="s">
        <v>1203</v>
      </c>
      <c r="C1453" s="635" t="s">
        <v>305</v>
      </c>
      <c r="D1453" s="636">
        <v>21</v>
      </c>
      <c r="E1453" s="636">
        <v>520</v>
      </c>
      <c r="F1453" s="636">
        <v>22</v>
      </c>
      <c r="G1453" s="636">
        <v>0</v>
      </c>
      <c r="H1453" s="636" t="s">
        <v>1134</v>
      </c>
      <c r="J1453" s="638">
        <f t="shared" si="22"/>
        <v>0.48000000000000043</v>
      </c>
      <c r="L1453" s="633" t="s">
        <v>303</v>
      </c>
      <c r="M1453" s="637" t="s">
        <v>1203</v>
      </c>
    </row>
    <row r="1454" spans="1:13">
      <c r="A1454" s="634" t="s">
        <v>303</v>
      </c>
      <c r="B1454" s="634" t="s">
        <v>1203</v>
      </c>
      <c r="C1454" s="635" t="s">
        <v>305</v>
      </c>
      <c r="D1454" s="636">
        <v>22</v>
      </c>
      <c r="E1454" s="636">
        <v>0</v>
      </c>
      <c r="F1454" s="636">
        <v>24</v>
      </c>
      <c r="G1454" s="636">
        <v>0</v>
      </c>
      <c r="H1454" s="636" t="s">
        <v>1134</v>
      </c>
      <c r="J1454" s="638">
        <f t="shared" si="22"/>
        <v>2</v>
      </c>
      <c r="L1454" s="633" t="s">
        <v>303</v>
      </c>
      <c r="M1454" s="637" t="s">
        <v>1203</v>
      </c>
    </row>
    <row r="1455" spans="1:13">
      <c r="A1455" s="634" t="s">
        <v>303</v>
      </c>
      <c r="B1455" s="634" t="s">
        <v>1203</v>
      </c>
      <c r="C1455" s="635" t="s">
        <v>305</v>
      </c>
      <c r="D1455" s="636">
        <v>24</v>
      </c>
      <c r="E1455" s="636">
        <v>0</v>
      </c>
      <c r="F1455" s="636">
        <v>24</v>
      </c>
      <c r="G1455" s="636">
        <v>100</v>
      </c>
      <c r="H1455" s="636" t="s">
        <v>1132</v>
      </c>
      <c r="J1455" s="638">
        <f t="shared" si="22"/>
        <v>0.10000000000000142</v>
      </c>
      <c r="L1455" s="633" t="s">
        <v>303</v>
      </c>
      <c r="M1455" s="637" t="s">
        <v>1203</v>
      </c>
    </row>
    <row r="1456" spans="1:13">
      <c r="A1456" s="634" t="s">
        <v>303</v>
      </c>
      <c r="B1456" s="634" t="s">
        <v>1203</v>
      </c>
      <c r="C1456" s="635" t="s">
        <v>305</v>
      </c>
      <c r="D1456" s="636">
        <v>24</v>
      </c>
      <c r="E1456" s="636">
        <v>100</v>
      </c>
      <c r="F1456" s="636">
        <v>26</v>
      </c>
      <c r="G1456" s="636">
        <v>800</v>
      </c>
      <c r="H1456" s="636" t="s">
        <v>1134</v>
      </c>
      <c r="J1456" s="638">
        <f t="shared" si="22"/>
        <v>2.6999999999999993</v>
      </c>
      <c r="L1456" s="633" t="s">
        <v>303</v>
      </c>
      <c r="M1456" s="637" t="s">
        <v>1203</v>
      </c>
    </row>
    <row r="1457" spans="1:13">
      <c r="A1457" s="634" t="s">
        <v>303</v>
      </c>
      <c r="B1457" s="634" t="s">
        <v>1203</v>
      </c>
      <c r="C1457" s="635" t="s">
        <v>305</v>
      </c>
      <c r="D1457" s="636">
        <v>26</v>
      </c>
      <c r="E1457" s="636">
        <v>800</v>
      </c>
      <c r="F1457" s="636">
        <v>27</v>
      </c>
      <c r="G1457" s="636">
        <v>100</v>
      </c>
      <c r="H1457" s="636" t="s">
        <v>1133</v>
      </c>
      <c r="J1457" s="638">
        <f t="shared" si="22"/>
        <v>0.30000000000000071</v>
      </c>
      <c r="L1457" s="633" t="s">
        <v>303</v>
      </c>
      <c r="M1457" s="637" t="s">
        <v>1203</v>
      </c>
    </row>
    <row r="1458" spans="1:13">
      <c r="A1458" s="634" t="s">
        <v>303</v>
      </c>
      <c r="B1458" s="634" t="s">
        <v>1203</v>
      </c>
      <c r="C1458" s="635" t="s">
        <v>305</v>
      </c>
      <c r="D1458" s="636">
        <v>27</v>
      </c>
      <c r="E1458" s="636">
        <v>100</v>
      </c>
      <c r="F1458" s="636">
        <v>29</v>
      </c>
      <c r="G1458" s="636">
        <v>150</v>
      </c>
      <c r="H1458" s="636" t="s">
        <v>1134</v>
      </c>
      <c r="J1458" s="638">
        <f t="shared" si="22"/>
        <v>2.0499999999999972</v>
      </c>
      <c r="L1458" s="633" t="s">
        <v>303</v>
      </c>
      <c r="M1458" s="637" t="s">
        <v>1203</v>
      </c>
    </row>
    <row r="1459" spans="1:13">
      <c r="A1459" s="634" t="s">
        <v>303</v>
      </c>
      <c r="B1459" s="634" t="s">
        <v>1203</v>
      </c>
      <c r="C1459" s="635" t="s">
        <v>305</v>
      </c>
      <c r="D1459" s="636">
        <v>29</v>
      </c>
      <c r="E1459" s="636">
        <v>150</v>
      </c>
      <c r="F1459" s="636">
        <v>29</v>
      </c>
      <c r="G1459" s="636">
        <v>670</v>
      </c>
      <c r="H1459" s="636" t="s">
        <v>1132</v>
      </c>
      <c r="J1459" s="638">
        <f t="shared" si="22"/>
        <v>0.52000000000000313</v>
      </c>
      <c r="L1459" s="633" t="s">
        <v>303</v>
      </c>
      <c r="M1459" s="637" t="s">
        <v>1203</v>
      </c>
    </row>
    <row r="1460" spans="1:13">
      <c r="A1460" s="634" t="s">
        <v>303</v>
      </c>
      <c r="B1460" s="634" t="s">
        <v>1203</v>
      </c>
      <c r="C1460" s="635" t="s">
        <v>305</v>
      </c>
      <c r="D1460" s="636">
        <v>29</v>
      </c>
      <c r="E1460" s="636">
        <v>670</v>
      </c>
      <c r="F1460" s="636">
        <v>30</v>
      </c>
      <c r="G1460" s="636">
        <v>200</v>
      </c>
      <c r="H1460" s="636" t="s">
        <v>1133</v>
      </c>
      <c r="J1460" s="638">
        <f t="shared" si="22"/>
        <v>0.52999999999999758</v>
      </c>
      <c r="L1460" s="633" t="s">
        <v>303</v>
      </c>
      <c r="M1460" s="637" t="s">
        <v>1203</v>
      </c>
    </row>
    <row r="1461" spans="1:13">
      <c r="A1461" s="634" t="s">
        <v>303</v>
      </c>
      <c r="B1461" s="634" t="s">
        <v>1203</v>
      </c>
      <c r="C1461" s="635" t="s">
        <v>305</v>
      </c>
      <c r="D1461" s="636">
        <v>30</v>
      </c>
      <c r="E1461" s="636">
        <v>200</v>
      </c>
      <c r="F1461" s="636">
        <v>30</v>
      </c>
      <c r="G1461" s="636">
        <v>800</v>
      </c>
      <c r="H1461" s="636" t="s">
        <v>1134</v>
      </c>
      <c r="J1461" s="638">
        <f t="shared" si="22"/>
        <v>0.60000000000000142</v>
      </c>
      <c r="L1461" s="633" t="s">
        <v>303</v>
      </c>
      <c r="M1461" s="637" t="s">
        <v>1203</v>
      </c>
    </row>
    <row r="1462" spans="1:13">
      <c r="A1462" s="634" t="s">
        <v>303</v>
      </c>
      <c r="B1462" s="634" t="s">
        <v>1203</v>
      </c>
      <c r="C1462" s="635" t="s">
        <v>305</v>
      </c>
      <c r="D1462" s="636">
        <v>30</v>
      </c>
      <c r="E1462" s="636">
        <v>800</v>
      </c>
      <c r="F1462" s="636">
        <v>31</v>
      </c>
      <c r="G1462" s="636">
        <v>150</v>
      </c>
      <c r="H1462" s="636" t="s">
        <v>1133</v>
      </c>
      <c r="J1462" s="638">
        <f t="shared" si="22"/>
        <v>0.34999999999999787</v>
      </c>
      <c r="L1462" s="633" t="s">
        <v>303</v>
      </c>
      <c r="M1462" s="637" t="s">
        <v>1203</v>
      </c>
    </row>
    <row r="1463" spans="1:13">
      <c r="A1463" s="634" t="s">
        <v>303</v>
      </c>
      <c r="B1463" s="634" t="s">
        <v>1203</v>
      </c>
      <c r="C1463" s="635" t="s">
        <v>305</v>
      </c>
      <c r="D1463" s="636">
        <v>31</v>
      </c>
      <c r="E1463" s="636">
        <v>150</v>
      </c>
      <c r="F1463" s="636">
        <v>31</v>
      </c>
      <c r="G1463" s="636">
        <v>550</v>
      </c>
      <c r="H1463" s="636" t="s">
        <v>1134</v>
      </c>
      <c r="J1463" s="638">
        <f t="shared" si="22"/>
        <v>0.40000000000000213</v>
      </c>
      <c r="L1463" s="633" t="s">
        <v>303</v>
      </c>
      <c r="M1463" s="637" t="s">
        <v>1203</v>
      </c>
    </row>
    <row r="1464" spans="1:13">
      <c r="A1464" s="634" t="s">
        <v>303</v>
      </c>
      <c r="B1464" s="634" t="s">
        <v>1203</v>
      </c>
      <c r="C1464" s="635" t="s">
        <v>305</v>
      </c>
      <c r="D1464" s="636">
        <v>31</v>
      </c>
      <c r="E1464" s="636">
        <v>550</v>
      </c>
      <c r="F1464" s="636">
        <v>31</v>
      </c>
      <c r="G1464" s="636">
        <v>700</v>
      </c>
      <c r="H1464" s="636" t="s">
        <v>1132</v>
      </c>
      <c r="J1464" s="638">
        <f t="shared" si="22"/>
        <v>0.14999999999999858</v>
      </c>
      <c r="L1464" s="633" t="s">
        <v>303</v>
      </c>
      <c r="M1464" s="637" t="s">
        <v>1203</v>
      </c>
    </row>
    <row r="1465" spans="1:13">
      <c r="A1465" s="634" t="s">
        <v>303</v>
      </c>
      <c r="B1465" s="634" t="s">
        <v>1203</v>
      </c>
      <c r="C1465" s="635" t="s">
        <v>305</v>
      </c>
      <c r="D1465" s="636">
        <v>31</v>
      </c>
      <c r="E1465" s="636">
        <v>700</v>
      </c>
      <c r="F1465" s="636">
        <v>33</v>
      </c>
      <c r="G1465" s="636">
        <v>0</v>
      </c>
      <c r="H1465" s="636" t="s">
        <v>1134</v>
      </c>
      <c r="J1465" s="638">
        <f t="shared" si="22"/>
        <v>1.3000000000000007</v>
      </c>
      <c r="L1465" s="633" t="s">
        <v>303</v>
      </c>
      <c r="M1465" s="637" t="s">
        <v>1203</v>
      </c>
    </row>
    <row r="1466" spans="1:13">
      <c r="A1466" s="634" t="s">
        <v>303</v>
      </c>
      <c r="B1466" s="634" t="s">
        <v>1203</v>
      </c>
      <c r="C1466" s="635" t="s">
        <v>305</v>
      </c>
      <c r="D1466" s="636">
        <v>33</v>
      </c>
      <c r="E1466" s="636">
        <v>0</v>
      </c>
      <c r="F1466" s="636">
        <v>38</v>
      </c>
      <c r="G1466" s="636">
        <v>0</v>
      </c>
      <c r="H1466" s="636" t="s">
        <v>1134</v>
      </c>
      <c r="J1466" s="638">
        <f t="shared" si="22"/>
        <v>5</v>
      </c>
      <c r="L1466" s="633" t="s">
        <v>303</v>
      </c>
      <c r="M1466" s="637" t="s">
        <v>1203</v>
      </c>
    </row>
    <row r="1467" spans="1:13">
      <c r="A1467" s="634" t="s">
        <v>303</v>
      </c>
      <c r="B1467" s="634" t="s">
        <v>1203</v>
      </c>
      <c r="C1467" s="635" t="s">
        <v>305</v>
      </c>
      <c r="D1467" s="636">
        <v>38</v>
      </c>
      <c r="E1467" s="636">
        <v>0</v>
      </c>
      <c r="F1467" s="636">
        <v>38</v>
      </c>
      <c r="G1467" s="636">
        <v>100</v>
      </c>
      <c r="H1467" s="636" t="s">
        <v>1132</v>
      </c>
      <c r="J1467" s="638">
        <f t="shared" si="22"/>
        <v>0.10000000000000142</v>
      </c>
      <c r="L1467" s="633" t="s">
        <v>303</v>
      </c>
      <c r="M1467" s="637" t="s">
        <v>1203</v>
      </c>
    </row>
    <row r="1468" spans="1:13">
      <c r="A1468" s="634" t="s">
        <v>303</v>
      </c>
      <c r="B1468" s="634" t="s">
        <v>1203</v>
      </c>
      <c r="C1468" s="635" t="s">
        <v>305</v>
      </c>
      <c r="D1468" s="636">
        <v>38</v>
      </c>
      <c r="E1468" s="636">
        <v>100</v>
      </c>
      <c r="F1468" s="636">
        <v>38</v>
      </c>
      <c r="G1468" s="636">
        <v>400</v>
      </c>
      <c r="H1468" s="636" t="s">
        <v>1134</v>
      </c>
      <c r="J1468" s="638">
        <f t="shared" si="22"/>
        <v>0.29999999999999716</v>
      </c>
      <c r="L1468" s="633" t="s">
        <v>303</v>
      </c>
      <c r="M1468" s="637" t="s">
        <v>1203</v>
      </c>
    </row>
    <row r="1469" spans="1:13">
      <c r="A1469" s="634" t="s">
        <v>303</v>
      </c>
      <c r="B1469" s="634" t="s">
        <v>1203</v>
      </c>
      <c r="C1469" s="635" t="s">
        <v>305</v>
      </c>
      <c r="D1469" s="636">
        <v>38</v>
      </c>
      <c r="E1469" s="636">
        <v>400</v>
      </c>
      <c r="F1469" s="636">
        <v>38</v>
      </c>
      <c r="G1469" s="636">
        <v>600</v>
      </c>
      <c r="H1469" s="636" t="s">
        <v>1132</v>
      </c>
      <c r="J1469" s="638">
        <f t="shared" si="22"/>
        <v>0.20000000000000284</v>
      </c>
      <c r="L1469" s="633" t="s">
        <v>303</v>
      </c>
      <c r="M1469" s="637" t="s">
        <v>1203</v>
      </c>
    </row>
    <row r="1470" spans="1:13">
      <c r="A1470" s="634" t="s">
        <v>303</v>
      </c>
      <c r="B1470" s="634" t="s">
        <v>1203</v>
      </c>
      <c r="C1470" s="635" t="s">
        <v>305</v>
      </c>
      <c r="D1470" s="636">
        <v>38</v>
      </c>
      <c r="E1470" s="636">
        <v>600</v>
      </c>
      <c r="F1470" s="636">
        <v>39</v>
      </c>
      <c r="G1470" s="636">
        <v>0</v>
      </c>
      <c r="H1470" s="636" t="s">
        <v>1134</v>
      </c>
      <c r="J1470" s="638">
        <f t="shared" si="22"/>
        <v>0.39999999999999858</v>
      </c>
      <c r="L1470" s="633" t="s">
        <v>303</v>
      </c>
      <c r="M1470" s="637" t="s">
        <v>1203</v>
      </c>
    </row>
    <row r="1471" spans="1:13">
      <c r="A1471" s="634" t="s">
        <v>303</v>
      </c>
      <c r="B1471" s="634" t="s">
        <v>1203</v>
      </c>
      <c r="C1471" s="635" t="s">
        <v>305</v>
      </c>
      <c r="D1471" s="636">
        <v>39</v>
      </c>
      <c r="E1471" s="636">
        <v>0</v>
      </c>
      <c r="F1471" s="636">
        <v>40</v>
      </c>
      <c r="G1471" s="636">
        <v>0</v>
      </c>
      <c r="H1471" s="636" t="s">
        <v>1133</v>
      </c>
      <c r="J1471" s="638">
        <f t="shared" si="22"/>
        <v>1</v>
      </c>
      <c r="L1471" s="633" t="s">
        <v>303</v>
      </c>
      <c r="M1471" s="637" t="s">
        <v>1203</v>
      </c>
    </row>
    <row r="1472" spans="1:13">
      <c r="A1472" s="634" t="s">
        <v>303</v>
      </c>
      <c r="B1472" s="634" t="s">
        <v>1203</v>
      </c>
      <c r="C1472" s="635" t="s">
        <v>305</v>
      </c>
      <c r="D1472" s="636">
        <v>40</v>
      </c>
      <c r="E1472" s="636">
        <v>0</v>
      </c>
      <c r="F1472" s="636">
        <v>41</v>
      </c>
      <c r="G1472" s="636">
        <v>900</v>
      </c>
      <c r="H1472" s="636" t="s">
        <v>1132</v>
      </c>
      <c r="J1472" s="638">
        <f t="shared" si="22"/>
        <v>1.8999999999999986</v>
      </c>
      <c r="L1472" s="633" t="s">
        <v>303</v>
      </c>
      <c r="M1472" s="637" t="s">
        <v>1203</v>
      </c>
    </row>
    <row r="1473" spans="1:13">
      <c r="A1473" s="634" t="s">
        <v>303</v>
      </c>
      <c r="B1473" s="634" t="s">
        <v>1203</v>
      </c>
      <c r="C1473" s="635" t="s">
        <v>305</v>
      </c>
      <c r="D1473" s="636">
        <v>41</v>
      </c>
      <c r="E1473" s="636">
        <v>900</v>
      </c>
      <c r="F1473" s="636">
        <v>42</v>
      </c>
      <c r="G1473" s="636">
        <v>900</v>
      </c>
      <c r="H1473" s="636" t="s">
        <v>1133</v>
      </c>
      <c r="J1473" s="638">
        <f t="shared" si="22"/>
        <v>1</v>
      </c>
      <c r="L1473" s="633" t="s">
        <v>303</v>
      </c>
      <c r="M1473" s="637" t="s">
        <v>1203</v>
      </c>
    </row>
    <row r="1474" spans="1:13">
      <c r="A1474" s="634" t="s">
        <v>303</v>
      </c>
      <c r="B1474" s="634" t="s">
        <v>1203</v>
      </c>
      <c r="C1474" s="635" t="s">
        <v>305</v>
      </c>
      <c r="D1474" s="636">
        <v>42</v>
      </c>
      <c r="E1474" s="636">
        <v>900</v>
      </c>
      <c r="F1474" s="636">
        <v>43</v>
      </c>
      <c r="G1474" s="636">
        <v>280</v>
      </c>
      <c r="H1474" s="636" t="s">
        <v>1132</v>
      </c>
      <c r="J1474" s="638">
        <f t="shared" si="22"/>
        <v>0.38000000000000256</v>
      </c>
      <c r="L1474" s="633" t="s">
        <v>303</v>
      </c>
      <c r="M1474" s="637" t="s">
        <v>1203</v>
      </c>
    </row>
    <row r="1475" spans="1:13">
      <c r="A1475" s="634" t="s">
        <v>303</v>
      </c>
      <c r="B1475" s="634" t="s">
        <v>1203</v>
      </c>
      <c r="C1475" s="635" t="s">
        <v>305</v>
      </c>
      <c r="D1475" s="636">
        <v>43</v>
      </c>
      <c r="E1475" s="636">
        <v>280</v>
      </c>
      <c r="F1475" s="636">
        <v>43</v>
      </c>
      <c r="G1475" s="636">
        <v>550</v>
      </c>
      <c r="H1475" s="636" t="s">
        <v>1134</v>
      </c>
      <c r="J1475" s="638">
        <f t="shared" ref="J1475:J1538" si="23">+(F1475+G1475/1000)-(D1475+E1475/1000)</f>
        <v>0.26999999999999602</v>
      </c>
      <c r="L1475" s="633" t="s">
        <v>303</v>
      </c>
      <c r="M1475" s="637" t="s">
        <v>1203</v>
      </c>
    </row>
    <row r="1476" spans="1:13">
      <c r="A1476" s="634" t="s">
        <v>303</v>
      </c>
      <c r="B1476" s="634" t="s">
        <v>1203</v>
      </c>
      <c r="C1476" s="635" t="s">
        <v>305</v>
      </c>
      <c r="D1476" s="636">
        <v>43</v>
      </c>
      <c r="E1476" s="636">
        <v>550</v>
      </c>
      <c r="F1476" s="636">
        <v>44</v>
      </c>
      <c r="G1476" s="636">
        <v>0</v>
      </c>
      <c r="H1476" s="636" t="s">
        <v>1133</v>
      </c>
      <c r="J1476" s="638">
        <f t="shared" si="23"/>
        <v>0.45000000000000284</v>
      </c>
      <c r="L1476" s="633" t="s">
        <v>303</v>
      </c>
      <c r="M1476" s="637" t="s">
        <v>1203</v>
      </c>
    </row>
    <row r="1477" spans="1:13">
      <c r="A1477" s="634" t="s">
        <v>303</v>
      </c>
      <c r="B1477" s="634" t="s">
        <v>1203</v>
      </c>
      <c r="C1477" s="635" t="s">
        <v>305</v>
      </c>
      <c r="D1477" s="636">
        <v>44</v>
      </c>
      <c r="E1477" s="636">
        <v>0</v>
      </c>
      <c r="F1477" s="636">
        <v>44</v>
      </c>
      <c r="G1477" s="636">
        <v>200</v>
      </c>
      <c r="H1477" s="636" t="s">
        <v>1132</v>
      </c>
      <c r="J1477" s="638">
        <f t="shared" si="23"/>
        <v>0.20000000000000284</v>
      </c>
      <c r="L1477" s="633" t="s">
        <v>303</v>
      </c>
      <c r="M1477" s="637" t="s">
        <v>1203</v>
      </c>
    </row>
    <row r="1478" spans="1:13">
      <c r="A1478" s="634" t="s">
        <v>303</v>
      </c>
      <c r="B1478" s="634" t="s">
        <v>1203</v>
      </c>
      <c r="C1478" s="635" t="s">
        <v>305</v>
      </c>
      <c r="D1478" s="636">
        <v>44</v>
      </c>
      <c r="E1478" s="636">
        <v>200</v>
      </c>
      <c r="F1478" s="636">
        <v>44</v>
      </c>
      <c r="G1478" s="636">
        <v>650</v>
      </c>
      <c r="H1478" s="636" t="s">
        <v>1133</v>
      </c>
      <c r="J1478" s="638">
        <f t="shared" si="23"/>
        <v>0.44999999999999574</v>
      </c>
      <c r="L1478" s="633" t="s">
        <v>303</v>
      </c>
      <c r="M1478" s="637" t="s">
        <v>1203</v>
      </c>
    </row>
    <row r="1479" spans="1:13">
      <c r="A1479" s="634" t="s">
        <v>303</v>
      </c>
      <c r="B1479" s="634" t="s">
        <v>1203</v>
      </c>
      <c r="C1479" s="635" t="s">
        <v>305</v>
      </c>
      <c r="D1479" s="636">
        <v>44</v>
      </c>
      <c r="E1479" s="636">
        <v>650</v>
      </c>
      <c r="F1479" s="636">
        <v>44</v>
      </c>
      <c r="G1479" s="636">
        <v>950</v>
      </c>
      <c r="H1479" s="636" t="s">
        <v>1132</v>
      </c>
      <c r="J1479" s="638">
        <f t="shared" si="23"/>
        <v>0.30000000000000426</v>
      </c>
      <c r="L1479" s="633" t="s">
        <v>303</v>
      </c>
      <c r="M1479" s="637" t="s">
        <v>1203</v>
      </c>
    </row>
    <row r="1480" spans="1:13">
      <c r="A1480" s="634" t="s">
        <v>303</v>
      </c>
      <c r="B1480" s="634" t="s">
        <v>1203</v>
      </c>
      <c r="C1480" s="635" t="s">
        <v>305</v>
      </c>
      <c r="D1480" s="636">
        <v>44</v>
      </c>
      <c r="E1480" s="636">
        <v>950</v>
      </c>
      <c r="F1480" s="636">
        <v>45</v>
      </c>
      <c r="G1480" s="636">
        <v>900</v>
      </c>
      <c r="H1480" s="636" t="s">
        <v>1133</v>
      </c>
      <c r="J1480" s="638">
        <f t="shared" si="23"/>
        <v>0.94999999999999574</v>
      </c>
      <c r="L1480" s="633" t="s">
        <v>303</v>
      </c>
      <c r="M1480" s="637" t="s">
        <v>1203</v>
      </c>
    </row>
    <row r="1481" spans="1:13">
      <c r="A1481" s="634" t="s">
        <v>303</v>
      </c>
      <c r="B1481" s="634" t="s">
        <v>1203</v>
      </c>
      <c r="C1481" s="635" t="s">
        <v>305</v>
      </c>
      <c r="D1481" s="636">
        <v>45</v>
      </c>
      <c r="E1481" s="636">
        <v>900</v>
      </c>
      <c r="F1481" s="636">
        <v>46</v>
      </c>
      <c r="G1481" s="636">
        <v>150</v>
      </c>
      <c r="H1481" s="636" t="s">
        <v>1132</v>
      </c>
      <c r="J1481" s="638">
        <f t="shared" si="23"/>
        <v>0.25</v>
      </c>
      <c r="L1481" s="633" t="s">
        <v>303</v>
      </c>
      <c r="M1481" s="637" t="s">
        <v>1203</v>
      </c>
    </row>
    <row r="1482" spans="1:13">
      <c r="A1482" s="634" t="s">
        <v>303</v>
      </c>
      <c r="B1482" s="634" t="s">
        <v>1203</v>
      </c>
      <c r="C1482" s="635" t="s">
        <v>305</v>
      </c>
      <c r="D1482" s="636">
        <v>46</v>
      </c>
      <c r="E1482" s="636">
        <v>150</v>
      </c>
      <c r="F1482" s="636">
        <v>47</v>
      </c>
      <c r="G1482" s="636">
        <v>160</v>
      </c>
      <c r="H1482" s="636" t="s">
        <v>1133</v>
      </c>
      <c r="J1482" s="638">
        <f t="shared" si="23"/>
        <v>1.009999999999998</v>
      </c>
      <c r="L1482" s="633" t="s">
        <v>303</v>
      </c>
      <c r="M1482" s="637" t="s">
        <v>1203</v>
      </c>
    </row>
    <row r="1483" spans="1:13">
      <c r="A1483" s="634" t="s">
        <v>303</v>
      </c>
      <c r="B1483" s="634" t="s">
        <v>1203</v>
      </c>
      <c r="C1483" s="635" t="s">
        <v>305</v>
      </c>
      <c r="D1483" s="636">
        <v>47</v>
      </c>
      <c r="E1483" s="636">
        <v>160</v>
      </c>
      <c r="F1483" s="636">
        <v>49</v>
      </c>
      <c r="G1483" s="636">
        <v>200</v>
      </c>
      <c r="H1483" s="636" t="s">
        <v>1134</v>
      </c>
      <c r="J1483" s="638">
        <f t="shared" si="23"/>
        <v>2.0400000000000063</v>
      </c>
      <c r="L1483" s="633" t="s">
        <v>303</v>
      </c>
      <c r="M1483" s="637" t="s">
        <v>1203</v>
      </c>
    </row>
    <row r="1484" spans="1:13">
      <c r="A1484" s="634" t="s">
        <v>303</v>
      </c>
      <c r="B1484" s="634" t="s">
        <v>1203</v>
      </c>
      <c r="C1484" s="635" t="s">
        <v>305</v>
      </c>
      <c r="D1484" s="636">
        <v>49</v>
      </c>
      <c r="E1484" s="636">
        <v>200</v>
      </c>
      <c r="F1484" s="636">
        <v>49</v>
      </c>
      <c r="G1484" s="636">
        <v>500</v>
      </c>
      <c r="H1484" s="636" t="s">
        <v>1133</v>
      </c>
      <c r="J1484" s="638">
        <f t="shared" si="23"/>
        <v>0.29999999999999716</v>
      </c>
      <c r="L1484" s="633" t="s">
        <v>303</v>
      </c>
      <c r="M1484" s="637" t="s">
        <v>1203</v>
      </c>
    </row>
    <row r="1485" spans="1:13">
      <c r="A1485" s="634" t="s">
        <v>303</v>
      </c>
      <c r="B1485" s="634" t="s">
        <v>1203</v>
      </c>
      <c r="C1485" s="635" t="s">
        <v>305</v>
      </c>
      <c r="D1485" s="636">
        <v>49</v>
      </c>
      <c r="E1485" s="636">
        <v>500</v>
      </c>
      <c r="F1485" s="636">
        <v>50</v>
      </c>
      <c r="G1485" s="636">
        <v>400</v>
      </c>
      <c r="H1485" s="636" t="s">
        <v>1134</v>
      </c>
      <c r="J1485" s="638">
        <f t="shared" si="23"/>
        <v>0.89999999999999858</v>
      </c>
      <c r="L1485" s="633" t="s">
        <v>303</v>
      </c>
      <c r="M1485" s="637" t="s">
        <v>1203</v>
      </c>
    </row>
    <row r="1486" spans="1:13">
      <c r="A1486" s="634" t="s">
        <v>303</v>
      </c>
      <c r="B1486" s="634" t="s">
        <v>1203</v>
      </c>
      <c r="C1486" s="635" t="s">
        <v>305</v>
      </c>
      <c r="D1486" s="636">
        <v>50</v>
      </c>
      <c r="E1486" s="636">
        <v>400</v>
      </c>
      <c r="F1486" s="636">
        <v>50</v>
      </c>
      <c r="G1486" s="636">
        <v>700</v>
      </c>
      <c r="H1486" s="636" t="s">
        <v>1132</v>
      </c>
      <c r="J1486" s="638">
        <f t="shared" si="23"/>
        <v>0.30000000000000426</v>
      </c>
      <c r="L1486" s="633" t="s">
        <v>303</v>
      </c>
      <c r="M1486" s="637" t="s">
        <v>1203</v>
      </c>
    </row>
    <row r="1487" spans="1:13">
      <c r="A1487" s="634" t="s">
        <v>303</v>
      </c>
      <c r="B1487" s="634" t="s">
        <v>1203</v>
      </c>
      <c r="C1487" s="635" t="s">
        <v>305</v>
      </c>
      <c r="D1487" s="636">
        <v>50</v>
      </c>
      <c r="E1487" s="636">
        <v>700</v>
      </c>
      <c r="F1487" s="636">
        <v>53</v>
      </c>
      <c r="G1487" s="636">
        <v>0</v>
      </c>
      <c r="H1487" s="636" t="s">
        <v>1133</v>
      </c>
      <c r="J1487" s="638">
        <f t="shared" si="23"/>
        <v>2.2999999999999972</v>
      </c>
      <c r="L1487" s="633" t="s">
        <v>303</v>
      </c>
      <c r="M1487" s="637" t="s">
        <v>1203</v>
      </c>
    </row>
    <row r="1488" spans="1:13">
      <c r="A1488" s="634" t="s">
        <v>303</v>
      </c>
      <c r="B1488" s="634" t="s">
        <v>1203</v>
      </c>
      <c r="C1488" s="635" t="s">
        <v>305</v>
      </c>
      <c r="D1488" s="636">
        <v>53</v>
      </c>
      <c r="E1488" s="636">
        <v>0</v>
      </c>
      <c r="F1488" s="636">
        <v>53</v>
      </c>
      <c r="G1488" s="636">
        <v>280</v>
      </c>
      <c r="H1488" s="636" t="s">
        <v>1132</v>
      </c>
      <c r="J1488" s="638">
        <f t="shared" si="23"/>
        <v>0.28000000000000114</v>
      </c>
      <c r="L1488" s="633" t="s">
        <v>303</v>
      </c>
      <c r="M1488" s="637" t="s">
        <v>1203</v>
      </c>
    </row>
    <row r="1489" spans="1:13">
      <c r="A1489" s="634" t="s">
        <v>303</v>
      </c>
      <c r="B1489" s="634" t="s">
        <v>1203</v>
      </c>
      <c r="C1489" s="635" t="s">
        <v>305</v>
      </c>
      <c r="D1489" s="636">
        <v>53</v>
      </c>
      <c r="E1489" s="636">
        <v>280</v>
      </c>
      <c r="F1489" s="636">
        <v>53</v>
      </c>
      <c r="G1489" s="636">
        <v>890</v>
      </c>
      <c r="H1489" s="636" t="s">
        <v>1133</v>
      </c>
      <c r="J1489" s="638">
        <f t="shared" si="23"/>
        <v>0.60999999999999943</v>
      </c>
      <c r="L1489" s="633" t="s">
        <v>303</v>
      </c>
      <c r="M1489" s="637" t="s">
        <v>1203</v>
      </c>
    </row>
    <row r="1490" spans="1:13">
      <c r="A1490" s="634" t="s">
        <v>303</v>
      </c>
      <c r="B1490" s="634" t="s">
        <v>1203</v>
      </c>
      <c r="C1490" s="635" t="s">
        <v>305</v>
      </c>
      <c r="D1490" s="636">
        <v>53</v>
      </c>
      <c r="E1490" s="636">
        <v>890</v>
      </c>
      <c r="F1490" s="636">
        <v>54</v>
      </c>
      <c r="G1490" s="636">
        <v>0</v>
      </c>
      <c r="H1490" s="636" t="s">
        <v>1132</v>
      </c>
      <c r="J1490" s="638">
        <f t="shared" si="23"/>
        <v>0.10999999999999943</v>
      </c>
      <c r="L1490" s="633" t="s">
        <v>303</v>
      </c>
      <c r="M1490" s="637" t="s">
        <v>1203</v>
      </c>
    </row>
    <row r="1491" spans="1:13">
      <c r="A1491" s="634" t="s">
        <v>303</v>
      </c>
      <c r="B1491" s="634" t="s">
        <v>1203</v>
      </c>
      <c r="C1491" s="635" t="s">
        <v>305</v>
      </c>
      <c r="D1491" s="636">
        <v>54</v>
      </c>
      <c r="E1491" s="636">
        <v>0</v>
      </c>
      <c r="F1491" s="636">
        <v>54</v>
      </c>
      <c r="G1491" s="636">
        <v>150</v>
      </c>
      <c r="H1491" s="636" t="s">
        <v>1133</v>
      </c>
      <c r="J1491" s="638">
        <f t="shared" si="23"/>
        <v>0.14999999999999858</v>
      </c>
      <c r="L1491" s="633" t="s">
        <v>303</v>
      </c>
      <c r="M1491" s="637" t="s">
        <v>1203</v>
      </c>
    </row>
    <row r="1492" spans="1:13">
      <c r="A1492" s="634" t="s">
        <v>303</v>
      </c>
      <c r="B1492" s="634" t="s">
        <v>1203</v>
      </c>
      <c r="C1492" s="635" t="s">
        <v>305</v>
      </c>
      <c r="D1492" s="636">
        <v>54</v>
      </c>
      <c r="E1492" s="636">
        <v>150</v>
      </c>
      <c r="F1492" s="636">
        <v>54</v>
      </c>
      <c r="G1492" s="636">
        <v>900</v>
      </c>
      <c r="H1492" s="636" t="s">
        <v>1132</v>
      </c>
      <c r="J1492" s="638">
        <f t="shared" si="23"/>
        <v>0.75</v>
      </c>
      <c r="L1492" s="633" t="s">
        <v>303</v>
      </c>
      <c r="M1492" s="637" t="s">
        <v>1203</v>
      </c>
    </row>
    <row r="1493" spans="1:13">
      <c r="A1493" s="634" t="s">
        <v>303</v>
      </c>
      <c r="B1493" s="634" t="s">
        <v>1203</v>
      </c>
      <c r="C1493" s="635" t="s">
        <v>305</v>
      </c>
      <c r="D1493" s="636">
        <v>54</v>
      </c>
      <c r="E1493" s="636">
        <v>900</v>
      </c>
      <c r="F1493" s="636">
        <v>57</v>
      </c>
      <c r="G1493" s="636">
        <v>40</v>
      </c>
      <c r="H1493" s="636" t="s">
        <v>1133</v>
      </c>
      <c r="J1493" s="638">
        <f t="shared" si="23"/>
        <v>2.1400000000000006</v>
      </c>
      <c r="L1493" s="633" t="s">
        <v>303</v>
      </c>
      <c r="M1493" s="637" t="s">
        <v>1203</v>
      </c>
    </row>
    <row r="1494" spans="1:13">
      <c r="A1494" s="634" t="s">
        <v>303</v>
      </c>
      <c r="B1494" s="634" t="s">
        <v>1203</v>
      </c>
      <c r="C1494" s="635" t="s">
        <v>305</v>
      </c>
      <c r="D1494" s="636">
        <v>57</v>
      </c>
      <c r="E1494" s="636">
        <v>40</v>
      </c>
      <c r="F1494" s="636">
        <v>57</v>
      </c>
      <c r="G1494" s="636">
        <v>100</v>
      </c>
      <c r="H1494" s="636" t="s">
        <v>1132</v>
      </c>
      <c r="J1494" s="638">
        <f t="shared" si="23"/>
        <v>6.0000000000002274E-2</v>
      </c>
      <c r="L1494" s="633" t="s">
        <v>303</v>
      </c>
      <c r="M1494" s="637" t="s">
        <v>1203</v>
      </c>
    </row>
    <row r="1495" spans="1:13">
      <c r="A1495" s="634" t="s">
        <v>303</v>
      </c>
      <c r="B1495" s="634" t="s">
        <v>1203</v>
      </c>
      <c r="C1495" s="635" t="s">
        <v>305</v>
      </c>
      <c r="D1495" s="636">
        <v>57</v>
      </c>
      <c r="E1495" s="636">
        <v>100</v>
      </c>
      <c r="F1495" s="636">
        <v>61</v>
      </c>
      <c r="G1495" s="636">
        <v>400</v>
      </c>
      <c r="H1495" s="636" t="s">
        <v>1141</v>
      </c>
      <c r="J1495" s="638">
        <f t="shared" si="23"/>
        <v>4.2999999999999972</v>
      </c>
      <c r="L1495" s="633" t="s">
        <v>303</v>
      </c>
      <c r="M1495" s="637" t="s">
        <v>1203</v>
      </c>
    </row>
    <row r="1496" spans="1:13">
      <c r="A1496" s="634" t="s">
        <v>303</v>
      </c>
      <c r="B1496" s="634" t="s">
        <v>1203</v>
      </c>
      <c r="C1496" s="635" t="s">
        <v>305</v>
      </c>
      <c r="D1496" s="636">
        <v>61</v>
      </c>
      <c r="E1496" s="636">
        <v>400</v>
      </c>
      <c r="F1496" s="636">
        <v>63</v>
      </c>
      <c r="G1496" s="636">
        <v>0</v>
      </c>
      <c r="H1496" s="636" t="s">
        <v>1133</v>
      </c>
      <c r="J1496" s="638">
        <f t="shared" si="23"/>
        <v>1.6000000000000014</v>
      </c>
      <c r="L1496" s="633" t="s">
        <v>303</v>
      </c>
      <c r="M1496" s="637" t="s">
        <v>1203</v>
      </c>
    </row>
    <row r="1497" spans="1:13">
      <c r="A1497" s="634" t="s">
        <v>303</v>
      </c>
      <c r="B1497" s="634" t="s">
        <v>1203</v>
      </c>
      <c r="C1497" s="635" t="s">
        <v>305</v>
      </c>
      <c r="D1497" s="636">
        <v>63</v>
      </c>
      <c r="E1497" s="636">
        <v>0</v>
      </c>
      <c r="F1497" s="636">
        <v>64</v>
      </c>
      <c r="G1497" s="636">
        <v>0</v>
      </c>
      <c r="H1497" s="636" t="s">
        <v>1134</v>
      </c>
      <c r="J1497" s="638">
        <f t="shared" si="23"/>
        <v>1</v>
      </c>
      <c r="L1497" s="633" t="s">
        <v>303</v>
      </c>
      <c r="M1497" s="637" t="s">
        <v>1203</v>
      </c>
    </row>
    <row r="1498" spans="1:13">
      <c r="A1498" s="634" t="s">
        <v>303</v>
      </c>
      <c r="B1498" s="634" t="s">
        <v>1203</v>
      </c>
      <c r="C1498" s="635" t="s">
        <v>305</v>
      </c>
      <c r="D1498" s="636">
        <v>64</v>
      </c>
      <c r="E1498" s="636">
        <v>0</v>
      </c>
      <c r="F1498" s="636">
        <v>66</v>
      </c>
      <c r="G1498" s="636">
        <v>650</v>
      </c>
      <c r="H1498" s="636" t="s">
        <v>1134</v>
      </c>
      <c r="J1498" s="638">
        <f t="shared" si="23"/>
        <v>2.6500000000000057</v>
      </c>
      <c r="L1498" s="633" t="s">
        <v>303</v>
      </c>
      <c r="M1498" s="637" t="s">
        <v>1203</v>
      </c>
    </row>
    <row r="1499" spans="1:13">
      <c r="A1499" s="634" t="s">
        <v>303</v>
      </c>
      <c r="B1499" s="634" t="s">
        <v>1203</v>
      </c>
      <c r="C1499" s="635" t="s">
        <v>305</v>
      </c>
      <c r="D1499" s="636">
        <v>66</v>
      </c>
      <c r="E1499" s="636">
        <v>650</v>
      </c>
      <c r="F1499" s="636">
        <v>67</v>
      </c>
      <c r="G1499" s="636">
        <v>0</v>
      </c>
      <c r="H1499" s="636" t="s">
        <v>1133</v>
      </c>
      <c r="J1499" s="638">
        <f t="shared" si="23"/>
        <v>0.34999999999999432</v>
      </c>
      <c r="L1499" s="633" t="s">
        <v>303</v>
      </c>
      <c r="M1499" s="637" t="s">
        <v>1203</v>
      </c>
    </row>
    <row r="1500" spans="1:13">
      <c r="A1500" s="634" t="s">
        <v>303</v>
      </c>
      <c r="B1500" s="634" t="s">
        <v>1203</v>
      </c>
      <c r="C1500" s="635" t="s">
        <v>305</v>
      </c>
      <c r="D1500" s="636">
        <v>67</v>
      </c>
      <c r="E1500" s="636">
        <v>0</v>
      </c>
      <c r="F1500" s="636">
        <v>71</v>
      </c>
      <c r="G1500" s="636">
        <v>0</v>
      </c>
      <c r="H1500" s="636" t="s">
        <v>1134</v>
      </c>
      <c r="J1500" s="638">
        <f t="shared" si="23"/>
        <v>4</v>
      </c>
      <c r="L1500" s="633" t="s">
        <v>303</v>
      </c>
      <c r="M1500" s="637" t="s">
        <v>1203</v>
      </c>
    </row>
    <row r="1501" spans="1:13">
      <c r="A1501" s="634" t="s">
        <v>303</v>
      </c>
      <c r="B1501" s="634" t="s">
        <v>1203</v>
      </c>
      <c r="C1501" s="635" t="s">
        <v>305</v>
      </c>
      <c r="D1501" s="636">
        <v>71</v>
      </c>
      <c r="E1501" s="636">
        <v>0</v>
      </c>
      <c r="F1501" s="636">
        <v>73</v>
      </c>
      <c r="G1501" s="636">
        <v>0</v>
      </c>
      <c r="H1501" s="636" t="s">
        <v>1134</v>
      </c>
      <c r="J1501" s="638">
        <f t="shared" si="23"/>
        <v>2</v>
      </c>
      <c r="L1501" s="633" t="s">
        <v>303</v>
      </c>
      <c r="M1501" s="637" t="s">
        <v>1203</v>
      </c>
    </row>
    <row r="1502" spans="1:13">
      <c r="A1502" s="634" t="s">
        <v>303</v>
      </c>
      <c r="B1502" s="634" t="s">
        <v>1203</v>
      </c>
      <c r="C1502" s="635" t="s">
        <v>305</v>
      </c>
      <c r="D1502" s="636">
        <v>73</v>
      </c>
      <c r="E1502" s="636">
        <v>0</v>
      </c>
      <c r="F1502" s="636">
        <v>74</v>
      </c>
      <c r="G1502" s="636">
        <v>450</v>
      </c>
      <c r="H1502" s="636" t="s">
        <v>1133</v>
      </c>
      <c r="J1502" s="638">
        <f t="shared" si="23"/>
        <v>1.4500000000000028</v>
      </c>
      <c r="L1502" s="633" t="s">
        <v>303</v>
      </c>
      <c r="M1502" s="637" t="s">
        <v>1203</v>
      </c>
    </row>
    <row r="1503" spans="1:13">
      <c r="A1503" s="634" t="s">
        <v>303</v>
      </c>
      <c r="B1503" s="634" t="s">
        <v>1203</v>
      </c>
      <c r="C1503" s="635" t="s">
        <v>305</v>
      </c>
      <c r="D1503" s="636">
        <v>74</v>
      </c>
      <c r="E1503" s="636">
        <v>450</v>
      </c>
      <c r="F1503" s="636">
        <v>75</v>
      </c>
      <c r="G1503" s="636">
        <v>300</v>
      </c>
      <c r="H1503" s="636" t="s">
        <v>1132</v>
      </c>
      <c r="J1503" s="638">
        <f t="shared" si="23"/>
        <v>0.84999999999999432</v>
      </c>
      <c r="L1503" s="633" t="s">
        <v>303</v>
      </c>
      <c r="M1503" s="637" t="s">
        <v>1203</v>
      </c>
    </row>
    <row r="1504" spans="1:13">
      <c r="A1504" s="634" t="s">
        <v>303</v>
      </c>
      <c r="B1504" s="634" t="s">
        <v>1203</v>
      </c>
      <c r="C1504" s="635" t="s">
        <v>305</v>
      </c>
      <c r="D1504" s="636">
        <v>75</v>
      </c>
      <c r="E1504" s="636">
        <v>300</v>
      </c>
      <c r="F1504" s="636">
        <v>78</v>
      </c>
      <c r="G1504" s="636">
        <v>0</v>
      </c>
      <c r="H1504" s="636" t="s">
        <v>1133</v>
      </c>
      <c r="J1504" s="638">
        <f t="shared" si="23"/>
        <v>2.7000000000000028</v>
      </c>
      <c r="L1504" s="633" t="s">
        <v>303</v>
      </c>
      <c r="M1504" s="637" t="s">
        <v>1203</v>
      </c>
    </row>
    <row r="1505" spans="1:13">
      <c r="A1505" s="634" t="s">
        <v>303</v>
      </c>
      <c r="B1505" s="634" t="s">
        <v>1203</v>
      </c>
      <c r="C1505" s="635" t="s">
        <v>305</v>
      </c>
      <c r="D1505" s="636">
        <v>78</v>
      </c>
      <c r="E1505" s="636">
        <v>0</v>
      </c>
      <c r="F1505" s="636">
        <v>78</v>
      </c>
      <c r="G1505" s="636">
        <v>150</v>
      </c>
      <c r="H1505" s="636" t="s">
        <v>1132</v>
      </c>
      <c r="J1505" s="638">
        <f t="shared" si="23"/>
        <v>0.15000000000000568</v>
      </c>
      <c r="L1505" s="633" t="s">
        <v>303</v>
      </c>
      <c r="M1505" s="637" t="s">
        <v>1203</v>
      </c>
    </row>
    <row r="1506" spans="1:13">
      <c r="A1506" s="634" t="s">
        <v>303</v>
      </c>
      <c r="B1506" s="634" t="s">
        <v>1203</v>
      </c>
      <c r="C1506" s="635" t="s">
        <v>305</v>
      </c>
      <c r="D1506" s="636">
        <v>78</v>
      </c>
      <c r="E1506" s="636">
        <v>150</v>
      </c>
      <c r="F1506" s="636">
        <v>78</v>
      </c>
      <c r="G1506" s="636">
        <v>400</v>
      </c>
      <c r="H1506" s="636" t="s">
        <v>1133</v>
      </c>
      <c r="J1506" s="638">
        <f t="shared" si="23"/>
        <v>0.25</v>
      </c>
      <c r="L1506" s="633" t="s">
        <v>303</v>
      </c>
      <c r="M1506" s="637" t="s">
        <v>1203</v>
      </c>
    </row>
    <row r="1507" spans="1:13">
      <c r="A1507" s="634" t="s">
        <v>303</v>
      </c>
      <c r="B1507" s="634" t="s">
        <v>1203</v>
      </c>
      <c r="C1507" s="635" t="s">
        <v>305</v>
      </c>
      <c r="D1507" s="636">
        <v>78</v>
      </c>
      <c r="E1507" s="636">
        <v>400</v>
      </c>
      <c r="F1507" s="636">
        <v>78</v>
      </c>
      <c r="G1507" s="636">
        <v>450</v>
      </c>
      <c r="H1507" s="636" t="s">
        <v>1132</v>
      </c>
      <c r="J1507" s="638">
        <f t="shared" si="23"/>
        <v>4.9999999999997158E-2</v>
      </c>
      <c r="L1507" s="633" t="s">
        <v>303</v>
      </c>
      <c r="M1507" s="637" t="s">
        <v>1203</v>
      </c>
    </row>
    <row r="1508" spans="1:13">
      <c r="A1508" s="634" t="s">
        <v>303</v>
      </c>
      <c r="B1508" s="634" t="s">
        <v>1203</v>
      </c>
      <c r="C1508" s="635" t="s">
        <v>305</v>
      </c>
      <c r="D1508" s="636">
        <v>78</v>
      </c>
      <c r="E1508" s="636">
        <v>450</v>
      </c>
      <c r="F1508" s="636">
        <v>79</v>
      </c>
      <c r="G1508" s="636">
        <v>350</v>
      </c>
      <c r="H1508" s="636" t="s">
        <v>1133</v>
      </c>
      <c r="J1508" s="638">
        <f t="shared" si="23"/>
        <v>0.89999999999999147</v>
      </c>
      <c r="L1508" s="633" t="s">
        <v>303</v>
      </c>
      <c r="M1508" s="637" t="s">
        <v>1203</v>
      </c>
    </row>
    <row r="1509" spans="1:13">
      <c r="A1509" s="634" t="s">
        <v>303</v>
      </c>
      <c r="B1509" s="634" t="s">
        <v>1203</v>
      </c>
      <c r="C1509" s="635" t="s">
        <v>305</v>
      </c>
      <c r="D1509" s="636">
        <v>79</v>
      </c>
      <c r="E1509" s="636">
        <v>350</v>
      </c>
      <c r="F1509" s="636">
        <v>83</v>
      </c>
      <c r="G1509" s="636">
        <v>500</v>
      </c>
      <c r="H1509" s="636" t="s">
        <v>1134</v>
      </c>
      <c r="J1509" s="638">
        <f t="shared" si="23"/>
        <v>4.1500000000000057</v>
      </c>
      <c r="L1509" s="633" t="s">
        <v>303</v>
      </c>
      <c r="M1509" s="637" t="s">
        <v>1203</v>
      </c>
    </row>
    <row r="1510" spans="1:13">
      <c r="A1510" s="634" t="s">
        <v>303</v>
      </c>
      <c r="B1510" s="634" t="s">
        <v>1203</v>
      </c>
      <c r="C1510" s="635" t="s">
        <v>305</v>
      </c>
      <c r="D1510" s="636">
        <v>83</v>
      </c>
      <c r="E1510" s="636">
        <v>500</v>
      </c>
      <c r="F1510" s="636">
        <v>86</v>
      </c>
      <c r="G1510" s="636">
        <v>0</v>
      </c>
      <c r="H1510" s="636" t="s">
        <v>1133</v>
      </c>
      <c r="J1510" s="638">
        <f t="shared" si="23"/>
        <v>2.5</v>
      </c>
      <c r="L1510" s="633" t="s">
        <v>303</v>
      </c>
      <c r="M1510" s="637" t="s">
        <v>1203</v>
      </c>
    </row>
    <row r="1511" spans="1:13">
      <c r="A1511" s="634" t="s">
        <v>303</v>
      </c>
      <c r="B1511" s="634" t="s">
        <v>1203</v>
      </c>
      <c r="C1511" s="635" t="s">
        <v>305</v>
      </c>
      <c r="D1511" s="636">
        <v>86</v>
      </c>
      <c r="E1511" s="636">
        <v>0</v>
      </c>
      <c r="F1511" s="636">
        <v>89</v>
      </c>
      <c r="G1511" s="636">
        <v>0</v>
      </c>
      <c r="H1511" s="636" t="s">
        <v>1132</v>
      </c>
      <c r="J1511" s="638">
        <f t="shared" si="23"/>
        <v>3</v>
      </c>
      <c r="L1511" s="633" t="s">
        <v>303</v>
      </c>
      <c r="M1511" s="637" t="s">
        <v>1203</v>
      </c>
    </row>
    <row r="1512" spans="1:13">
      <c r="A1512" s="634" t="s">
        <v>303</v>
      </c>
      <c r="B1512" s="634" t="s">
        <v>1203</v>
      </c>
      <c r="C1512" s="635" t="s">
        <v>305</v>
      </c>
      <c r="D1512" s="636">
        <v>89</v>
      </c>
      <c r="E1512" s="636">
        <v>0</v>
      </c>
      <c r="F1512" s="636">
        <v>89</v>
      </c>
      <c r="G1512" s="636">
        <v>700</v>
      </c>
      <c r="H1512" s="636" t="s">
        <v>1133</v>
      </c>
      <c r="J1512" s="638">
        <f t="shared" si="23"/>
        <v>0.70000000000000284</v>
      </c>
      <c r="L1512" s="633" t="s">
        <v>303</v>
      </c>
      <c r="M1512" s="637" t="s">
        <v>1203</v>
      </c>
    </row>
    <row r="1513" spans="1:13">
      <c r="A1513" s="634" t="s">
        <v>303</v>
      </c>
      <c r="B1513" s="634" t="s">
        <v>1203</v>
      </c>
      <c r="C1513" s="635" t="s">
        <v>305</v>
      </c>
      <c r="D1513" s="636">
        <v>89</v>
      </c>
      <c r="E1513" s="636">
        <v>700</v>
      </c>
      <c r="F1513" s="636">
        <v>89</v>
      </c>
      <c r="G1513" s="636">
        <v>900</v>
      </c>
      <c r="H1513" s="636" t="s">
        <v>1132</v>
      </c>
      <c r="J1513" s="638">
        <f t="shared" si="23"/>
        <v>0.20000000000000284</v>
      </c>
      <c r="L1513" s="633" t="s">
        <v>303</v>
      </c>
      <c r="M1513" s="637" t="s">
        <v>1203</v>
      </c>
    </row>
    <row r="1514" spans="1:13">
      <c r="A1514" s="634" t="s">
        <v>303</v>
      </c>
      <c r="B1514" s="634" t="s">
        <v>1203</v>
      </c>
      <c r="C1514" s="635" t="s">
        <v>305</v>
      </c>
      <c r="D1514" s="636">
        <v>89</v>
      </c>
      <c r="E1514" s="636">
        <v>900</v>
      </c>
      <c r="F1514" s="636">
        <v>90</v>
      </c>
      <c r="G1514" s="636">
        <v>200</v>
      </c>
      <c r="H1514" s="636" t="s">
        <v>1133</v>
      </c>
      <c r="J1514" s="638">
        <f t="shared" si="23"/>
        <v>0.29999999999999716</v>
      </c>
      <c r="L1514" s="633" t="s">
        <v>303</v>
      </c>
      <c r="M1514" s="637" t="s">
        <v>1203</v>
      </c>
    </row>
    <row r="1515" spans="1:13">
      <c r="A1515" s="634" t="s">
        <v>303</v>
      </c>
      <c r="B1515" s="634" t="s">
        <v>1203</v>
      </c>
      <c r="C1515" s="635" t="s">
        <v>305</v>
      </c>
      <c r="D1515" s="636">
        <v>90</v>
      </c>
      <c r="E1515" s="636">
        <v>200</v>
      </c>
      <c r="F1515" s="636">
        <v>93</v>
      </c>
      <c r="G1515" s="636">
        <v>654</v>
      </c>
      <c r="H1515" s="636" t="s">
        <v>1132</v>
      </c>
      <c r="J1515" s="638">
        <f t="shared" si="23"/>
        <v>3.4539999999999935</v>
      </c>
      <c r="L1515" s="633" t="s">
        <v>303</v>
      </c>
      <c r="M1515" s="637" t="s">
        <v>1203</v>
      </c>
    </row>
    <row r="1516" spans="1:13">
      <c r="A1516" s="634" t="s">
        <v>138</v>
      </c>
      <c r="B1516" s="634" t="s">
        <v>1262</v>
      </c>
      <c r="C1516" s="635" t="s">
        <v>139</v>
      </c>
      <c r="D1516" s="636">
        <v>0</v>
      </c>
      <c r="E1516" s="636">
        <v>0</v>
      </c>
      <c r="F1516" s="636">
        <v>64</v>
      </c>
      <c r="G1516" s="636">
        <v>11</v>
      </c>
      <c r="H1516" s="636" t="s">
        <v>1132</v>
      </c>
      <c r="J1516" s="638">
        <f t="shared" si="23"/>
        <v>64.010999999999996</v>
      </c>
      <c r="L1516" s="633" t="s">
        <v>138</v>
      </c>
      <c r="M1516" s="637" t="s">
        <v>1262</v>
      </c>
    </row>
    <row r="1517" spans="1:13">
      <c r="A1517" s="634" t="s">
        <v>1264</v>
      </c>
      <c r="B1517" s="634" t="s">
        <v>1158</v>
      </c>
      <c r="C1517" s="635" t="s">
        <v>1265</v>
      </c>
      <c r="D1517" s="636">
        <v>0</v>
      </c>
      <c r="E1517" s="636">
        <v>0</v>
      </c>
      <c r="F1517" s="636">
        <v>2</v>
      </c>
      <c r="G1517" s="636">
        <v>500</v>
      </c>
      <c r="H1517" s="636" t="s">
        <v>1133</v>
      </c>
      <c r="J1517" s="638">
        <f t="shared" si="23"/>
        <v>2.5</v>
      </c>
      <c r="L1517" s="633" t="s">
        <v>1264</v>
      </c>
      <c r="M1517" s="637" t="s">
        <v>1158</v>
      </c>
    </row>
    <row r="1518" spans="1:13">
      <c r="A1518" s="634" t="s">
        <v>1264</v>
      </c>
      <c r="B1518" s="634" t="s">
        <v>1158</v>
      </c>
      <c r="C1518" s="635" t="s">
        <v>1265</v>
      </c>
      <c r="D1518" s="636">
        <v>2</v>
      </c>
      <c r="E1518" s="636">
        <v>500</v>
      </c>
      <c r="F1518" s="636">
        <v>3</v>
      </c>
      <c r="G1518" s="636">
        <v>0</v>
      </c>
      <c r="H1518" s="636" t="s">
        <v>1134</v>
      </c>
      <c r="J1518" s="638">
        <f t="shared" si="23"/>
        <v>0.5</v>
      </c>
      <c r="L1518" s="633" t="s">
        <v>1264</v>
      </c>
      <c r="M1518" s="637" t="s">
        <v>1158</v>
      </c>
    </row>
    <row r="1519" spans="1:13">
      <c r="A1519" s="634" t="s">
        <v>1264</v>
      </c>
      <c r="B1519" s="634" t="s">
        <v>1158</v>
      </c>
      <c r="C1519" s="635" t="s">
        <v>1265</v>
      </c>
      <c r="D1519" s="636">
        <v>3</v>
      </c>
      <c r="E1519" s="636">
        <v>0</v>
      </c>
      <c r="F1519" s="636">
        <v>4</v>
      </c>
      <c r="G1519" s="636">
        <v>0</v>
      </c>
      <c r="H1519" s="636" t="s">
        <v>1134</v>
      </c>
      <c r="J1519" s="638">
        <f t="shared" si="23"/>
        <v>1</v>
      </c>
      <c r="L1519" s="633" t="s">
        <v>1264</v>
      </c>
      <c r="M1519" s="637" t="s">
        <v>1158</v>
      </c>
    </row>
    <row r="1520" spans="1:13">
      <c r="A1520" s="634" t="s">
        <v>1264</v>
      </c>
      <c r="B1520" s="634" t="s">
        <v>1158</v>
      </c>
      <c r="C1520" s="635" t="s">
        <v>1265</v>
      </c>
      <c r="D1520" s="636">
        <v>4</v>
      </c>
      <c r="E1520" s="636">
        <v>0</v>
      </c>
      <c r="F1520" s="636">
        <v>5</v>
      </c>
      <c r="G1520" s="636">
        <v>0</v>
      </c>
      <c r="H1520" s="636" t="s">
        <v>1141</v>
      </c>
      <c r="J1520" s="638">
        <f t="shared" si="23"/>
        <v>1</v>
      </c>
      <c r="L1520" s="633" t="s">
        <v>1264</v>
      </c>
      <c r="M1520" s="637" t="s">
        <v>1158</v>
      </c>
    </row>
    <row r="1521" spans="1:13">
      <c r="A1521" s="634" t="s">
        <v>1264</v>
      </c>
      <c r="B1521" s="634" t="s">
        <v>1158</v>
      </c>
      <c r="C1521" s="635" t="s">
        <v>1265</v>
      </c>
      <c r="D1521" s="636">
        <v>5</v>
      </c>
      <c r="E1521" s="636">
        <v>0</v>
      </c>
      <c r="F1521" s="636">
        <v>6</v>
      </c>
      <c r="G1521" s="636">
        <v>0</v>
      </c>
      <c r="H1521" s="636" t="s">
        <v>1141</v>
      </c>
      <c r="J1521" s="638">
        <f t="shared" si="23"/>
        <v>1</v>
      </c>
      <c r="L1521" s="633" t="s">
        <v>1264</v>
      </c>
      <c r="M1521" s="637" t="s">
        <v>1158</v>
      </c>
    </row>
    <row r="1522" spans="1:13">
      <c r="A1522" s="634" t="s">
        <v>1264</v>
      </c>
      <c r="B1522" s="634" t="s">
        <v>1158</v>
      </c>
      <c r="C1522" s="635" t="s">
        <v>1265</v>
      </c>
      <c r="D1522" s="636">
        <v>6</v>
      </c>
      <c r="E1522" s="636">
        <v>0</v>
      </c>
      <c r="F1522" s="636">
        <v>7</v>
      </c>
      <c r="G1522" s="636">
        <v>500</v>
      </c>
      <c r="H1522" s="636" t="s">
        <v>1134</v>
      </c>
      <c r="J1522" s="638">
        <f t="shared" si="23"/>
        <v>1.5</v>
      </c>
      <c r="L1522" s="633" t="s">
        <v>1264</v>
      </c>
      <c r="M1522" s="637" t="s">
        <v>1158</v>
      </c>
    </row>
    <row r="1523" spans="1:13">
      <c r="A1523" s="634" t="s">
        <v>1264</v>
      </c>
      <c r="B1523" s="634" t="s">
        <v>1158</v>
      </c>
      <c r="C1523" s="635" t="s">
        <v>1265</v>
      </c>
      <c r="D1523" s="636">
        <v>7</v>
      </c>
      <c r="E1523" s="636">
        <v>500</v>
      </c>
      <c r="F1523" s="636">
        <v>8</v>
      </c>
      <c r="G1523" s="636">
        <v>0</v>
      </c>
      <c r="H1523" s="636" t="s">
        <v>1141</v>
      </c>
      <c r="J1523" s="638">
        <f t="shared" si="23"/>
        <v>0.5</v>
      </c>
      <c r="L1523" s="633" t="s">
        <v>1264</v>
      </c>
      <c r="M1523" s="637" t="s">
        <v>1158</v>
      </c>
    </row>
    <row r="1524" spans="1:13">
      <c r="A1524" s="634" t="s">
        <v>1264</v>
      </c>
      <c r="B1524" s="634" t="s">
        <v>1158</v>
      </c>
      <c r="C1524" s="635" t="s">
        <v>1265</v>
      </c>
      <c r="D1524" s="636">
        <v>8</v>
      </c>
      <c r="E1524" s="636">
        <v>0</v>
      </c>
      <c r="F1524" s="636">
        <v>9</v>
      </c>
      <c r="G1524" s="636">
        <v>300</v>
      </c>
      <c r="H1524" s="636" t="s">
        <v>1134</v>
      </c>
      <c r="J1524" s="638">
        <f t="shared" si="23"/>
        <v>1.3000000000000007</v>
      </c>
      <c r="L1524" s="633" t="s">
        <v>1264</v>
      </c>
      <c r="M1524" s="637" t="s">
        <v>1158</v>
      </c>
    </row>
    <row r="1525" spans="1:13">
      <c r="A1525" s="634" t="s">
        <v>1264</v>
      </c>
      <c r="B1525" s="634" t="s">
        <v>1158</v>
      </c>
      <c r="C1525" s="635" t="s">
        <v>1265</v>
      </c>
      <c r="D1525" s="636">
        <v>9</v>
      </c>
      <c r="E1525" s="636">
        <v>300</v>
      </c>
      <c r="F1525" s="636">
        <v>11</v>
      </c>
      <c r="G1525" s="636">
        <v>300</v>
      </c>
      <c r="H1525" s="636" t="s">
        <v>1134</v>
      </c>
      <c r="J1525" s="638">
        <f t="shared" si="23"/>
        <v>2</v>
      </c>
      <c r="L1525" s="633" t="s">
        <v>1264</v>
      </c>
      <c r="M1525" s="637" t="s">
        <v>1158</v>
      </c>
    </row>
    <row r="1526" spans="1:13">
      <c r="A1526" s="634" t="s">
        <v>1264</v>
      </c>
      <c r="B1526" s="634" t="s">
        <v>1158</v>
      </c>
      <c r="C1526" s="635" t="s">
        <v>1265</v>
      </c>
      <c r="D1526" s="636">
        <v>11</v>
      </c>
      <c r="E1526" s="636">
        <v>300</v>
      </c>
      <c r="F1526" s="636">
        <v>16</v>
      </c>
      <c r="G1526" s="636">
        <v>117</v>
      </c>
      <c r="H1526" s="636" t="s">
        <v>1141</v>
      </c>
      <c r="J1526" s="638">
        <f t="shared" si="23"/>
        <v>4.8170000000000002</v>
      </c>
      <c r="L1526" s="633" t="s">
        <v>1264</v>
      </c>
      <c r="M1526" s="637" t="s">
        <v>1158</v>
      </c>
    </row>
    <row r="1527" spans="1:13">
      <c r="A1527" s="634" t="s">
        <v>294</v>
      </c>
      <c r="B1527" s="634" t="s">
        <v>1155</v>
      </c>
      <c r="C1527" s="635" t="s">
        <v>1266</v>
      </c>
      <c r="D1527" s="636">
        <v>0</v>
      </c>
      <c r="E1527" s="636">
        <v>0</v>
      </c>
      <c r="F1527" s="636">
        <v>20</v>
      </c>
      <c r="G1527" s="636">
        <v>0</v>
      </c>
      <c r="H1527" s="636" t="s">
        <v>1134</v>
      </c>
      <c r="J1527" s="638">
        <f t="shared" si="23"/>
        <v>20</v>
      </c>
      <c r="L1527" s="633" t="s">
        <v>294</v>
      </c>
      <c r="M1527" s="637" t="s">
        <v>1155</v>
      </c>
    </row>
    <row r="1528" spans="1:13">
      <c r="A1528" s="634" t="s">
        <v>294</v>
      </c>
      <c r="B1528" s="634" t="s">
        <v>1155</v>
      </c>
      <c r="C1528" s="635" t="s">
        <v>1266</v>
      </c>
      <c r="D1528" s="636">
        <v>20</v>
      </c>
      <c r="E1528" s="636">
        <v>0</v>
      </c>
      <c r="F1528" s="636">
        <v>23</v>
      </c>
      <c r="G1528" s="636">
        <v>0</v>
      </c>
      <c r="H1528" s="636" t="s">
        <v>1133</v>
      </c>
      <c r="J1528" s="638">
        <f t="shared" si="23"/>
        <v>3</v>
      </c>
      <c r="L1528" s="633" t="s">
        <v>294</v>
      </c>
      <c r="M1528" s="637" t="s">
        <v>1155</v>
      </c>
    </row>
    <row r="1529" spans="1:13">
      <c r="A1529" s="634" t="s">
        <v>294</v>
      </c>
      <c r="B1529" s="634" t="s">
        <v>1155</v>
      </c>
      <c r="C1529" s="635" t="s">
        <v>1266</v>
      </c>
      <c r="D1529" s="636">
        <v>23</v>
      </c>
      <c r="E1529" s="636">
        <v>0</v>
      </c>
      <c r="F1529" s="636">
        <v>24</v>
      </c>
      <c r="G1529" s="636">
        <v>0</v>
      </c>
      <c r="H1529" s="636" t="s">
        <v>1134</v>
      </c>
      <c r="J1529" s="638">
        <f t="shared" si="23"/>
        <v>1</v>
      </c>
      <c r="L1529" s="633" t="s">
        <v>294</v>
      </c>
      <c r="M1529" s="637" t="s">
        <v>1155</v>
      </c>
    </row>
    <row r="1530" spans="1:13">
      <c r="A1530" s="634" t="s">
        <v>294</v>
      </c>
      <c r="B1530" s="634" t="s">
        <v>1155</v>
      </c>
      <c r="C1530" s="635" t="s">
        <v>1266</v>
      </c>
      <c r="D1530" s="636">
        <v>24</v>
      </c>
      <c r="E1530" s="636">
        <v>0</v>
      </c>
      <c r="F1530" s="636">
        <v>25</v>
      </c>
      <c r="G1530" s="636">
        <v>500</v>
      </c>
      <c r="H1530" s="636" t="s">
        <v>1133</v>
      </c>
      <c r="J1530" s="638">
        <f t="shared" si="23"/>
        <v>1.5</v>
      </c>
      <c r="L1530" s="633" t="s">
        <v>294</v>
      </c>
      <c r="M1530" s="637" t="s">
        <v>1155</v>
      </c>
    </row>
    <row r="1531" spans="1:13">
      <c r="A1531" s="634" t="s">
        <v>294</v>
      </c>
      <c r="B1531" s="634" t="s">
        <v>1155</v>
      </c>
      <c r="C1531" s="635" t="s">
        <v>1266</v>
      </c>
      <c r="D1531" s="636">
        <v>25</v>
      </c>
      <c r="E1531" s="636">
        <v>500</v>
      </c>
      <c r="F1531" s="636">
        <v>31</v>
      </c>
      <c r="G1531" s="636">
        <v>710</v>
      </c>
      <c r="H1531" s="636" t="s">
        <v>1132</v>
      </c>
      <c r="J1531" s="638">
        <f t="shared" si="23"/>
        <v>6.2100000000000009</v>
      </c>
      <c r="L1531" s="633" t="s">
        <v>294</v>
      </c>
      <c r="M1531" s="637" t="s">
        <v>1155</v>
      </c>
    </row>
    <row r="1532" spans="1:13">
      <c r="A1532" s="634" t="s">
        <v>294</v>
      </c>
      <c r="B1532" s="634" t="s">
        <v>1155</v>
      </c>
      <c r="C1532" s="635" t="s">
        <v>1267</v>
      </c>
      <c r="D1532" s="636">
        <v>31</v>
      </c>
      <c r="E1532" s="636">
        <v>710</v>
      </c>
      <c r="F1532" s="636">
        <v>32</v>
      </c>
      <c r="G1532" s="636">
        <v>443</v>
      </c>
      <c r="H1532" s="636" t="s">
        <v>1132</v>
      </c>
      <c r="J1532" s="638">
        <f t="shared" si="23"/>
        <v>0.73299999999999699</v>
      </c>
      <c r="L1532" s="633" t="s">
        <v>294</v>
      </c>
      <c r="M1532" s="637" t="s">
        <v>1155</v>
      </c>
    </row>
    <row r="1533" spans="1:13">
      <c r="A1533" s="634" t="s">
        <v>257</v>
      </c>
      <c r="B1533" s="634" t="s">
        <v>1205</v>
      </c>
      <c r="C1533" s="635" t="s">
        <v>552</v>
      </c>
      <c r="D1533" s="636">
        <v>25</v>
      </c>
      <c r="E1533" s="636">
        <v>0</v>
      </c>
      <c r="F1533" s="636">
        <v>33</v>
      </c>
      <c r="G1533" s="636">
        <v>0</v>
      </c>
      <c r="H1533" s="636" t="s">
        <v>1132</v>
      </c>
      <c r="J1533" s="638">
        <f t="shared" si="23"/>
        <v>8</v>
      </c>
      <c r="L1533" s="633" t="s">
        <v>257</v>
      </c>
      <c r="M1533" s="637" t="s">
        <v>1205</v>
      </c>
    </row>
    <row r="1534" spans="1:13">
      <c r="A1534" s="634" t="s">
        <v>259</v>
      </c>
      <c r="B1534" s="634" t="s">
        <v>1205</v>
      </c>
      <c r="C1534" s="635" t="s">
        <v>1268</v>
      </c>
      <c r="D1534" s="636">
        <v>0</v>
      </c>
      <c r="E1534" s="636">
        <v>0</v>
      </c>
      <c r="F1534" s="636">
        <v>1</v>
      </c>
      <c r="G1534" s="636">
        <v>600</v>
      </c>
      <c r="H1534" s="636" t="s">
        <v>1132</v>
      </c>
      <c r="J1534" s="638">
        <f t="shared" si="23"/>
        <v>1.6</v>
      </c>
      <c r="L1534" s="633" t="s">
        <v>259</v>
      </c>
      <c r="M1534" s="637" t="s">
        <v>1205</v>
      </c>
    </row>
    <row r="1535" spans="1:13">
      <c r="A1535" s="634" t="s">
        <v>259</v>
      </c>
      <c r="B1535" s="634" t="s">
        <v>1205</v>
      </c>
      <c r="C1535" s="635" t="s">
        <v>1269</v>
      </c>
      <c r="D1535" s="636">
        <v>0</v>
      </c>
      <c r="E1535" s="636">
        <v>0</v>
      </c>
      <c r="F1535" s="636">
        <v>1</v>
      </c>
      <c r="G1535" s="636">
        <v>600</v>
      </c>
      <c r="H1535" s="636" t="s">
        <v>1132</v>
      </c>
      <c r="J1535" s="638">
        <f t="shared" si="23"/>
        <v>1.6</v>
      </c>
      <c r="L1535" s="633" t="s">
        <v>259</v>
      </c>
      <c r="M1535" s="637" t="s">
        <v>1205</v>
      </c>
    </row>
    <row r="1536" spans="1:13">
      <c r="A1536" s="634" t="s">
        <v>259</v>
      </c>
      <c r="B1536" s="634" t="s">
        <v>1205</v>
      </c>
      <c r="C1536" s="635" t="s">
        <v>1268</v>
      </c>
      <c r="D1536" s="636">
        <v>1</v>
      </c>
      <c r="E1536" s="636">
        <v>600</v>
      </c>
      <c r="F1536" s="636">
        <v>7</v>
      </c>
      <c r="G1536" s="636">
        <v>300</v>
      </c>
      <c r="H1536" s="636" t="s">
        <v>1133</v>
      </c>
      <c r="J1536" s="638">
        <f t="shared" si="23"/>
        <v>5.6999999999999993</v>
      </c>
      <c r="L1536" s="633" t="s">
        <v>259</v>
      </c>
      <c r="M1536" s="637" t="s">
        <v>1205</v>
      </c>
    </row>
    <row r="1537" spans="1:13">
      <c r="A1537" s="634" t="s">
        <v>259</v>
      </c>
      <c r="B1537" s="634" t="s">
        <v>1205</v>
      </c>
      <c r="C1537" s="635" t="s">
        <v>1269</v>
      </c>
      <c r="D1537" s="636">
        <v>1</v>
      </c>
      <c r="E1537" s="636">
        <v>600</v>
      </c>
      <c r="F1537" s="636">
        <v>7</v>
      </c>
      <c r="G1537" s="636">
        <v>300</v>
      </c>
      <c r="H1537" s="636" t="s">
        <v>1133</v>
      </c>
      <c r="J1537" s="638">
        <f t="shared" si="23"/>
        <v>5.6999999999999993</v>
      </c>
      <c r="L1537" s="633" t="s">
        <v>259</v>
      </c>
      <c r="M1537" s="637" t="s">
        <v>1205</v>
      </c>
    </row>
    <row r="1538" spans="1:13">
      <c r="A1538" s="634" t="s">
        <v>259</v>
      </c>
      <c r="B1538" s="634" t="s">
        <v>1205</v>
      </c>
      <c r="C1538" s="635" t="s">
        <v>1268</v>
      </c>
      <c r="D1538" s="636">
        <v>7</v>
      </c>
      <c r="E1538" s="636">
        <v>300</v>
      </c>
      <c r="F1538" s="636">
        <v>18</v>
      </c>
      <c r="G1538" s="636">
        <v>45</v>
      </c>
      <c r="H1538" s="636" t="s">
        <v>1132</v>
      </c>
      <c r="J1538" s="638">
        <f t="shared" si="23"/>
        <v>10.745000000000001</v>
      </c>
      <c r="L1538" s="633" t="s">
        <v>259</v>
      </c>
      <c r="M1538" s="637" t="s">
        <v>1205</v>
      </c>
    </row>
    <row r="1539" spans="1:13">
      <c r="A1539" s="634" t="s">
        <v>259</v>
      </c>
      <c r="B1539" s="634" t="s">
        <v>1205</v>
      </c>
      <c r="C1539" s="635" t="s">
        <v>1269</v>
      </c>
      <c r="D1539" s="636">
        <v>7</v>
      </c>
      <c r="E1539" s="636">
        <v>300</v>
      </c>
      <c r="F1539" s="636">
        <v>18</v>
      </c>
      <c r="G1539" s="636">
        <v>260</v>
      </c>
      <c r="H1539" s="636" t="s">
        <v>1132</v>
      </c>
      <c r="J1539" s="638">
        <f t="shared" ref="J1539:J1555" si="24">+(F1539+G1539/1000)-(D1539+E1539/1000)</f>
        <v>10.96</v>
      </c>
      <c r="L1539" s="633" t="s">
        <v>259</v>
      </c>
      <c r="M1539" s="637" t="s">
        <v>1205</v>
      </c>
    </row>
    <row r="1540" spans="1:13">
      <c r="A1540" s="634" t="s">
        <v>225</v>
      </c>
      <c r="B1540" s="634" t="s">
        <v>1179</v>
      </c>
      <c r="C1540" s="635" t="s">
        <v>1270</v>
      </c>
      <c r="D1540" s="636">
        <v>29</v>
      </c>
      <c r="E1540" s="636">
        <v>0</v>
      </c>
      <c r="F1540" s="636">
        <v>69</v>
      </c>
      <c r="G1540" s="636">
        <v>0</v>
      </c>
      <c r="H1540" s="636" t="s">
        <v>1133</v>
      </c>
      <c r="J1540" s="638">
        <f t="shared" si="24"/>
        <v>40</v>
      </c>
      <c r="L1540" s="633" t="s">
        <v>225</v>
      </c>
      <c r="M1540" s="637" t="s">
        <v>1179</v>
      </c>
    </row>
    <row r="1541" spans="1:13">
      <c r="A1541" s="634" t="s">
        <v>225</v>
      </c>
      <c r="B1541" s="634" t="s">
        <v>1179</v>
      </c>
      <c r="C1541" s="635" t="s">
        <v>1270</v>
      </c>
      <c r="D1541" s="636">
        <v>69</v>
      </c>
      <c r="E1541" s="636">
        <v>0</v>
      </c>
      <c r="F1541" s="636">
        <v>109</v>
      </c>
      <c r="G1541" s="636">
        <v>800</v>
      </c>
      <c r="H1541" s="636" t="s">
        <v>1132</v>
      </c>
      <c r="J1541" s="638">
        <f t="shared" si="24"/>
        <v>40.799999999999997</v>
      </c>
      <c r="L1541" s="633" t="s">
        <v>225</v>
      </c>
      <c r="M1541" s="637" t="s">
        <v>1179</v>
      </c>
    </row>
    <row r="1542" spans="1:13">
      <c r="A1542" s="634" t="s">
        <v>263</v>
      </c>
      <c r="B1542" s="634" t="s">
        <v>1205</v>
      </c>
      <c r="C1542" s="635" t="s">
        <v>1271</v>
      </c>
      <c r="D1542" s="636">
        <v>70</v>
      </c>
      <c r="E1542" s="636">
        <v>0</v>
      </c>
      <c r="F1542" s="636">
        <v>75</v>
      </c>
      <c r="G1542" s="636">
        <v>0</v>
      </c>
      <c r="H1542" s="636" t="s">
        <v>1132</v>
      </c>
      <c r="J1542" s="638">
        <f t="shared" si="24"/>
        <v>5</v>
      </c>
      <c r="L1542" s="633" t="s">
        <v>263</v>
      </c>
      <c r="M1542" s="637" t="s">
        <v>1205</v>
      </c>
    </row>
    <row r="1543" spans="1:13">
      <c r="A1543" s="634" t="s">
        <v>577</v>
      </c>
      <c r="B1543" s="634" t="s">
        <v>1231</v>
      </c>
      <c r="C1543" s="635" t="s">
        <v>1272</v>
      </c>
      <c r="D1543" s="636">
        <v>0</v>
      </c>
      <c r="E1543" s="636">
        <v>0</v>
      </c>
      <c r="F1543" s="636">
        <v>2</v>
      </c>
      <c r="G1543" s="636">
        <v>790</v>
      </c>
      <c r="H1543" s="636" t="s">
        <v>1133</v>
      </c>
      <c r="J1543" s="638">
        <f t="shared" si="24"/>
        <v>2.79</v>
      </c>
      <c r="L1543" s="633" t="s">
        <v>577</v>
      </c>
      <c r="M1543" s="637" t="s">
        <v>1231</v>
      </c>
    </row>
    <row r="1544" spans="1:13">
      <c r="A1544" s="634" t="s">
        <v>577</v>
      </c>
      <c r="B1544" s="634" t="s">
        <v>1231</v>
      </c>
      <c r="C1544" s="635" t="s">
        <v>1272</v>
      </c>
      <c r="D1544" s="636">
        <v>2</v>
      </c>
      <c r="E1544" s="636">
        <v>790</v>
      </c>
      <c r="F1544" s="636">
        <v>33</v>
      </c>
      <c r="G1544" s="636">
        <v>0</v>
      </c>
      <c r="H1544" s="636" t="s">
        <v>1134</v>
      </c>
      <c r="J1544" s="638">
        <f t="shared" si="24"/>
        <v>30.21</v>
      </c>
      <c r="L1544" s="633" t="s">
        <v>577</v>
      </c>
      <c r="M1544" s="637" t="s">
        <v>1231</v>
      </c>
    </row>
    <row r="1545" spans="1:13">
      <c r="A1545" s="634" t="s">
        <v>157</v>
      </c>
      <c r="B1545" s="634" t="s">
        <v>1148</v>
      </c>
      <c r="C1545" s="635" t="s">
        <v>1273</v>
      </c>
      <c r="D1545" s="636">
        <v>0</v>
      </c>
      <c r="E1545" s="636">
        <v>0</v>
      </c>
      <c r="F1545" s="636">
        <v>2</v>
      </c>
      <c r="G1545" s="636">
        <v>700</v>
      </c>
      <c r="H1545" s="636" t="s">
        <v>1132</v>
      </c>
      <c r="J1545" s="638">
        <f t="shared" si="24"/>
        <v>2.7</v>
      </c>
      <c r="L1545" s="633" t="s">
        <v>157</v>
      </c>
      <c r="M1545" s="637" t="s">
        <v>1148</v>
      </c>
    </row>
    <row r="1546" spans="1:13">
      <c r="A1546" s="634" t="s">
        <v>157</v>
      </c>
      <c r="B1546" s="634" t="s">
        <v>1148</v>
      </c>
      <c r="C1546" s="635" t="s">
        <v>1273</v>
      </c>
      <c r="D1546" s="636">
        <v>2</v>
      </c>
      <c r="E1546" s="636">
        <v>700</v>
      </c>
      <c r="F1546" s="636">
        <v>12</v>
      </c>
      <c r="G1546" s="636">
        <v>300</v>
      </c>
      <c r="H1546" s="636" t="s">
        <v>1133</v>
      </c>
      <c r="J1546" s="638">
        <f t="shared" si="24"/>
        <v>9.6000000000000014</v>
      </c>
      <c r="L1546" s="633" t="s">
        <v>157</v>
      </c>
      <c r="M1546" s="637" t="s">
        <v>1148</v>
      </c>
    </row>
    <row r="1547" spans="1:13">
      <c r="A1547" s="634" t="s">
        <v>157</v>
      </c>
      <c r="B1547" s="634" t="s">
        <v>1148</v>
      </c>
      <c r="C1547" s="635" t="s">
        <v>1273</v>
      </c>
      <c r="D1547" s="636">
        <v>12</v>
      </c>
      <c r="E1547" s="636">
        <v>300</v>
      </c>
      <c r="F1547" s="636">
        <v>16</v>
      </c>
      <c r="G1547" s="636">
        <v>100</v>
      </c>
      <c r="H1547" s="636" t="s">
        <v>1134</v>
      </c>
      <c r="J1547" s="638">
        <f t="shared" si="24"/>
        <v>3.8000000000000007</v>
      </c>
      <c r="L1547" s="633" t="s">
        <v>157</v>
      </c>
      <c r="M1547" s="637" t="s">
        <v>1148</v>
      </c>
    </row>
    <row r="1548" spans="1:13">
      <c r="A1548" s="634" t="s">
        <v>157</v>
      </c>
      <c r="B1548" s="634" t="s">
        <v>1148</v>
      </c>
      <c r="C1548" s="635" t="s">
        <v>1273</v>
      </c>
      <c r="D1548" s="636">
        <v>16</v>
      </c>
      <c r="E1548" s="636">
        <v>100</v>
      </c>
      <c r="F1548" s="636">
        <v>25</v>
      </c>
      <c r="G1548" s="636">
        <v>800</v>
      </c>
      <c r="H1548" s="636" t="s">
        <v>1132</v>
      </c>
      <c r="J1548" s="638">
        <f t="shared" si="24"/>
        <v>9.6999999999999993</v>
      </c>
      <c r="L1548" s="633" t="s">
        <v>157</v>
      </c>
      <c r="M1548" s="637" t="s">
        <v>1148</v>
      </c>
    </row>
    <row r="1549" spans="1:13">
      <c r="A1549" s="634" t="s">
        <v>157</v>
      </c>
      <c r="B1549" s="634" t="s">
        <v>1148</v>
      </c>
      <c r="C1549" s="635" t="s">
        <v>1273</v>
      </c>
      <c r="D1549" s="636">
        <v>25</v>
      </c>
      <c r="E1549" s="636">
        <v>800</v>
      </c>
      <c r="F1549" s="636">
        <v>32</v>
      </c>
      <c r="G1549" s="636">
        <v>900</v>
      </c>
      <c r="H1549" s="636" t="s">
        <v>1133</v>
      </c>
      <c r="J1549" s="638">
        <f t="shared" si="24"/>
        <v>7.0999999999999979</v>
      </c>
      <c r="L1549" s="633" t="s">
        <v>157</v>
      </c>
      <c r="M1549" s="637" t="s">
        <v>1148</v>
      </c>
    </row>
    <row r="1550" spans="1:13">
      <c r="A1550" s="634" t="s">
        <v>157</v>
      </c>
      <c r="B1550" s="634" t="s">
        <v>1148</v>
      </c>
      <c r="C1550" s="635" t="s">
        <v>1273</v>
      </c>
      <c r="D1550" s="636">
        <v>32</v>
      </c>
      <c r="E1550" s="636">
        <v>900</v>
      </c>
      <c r="F1550" s="636">
        <v>35</v>
      </c>
      <c r="G1550" s="636">
        <v>600</v>
      </c>
      <c r="H1550" s="636" t="s">
        <v>1132</v>
      </c>
      <c r="J1550" s="638">
        <f t="shared" si="24"/>
        <v>2.7000000000000028</v>
      </c>
      <c r="L1550" s="633" t="s">
        <v>157</v>
      </c>
      <c r="M1550" s="637" t="s">
        <v>1148</v>
      </c>
    </row>
    <row r="1551" spans="1:13">
      <c r="A1551" s="634" t="s">
        <v>157</v>
      </c>
      <c r="B1551" s="634" t="s">
        <v>1148</v>
      </c>
      <c r="C1551" s="635" t="s">
        <v>1273</v>
      </c>
      <c r="D1551" s="636">
        <v>35</v>
      </c>
      <c r="E1551" s="636">
        <v>600</v>
      </c>
      <c r="F1551" s="636">
        <v>46</v>
      </c>
      <c r="G1551" s="636">
        <v>700</v>
      </c>
      <c r="H1551" s="636" t="s">
        <v>1133</v>
      </c>
      <c r="J1551" s="638">
        <f t="shared" si="24"/>
        <v>11.100000000000001</v>
      </c>
      <c r="L1551" s="633" t="s">
        <v>157</v>
      </c>
      <c r="M1551" s="637" t="s">
        <v>1148</v>
      </c>
    </row>
    <row r="1552" spans="1:13">
      <c r="A1552" s="634" t="s">
        <v>157</v>
      </c>
      <c r="B1552" s="634" t="s">
        <v>1148</v>
      </c>
      <c r="C1552" s="635" t="s">
        <v>1273</v>
      </c>
      <c r="D1552" s="636">
        <v>46</v>
      </c>
      <c r="E1552" s="636">
        <v>700</v>
      </c>
      <c r="F1552" s="636">
        <v>49</v>
      </c>
      <c r="G1552" s="636">
        <v>200</v>
      </c>
      <c r="H1552" s="636" t="s">
        <v>1134</v>
      </c>
      <c r="J1552" s="638">
        <f t="shared" si="24"/>
        <v>2.5</v>
      </c>
      <c r="L1552" s="633" t="s">
        <v>157</v>
      </c>
      <c r="M1552" s="637" t="s">
        <v>1148</v>
      </c>
    </row>
    <row r="1553" spans="1:13">
      <c r="A1553" s="634" t="s">
        <v>157</v>
      </c>
      <c r="B1553" s="634" t="s">
        <v>1148</v>
      </c>
      <c r="C1553" s="635" t="s">
        <v>1273</v>
      </c>
      <c r="D1553" s="636">
        <v>49</v>
      </c>
      <c r="E1553" s="636">
        <v>200</v>
      </c>
      <c r="F1553" s="636">
        <v>51</v>
      </c>
      <c r="G1553" s="636">
        <v>200</v>
      </c>
      <c r="H1553" s="636" t="s">
        <v>1133</v>
      </c>
      <c r="J1553" s="638">
        <f t="shared" si="24"/>
        <v>2</v>
      </c>
      <c r="L1553" s="633" t="s">
        <v>157</v>
      </c>
      <c r="M1553" s="637" t="s">
        <v>1148</v>
      </c>
    </row>
    <row r="1554" spans="1:13">
      <c r="A1554" s="634" t="s">
        <v>157</v>
      </c>
      <c r="B1554" s="634" t="s">
        <v>1148</v>
      </c>
      <c r="C1554" s="635" t="s">
        <v>1273</v>
      </c>
      <c r="D1554" s="636">
        <v>51</v>
      </c>
      <c r="E1554" s="636">
        <v>200</v>
      </c>
      <c r="F1554" s="636">
        <v>55</v>
      </c>
      <c r="G1554" s="636">
        <v>0</v>
      </c>
      <c r="H1554" s="636" t="s">
        <v>1132</v>
      </c>
      <c r="J1554" s="638">
        <f t="shared" si="24"/>
        <v>3.7999999999999972</v>
      </c>
      <c r="L1554" s="633" t="s">
        <v>157</v>
      </c>
      <c r="M1554" s="637" t="s">
        <v>1148</v>
      </c>
    </row>
    <row r="1555" spans="1:13">
      <c r="A1555" s="634" t="s">
        <v>1010</v>
      </c>
      <c r="B1555" s="634" t="s">
        <v>1262</v>
      </c>
      <c r="C1555" s="635" t="s">
        <v>1274</v>
      </c>
      <c r="D1555" s="636">
        <v>0</v>
      </c>
      <c r="E1555" s="636">
        <v>0</v>
      </c>
      <c r="F1555" s="636">
        <v>38</v>
      </c>
      <c r="G1555" s="636">
        <v>554</v>
      </c>
      <c r="H1555" s="636" t="s">
        <v>1132</v>
      </c>
      <c r="J1555" s="638">
        <f t="shared" si="24"/>
        <v>38.554000000000002</v>
      </c>
      <c r="L1555" s="633" t="s">
        <v>1010</v>
      </c>
      <c r="M1555" s="637" t="s">
        <v>1262</v>
      </c>
    </row>
    <row r="1557" spans="1:13">
      <c r="I1557" s="640" t="s">
        <v>1275</v>
      </c>
      <c r="J1557" s="638">
        <f>SUM(J2:J1556)</f>
        <v>6327.0970000000025</v>
      </c>
    </row>
    <row r="1558" spans="1:13">
      <c r="I1558" s="640" t="s">
        <v>1276</v>
      </c>
      <c r="J1558" s="638">
        <v>4750.6729299999988</v>
      </c>
    </row>
  </sheetData>
  <autoFilter ref="A1:H1555">
    <sortState ref="A2:J2088">
      <sortCondition ref="A2:A2088"/>
      <sortCondition ref="D2:D2088"/>
      <sortCondition ref="E2:E2088"/>
    </sortState>
  </autoFilter>
  <pageMargins left="0.75" right="0.75" top="1" bottom="1" header="0.5" footer="0.5"/>
  <pageSetup orientation="portrait" horizontalDpi="1200" verticalDpi="1200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view="pageBreakPreview" zoomScaleNormal="75" zoomScaleSheetLayoutView="100" workbookViewId="0">
      <selection activeCell="B76" sqref="B76"/>
    </sheetView>
  </sheetViews>
  <sheetFormatPr baseColWidth="10" defaultColWidth="11.42578125" defaultRowHeight="12.75"/>
  <cols>
    <col min="1" max="1" width="3.28515625" style="403" customWidth="1"/>
    <col min="2" max="2" width="11.85546875" style="403" customWidth="1"/>
    <col min="3" max="3" width="12.42578125" style="403" customWidth="1"/>
    <col min="4" max="4" width="10.7109375" style="403" customWidth="1"/>
    <col min="5" max="5" width="11.7109375" style="403" customWidth="1"/>
    <col min="6" max="6" width="12.7109375" style="403" customWidth="1"/>
    <col min="7" max="7" width="9.42578125" style="403" customWidth="1"/>
    <col min="8" max="8" width="11.7109375" style="403" customWidth="1"/>
    <col min="9" max="9" width="9" style="403" customWidth="1"/>
    <col min="10" max="10" width="9.85546875" style="403" customWidth="1"/>
    <col min="11" max="11" width="9.28515625" style="403" customWidth="1"/>
    <col min="12" max="12" width="10.140625" style="403" customWidth="1"/>
    <col min="13" max="13" width="9.28515625" style="403" customWidth="1"/>
    <col min="14" max="234" width="11.42578125" style="403"/>
    <col min="235" max="235" width="3.28515625" style="403" customWidth="1"/>
    <col min="236" max="236" width="11.85546875" style="403" customWidth="1"/>
    <col min="237" max="237" width="12.42578125" style="403" customWidth="1"/>
    <col min="238" max="238" width="10.7109375" style="403" customWidth="1"/>
    <col min="239" max="239" width="11.7109375" style="403" customWidth="1"/>
    <col min="240" max="240" width="12.7109375" style="403" customWidth="1"/>
    <col min="241" max="241" width="9.42578125" style="403" customWidth="1"/>
    <col min="242" max="242" width="11.7109375" style="403" customWidth="1"/>
    <col min="243" max="243" width="9" style="403" customWidth="1"/>
    <col min="244" max="244" width="9.85546875" style="403" customWidth="1"/>
    <col min="245" max="245" width="9.28515625" style="403" customWidth="1"/>
    <col min="246" max="246" width="10.140625" style="403" customWidth="1"/>
    <col min="247" max="247" width="9.28515625" style="403" customWidth="1"/>
    <col min="248" max="248" width="2.28515625" style="403" customWidth="1"/>
    <col min="249" max="249" width="13.5703125" style="403" customWidth="1"/>
    <col min="250" max="260" width="11.42578125" style="403" customWidth="1"/>
    <col min="261" max="261" width="1.42578125" style="403" customWidth="1"/>
    <col min="262" max="490" width="11.42578125" style="403"/>
    <col min="491" max="491" width="3.28515625" style="403" customWidth="1"/>
    <col min="492" max="492" width="11.85546875" style="403" customWidth="1"/>
    <col min="493" max="493" width="12.42578125" style="403" customWidth="1"/>
    <col min="494" max="494" width="10.7109375" style="403" customWidth="1"/>
    <col min="495" max="495" width="11.7109375" style="403" customWidth="1"/>
    <col min="496" max="496" width="12.7109375" style="403" customWidth="1"/>
    <col min="497" max="497" width="9.42578125" style="403" customWidth="1"/>
    <col min="498" max="498" width="11.7109375" style="403" customWidth="1"/>
    <col min="499" max="499" width="9" style="403" customWidth="1"/>
    <col min="500" max="500" width="9.85546875" style="403" customWidth="1"/>
    <col min="501" max="501" width="9.28515625" style="403" customWidth="1"/>
    <col min="502" max="502" width="10.140625" style="403" customWidth="1"/>
    <col min="503" max="503" width="9.28515625" style="403" customWidth="1"/>
    <col min="504" max="504" width="2.28515625" style="403" customWidth="1"/>
    <col min="505" max="505" width="13.5703125" style="403" customWidth="1"/>
    <col min="506" max="516" width="11.42578125" style="403" customWidth="1"/>
    <col min="517" max="517" width="1.42578125" style="403" customWidth="1"/>
    <col min="518" max="746" width="11.42578125" style="403"/>
    <col min="747" max="747" width="3.28515625" style="403" customWidth="1"/>
    <col min="748" max="748" width="11.85546875" style="403" customWidth="1"/>
    <col min="749" max="749" width="12.42578125" style="403" customWidth="1"/>
    <col min="750" max="750" width="10.7109375" style="403" customWidth="1"/>
    <col min="751" max="751" width="11.7109375" style="403" customWidth="1"/>
    <col min="752" max="752" width="12.7109375" style="403" customWidth="1"/>
    <col min="753" max="753" width="9.42578125" style="403" customWidth="1"/>
    <col min="754" max="754" width="11.7109375" style="403" customWidth="1"/>
    <col min="755" max="755" width="9" style="403" customWidth="1"/>
    <col min="756" max="756" width="9.85546875" style="403" customWidth="1"/>
    <col min="757" max="757" width="9.28515625" style="403" customWidth="1"/>
    <col min="758" max="758" width="10.140625" style="403" customWidth="1"/>
    <col min="759" max="759" width="9.28515625" style="403" customWidth="1"/>
    <col min="760" max="760" width="2.28515625" style="403" customWidth="1"/>
    <col min="761" max="761" width="13.5703125" style="403" customWidth="1"/>
    <col min="762" max="772" width="11.42578125" style="403" customWidth="1"/>
    <col min="773" max="773" width="1.42578125" style="403" customWidth="1"/>
    <col min="774" max="1002" width="11.42578125" style="403"/>
    <col min="1003" max="1003" width="3.28515625" style="403" customWidth="1"/>
    <col min="1004" max="1004" width="11.85546875" style="403" customWidth="1"/>
    <col min="1005" max="1005" width="12.42578125" style="403" customWidth="1"/>
    <col min="1006" max="1006" width="10.7109375" style="403" customWidth="1"/>
    <col min="1007" max="1007" width="11.7109375" style="403" customWidth="1"/>
    <col min="1008" max="1008" width="12.7109375" style="403" customWidth="1"/>
    <col min="1009" max="1009" width="9.42578125" style="403" customWidth="1"/>
    <col min="1010" max="1010" width="11.7109375" style="403" customWidth="1"/>
    <col min="1011" max="1011" width="9" style="403" customWidth="1"/>
    <col min="1012" max="1012" width="9.85546875" style="403" customWidth="1"/>
    <col min="1013" max="1013" width="9.28515625" style="403" customWidth="1"/>
    <col min="1014" max="1014" width="10.140625" style="403" customWidth="1"/>
    <col min="1015" max="1015" width="9.28515625" style="403" customWidth="1"/>
    <col min="1016" max="1016" width="2.28515625" style="403" customWidth="1"/>
    <col min="1017" max="1017" width="13.5703125" style="403" customWidth="1"/>
    <col min="1018" max="1028" width="11.42578125" style="403" customWidth="1"/>
    <col min="1029" max="1029" width="1.42578125" style="403" customWidth="1"/>
    <col min="1030" max="1258" width="11.42578125" style="403"/>
    <col min="1259" max="1259" width="3.28515625" style="403" customWidth="1"/>
    <col min="1260" max="1260" width="11.85546875" style="403" customWidth="1"/>
    <col min="1261" max="1261" width="12.42578125" style="403" customWidth="1"/>
    <col min="1262" max="1262" width="10.7109375" style="403" customWidth="1"/>
    <col min="1263" max="1263" width="11.7109375" style="403" customWidth="1"/>
    <col min="1264" max="1264" width="12.7109375" style="403" customWidth="1"/>
    <col min="1265" max="1265" width="9.42578125" style="403" customWidth="1"/>
    <col min="1266" max="1266" width="11.7109375" style="403" customWidth="1"/>
    <col min="1267" max="1267" width="9" style="403" customWidth="1"/>
    <col min="1268" max="1268" width="9.85546875" style="403" customWidth="1"/>
    <col min="1269" max="1269" width="9.28515625" style="403" customWidth="1"/>
    <col min="1270" max="1270" width="10.140625" style="403" customWidth="1"/>
    <col min="1271" max="1271" width="9.28515625" style="403" customWidth="1"/>
    <col min="1272" max="1272" width="2.28515625" style="403" customWidth="1"/>
    <col min="1273" max="1273" width="13.5703125" style="403" customWidth="1"/>
    <col min="1274" max="1284" width="11.42578125" style="403" customWidth="1"/>
    <col min="1285" max="1285" width="1.42578125" style="403" customWidth="1"/>
    <col min="1286" max="1514" width="11.42578125" style="403"/>
    <col min="1515" max="1515" width="3.28515625" style="403" customWidth="1"/>
    <col min="1516" max="1516" width="11.85546875" style="403" customWidth="1"/>
    <col min="1517" max="1517" width="12.42578125" style="403" customWidth="1"/>
    <col min="1518" max="1518" width="10.7109375" style="403" customWidth="1"/>
    <col min="1519" max="1519" width="11.7109375" style="403" customWidth="1"/>
    <col min="1520" max="1520" width="12.7109375" style="403" customWidth="1"/>
    <col min="1521" max="1521" width="9.42578125" style="403" customWidth="1"/>
    <col min="1522" max="1522" width="11.7109375" style="403" customWidth="1"/>
    <col min="1523" max="1523" width="9" style="403" customWidth="1"/>
    <col min="1524" max="1524" width="9.85546875" style="403" customWidth="1"/>
    <col min="1525" max="1525" width="9.28515625" style="403" customWidth="1"/>
    <col min="1526" max="1526" width="10.140625" style="403" customWidth="1"/>
    <col min="1527" max="1527" width="9.28515625" style="403" customWidth="1"/>
    <col min="1528" max="1528" width="2.28515625" style="403" customWidth="1"/>
    <col min="1529" max="1529" width="13.5703125" style="403" customWidth="1"/>
    <col min="1530" max="1540" width="11.42578125" style="403" customWidth="1"/>
    <col min="1541" max="1541" width="1.42578125" style="403" customWidth="1"/>
    <col min="1542" max="1770" width="11.42578125" style="403"/>
    <col min="1771" max="1771" width="3.28515625" style="403" customWidth="1"/>
    <col min="1772" max="1772" width="11.85546875" style="403" customWidth="1"/>
    <col min="1773" max="1773" width="12.42578125" style="403" customWidth="1"/>
    <col min="1774" max="1774" width="10.7109375" style="403" customWidth="1"/>
    <col min="1775" max="1775" width="11.7109375" style="403" customWidth="1"/>
    <col min="1776" max="1776" width="12.7109375" style="403" customWidth="1"/>
    <col min="1777" max="1777" width="9.42578125" style="403" customWidth="1"/>
    <col min="1778" max="1778" width="11.7109375" style="403" customWidth="1"/>
    <col min="1779" max="1779" width="9" style="403" customWidth="1"/>
    <col min="1780" max="1780" width="9.85546875" style="403" customWidth="1"/>
    <col min="1781" max="1781" width="9.28515625" style="403" customWidth="1"/>
    <col min="1782" max="1782" width="10.140625" style="403" customWidth="1"/>
    <col min="1783" max="1783" width="9.28515625" style="403" customWidth="1"/>
    <col min="1784" max="1784" width="2.28515625" style="403" customWidth="1"/>
    <col min="1785" max="1785" width="13.5703125" style="403" customWidth="1"/>
    <col min="1786" max="1796" width="11.42578125" style="403" customWidth="1"/>
    <col min="1797" max="1797" width="1.42578125" style="403" customWidth="1"/>
    <col min="1798" max="2026" width="11.42578125" style="403"/>
    <col min="2027" max="2027" width="3.28515625" style="403" customWidth="1"/>
    <col min="2028" max="2028" width="11.85546875" style="403" customWidth="1"/>
    <col min="2029" max="2029" width="12.42578125" style="403" customWidth="1"/>
    <col min="2030" max="2030" width="10.7109375" style="403" customWidth="1"/>
    <col min="2031" max="2031" width="11.7109375" style="403" customWidth="1"/>
    <col min="2032" max="2032" width="12.7109375" style="403" customWidth="1"/>
    <col min="2033" max="2033" width="9.42578125" style="403" customWidth="1"/>
    <col min="2034" max="2034" width="11.7109375" style="403" customWidth="1"/>
    <col min="2035" max="2035" width="9" style="403" customWidth="1"/>
    <col min="2036" max="2036" width="9.85546875" style="403" customWidth="1"/>
    <col min="2037" max="2037" width="9.28515625" style="403" customWidth="1"/>
    <col min="2038" max="2038" width="10.140625" style="403" customWidth="1"/>
    <col min="2039" max="2039" width="9.28515625" style="403" customWidth="1"/>
    <col min="2040" max="2040" width="2.28515625" style="403" customWidth="1"/>
    <col min="2041" max="2041" width="13.5703125" style="403" customWidth="1"/>
    <col min="2042" max="2052" width="11.42578125" style="403" customWidth="1"/>
    <col min="2053" max="2053" width="1.42578125" style="403" customWidth="1"/>
    <col min="2054" max="2282" width="11.42578125" style="403"/>
    <col min="2283" max="2283" width="3.28515625" style="403" customWidth="1"/>
    <col min="2284" max="2284" width="11.85546875" style="403" customWidth="1"/>
    <col min="2285" max="2285" width="12.42578125" style="403" customWidth="1"/>
    <col min="2286" max="2286" width="10.7109375" style="403" customWidth="1"/>
    <col min="2287" max="2287" width="11.7109375" style="403" customWidth="1"/>
    <col min="2288" max="2288" width="12.7109375" style="403" customWidth="1"/>
    <col min="2289" max="2289" width="9.42578125" style="403" customWidth="1"/>
    <col min="2290" max="2290" width="11.7109375" style="403" customWidth="1"/>
    <col min="2291" max="2291" width="9" style="403" customWidth="1"/>
    <col min="2292" max="2292" width="9.85546875" style="403" customWidth="1"/>
    <col min="2293" max="2293" width="9.28515625" style="403" customWidth="1"/>
    <col min="2294" max="2294" width="10.140625" style="403" customWidth="1"/>
    <col min="2295" max="2295" width="9.28515625" style="403" customWidth="1"/>
    <col min="2296" max="2296" width="2.28515625" style="403" customWidth="1"/>
    <col min="2297" max="2297" width="13.5703125" style="403" customWidth="1"/>
    <col min="2298" max="2308" width="11.42578125" style="403" customWidth="1"/>
    <col min="2309" max="2309" width="1.42578125" style="403" customWidth="1"/>
    <col min="2310" max="2538" width="11.42578125" style="403"/>
    <col min="2539" max="2539" width="3.28515625" style="403" customWidth="1"/>
    <col min="2540" max="2540" width="11.85546875" style="403" customWidth="1"/>
    <col min="2541" max="2541" width="12.42578125" style="403" customWidth="1"/>
    <col min="2542" max="2542" width="10.7109375" style="403" customWidth="1"/>
    <col min="2543" max="2543" width="11.7109375" style="403" customWidth="1"/>
    <col min="2544" max="2544" width="12.7109375" style="403" customWidth="1"/>
    <col min="2545" max="2545" width="9.42578125" style="403" customWidth="1"/>
    <col min="2546" max="2546" width="11.7109375" style="403" customWidth="1"/>
    <col min="2547" max="2547" width="9" style="403" customWidth="1"/>
    <col min="2548" max="2548" width="9.85546875" style="403" customWidth="1"/>
    <col min="2549" max="2549" width="9.28515625" style="403" customWidth="1"/>
    <col min="2550" max="2550" width="10.140625" style="403" customWidth="1"/>
    <col min="2551" max="2551" width="9.28515625" style="403" customWidth="1"/>
    <col min="2552" max="2552" width="2.28515625" style="403" customWidth="1"/>
    <col min="2553" max="2553" width="13.5703125" style="403" customWidth="1"/>
    <col min="2554" max="2564" width="11.42578125" style="403" customWidth="1"/>
    <col min="2565" max="2565" width="1.42578125" style="403" customWidth="1"/>
    <col min="2566" max="2794" width="11.42578125" style="403"/>
    <col min="2795" max="2795" width="3.28515625" style="403" customWidth="1"/>
    <col min="2796" max="2796" width="11.85546875" style="403" customWidth="1"/>
    <col min="2797" max="2797" width="12.42578125" style="403" customWidth="1"/>
    <col min="2798" max="2798" width="10.7109375" style="403" customWidth="1"/>
    <col min="2799" max="2799" width="11.7109375" style="403" customWidth="1"/>
    <col min="2800" max="2800" width="12.7109375" style="403" customWidth="1"/>
    <col min="2801" max="2801" width="9.42578125" style="403" customWidth="1"/>
    <col min="2802" max="2802" width="11.7109375" style="403" customWidth="1"/>
    <col min="2803" max="2803" width="9" style="403" customWidth="1"/>
    <col min="2804" max="2804" width="9.85546875" style="403" customWidth="1"/>
    <col min="2805" max="2805" width="9.28515625" style="403" customWidth="1"/>
    <col min="2806" max="2806" width="10.140625" style="403" customWidth="1"/>
    <col min="2807" max="2807" width="9.28515625" style="403" customWidth="1"/>
    <col min="2808" max="2808" width="2.28515625" style="403" customWidth="1"/>
    <col min="2809" max="2809" width="13.5703125" style="403" customWidth="1"/>
    <col min="2810" max="2820" width="11.42578125" style="403" customWidth="1"/>
    <col min="2821" max="2821" width="1.42578125" style="403" customWidth="1"/>
    <col min="2822" max="3050" width="11.42578125" style="403"/>
    <col min="3051" max="3051" width="3.28515625" style="403" customWidth="1"/>
    <col min="3052" max="3052" width="11.85546875" style="403" customWidth="1"/>
    <col min="3053" max="3053" width="12.42578125" style="403" customWidth="1"/>
    <col min="3054" max="3054" width="10.7109375" style="403" customWidth="1"/>
    <col min="3055" max="3055" width="11.7109375" style="403" customWidth="1"/>
    <col min="3056" max="3056" width="12.7109375" style="403" customWidth="1"/>
    <col min="3057" max="3057" width="9.42578125" style="403" customWidth="1"/>
    <col min="3058" max="3058" width="11.7109375" style="403" customWidth="1"/>
    <col min="3059" max="3059" width="9" style="403" customWidth="1"/>
    <col min="3060" max="3060" width="9.85546875" style="403" customWidth="1"/>
    <col min="3061" max="3061" width="9.28515625" style="403" customWidth="1"/>
    <col min="3062" max="3062" width="10.140625" style="403" customWidth="1"/>
    <col min="3063" max="3063" width="9.28515625" style="403" customWidth="1"/>
    <col min="3064" max="3064" width="2.28515625" style="403" customWidth="1"/>
    <col min="3065" max="3065" width="13.5703125" style="403" customWidth="1"/>
    <col min="3066" max="3076" width="11.42578125" style="403" customWidth="1"/>
    <col min="3077" max="3077" width="1.42578125" style="403" customWidth="1"/>
    <col min="3078" max="3306" width="11.42578125" style="403"/>
    <col min="3307" max="3307" width="3.28515625" style="403" customWidth="1"/>
    <col min="3308" max="3308" width="11.85546875" style="403" customWidth="1"/>
    <col min="3309" max="3309" width="12.42578125" style="403" customWidth="1"/>
    <col min="3310" max="3310" width="10.7109375" style="403" customWidth="1"/>
    <col min="3311" max="3311" width="11.7109375" style="403" customWidth="1"/>
    <col min="3312" max="3312" width="12.7109375" style="403" customWidth="1"/>
    <col min="3313" max="3313" width="9.42578125" style="403" customWidth="1"/>
    <col min="3314" max="3314" width="11.7109375" style="403" customWidth="1"/>
    <col min="3315" max="3315" width="9" style="403" customWidth="1"/>
    <col min="3316" max="3316" width="9.85546875" style="403" customWidth="1"/>
    <col min="3317" max="3317" width="9.28515625" style="403" customWidth="1"/>
    <col min="3318" max="3318" width="10.140625" style="403" customWidth="1"/>
    <col min="3319" max="3319" width="9.28515625" style="403" customWidth="1"/>
    <col min="3320" max="3320" width="2.28515625" style="403" customWidth="1"/>
    <col min="3321" max="3321" width="13.5703125" style="403" customWidth="1"/>
    <col min="3322" max="3332" width="11.42578125" style="403" customWidth="1"/>
    <col min="3333" max="3333" width="1.42578125" style="403" customWidth="1"/>
    <col min="3334" max="3562" width="11.42578125" style="403"/>
    <col min="3563" max="3563" width="3.28515625" style="403" customWidth="1"/>
    <col min="3564" max="3564" width="11.85546875" style="403" customWidth="1"/>
    <col min="3565" max="3565" width="12.42578125" style="403" customWidth="1"/>
    <col min="3566" max="3566" width="10.7109375" style="403" customWidth="1"/>
    <col min="3567" max="3567" width="11.7109375" style="403" customWidth="1"/>
    <col min="3568" max="3568" width="12.7109375" style="403" customWidth="1"/>
    <col min="3569" max="3569" width="9.42578125" style="403" customWidth="1"/>
    <col min="3570" max="3570" width="11.7109375" style="403" customWidth="1"/>
    <col min="3571" max="3571" width="9" style="403" customWidth="1"/>
    <col min="3572" max="3572" width="9.85546875" style="403" customWidth="1"/>
    <col min="3573" max="3573" width="9.28515625" style="403" customWidth="1"/>
    <col min="3574" max="3574" width="10.140625" style="403" customWidth="1"/>
    <col min="3575" max="3575" width="9.28515625" style="403" customWidth="1"/>
    <col min="3576" max="3576" width="2.28515625" style="403" customWidth="1"/>
    <col min="3577" max="3577" width="13.5703125" style="403" customWidth="1"/>
    <col min="3578" max="3588" width="11.42578125" style="403" customWidth="1"/>
    <col min="3589" max="3589" width="1.42578125" style="403" customWidth="1"/>
    <col min="3590" max="3818" width="11.42578125" style="403"/>
    <col min="3819" max="3819" width="3.28515625" style="403" customWidth="1"/>
    <col min="3820" max="3820" width="11.85546875" style="403" customWidth="1"/>
    <col min="3821" max="3821" width="12.42578125" style="403" customWidth="1"/>
    <col min="3822" max="3822" width="10.7109375" style="403" customWidth="1"/>
    <col min="3823" max="3823" width="11.7109375" style="403" customWidth="1"/>
    <col min="3824" max="3824" width="12.7109375" style="403" customWidth="1"/>
    <col min="3825" max="3825" width="9.42578125" style="403" customWidth="1"/>
    <col min="3826" max="3826" width="11.7109375" style="403" customWidth="1"/>
    <col min="3827" max="3827" width="9" style="403" customWidth="1"/>
    <col min="3828" max="3828" width="9.85546875" style="403" customWidth="1"/>
    <col min="3829" max="3829" width="9.28515625" style="403" customWidth="1"/>
    <col min="3830" max="3830" width="10.140625" style="403" customWidth="1"/>
    <col min="3831" max="3831" width="9.28515625" style="403" customWidth="1"/>
    <col min="3832" max="3832" width="2.28515625" style="403" customWidth="1"/>
    <col min="3833" max="3833" width="13.5703125" style="403" customWidth="1"/>
    <col min="3834" max="3844" width="11.42578125" style="403" customWidth="1"/>
    <col min="3845" max="3845" width="1.42578125" style="403" customWidth="1"/>
    <col min="3846" max="4074" width="11.42578125" style="403"/>
    <col min="4075" max="4075" width="3.28515625" style="403" customWidth="1"/>
    <col min="4076" max="4076" width="11.85546875" style="403" customWidth="1"/>
    <col min="4077" max="4077" width="12.42578125" style="403" customWidth="1"/>
    <col min="4078" max="4078" width="10.7109375" style="403" customWidth="1"/>
    <col min="4079" max="4079" width="11.7109375" style="403" customWidth="1"/>
    <col min="4080" max="4080" width="12.7109375" style="403" customWidth="1"/>
    <col min="4081" max="4081" width="9.42578125" style="403" customWidth="1"/>
    <col min="4082" max="4082" width="11.7109375" style="403" customWidth="1"/>
    <col min="4083" max="4083" width="9" style="403" customWidth="1"/>
    <col min="4084" max="4084" width="9.85546875" style="403" customWidth="1"/>
    <col min="4085" max="4085" width="9.28515625" style="403" customWidth="1"/>
    <col min="4086" max="4086" width="10.140625" style="403" customWidth="1"/>
    <col min="4087" max="4087" width="9.28515625" style="403" customWidth="1"/>
    <col min="4088" max="4088" width="2.28515625" style="403" customWidth="1"/>
    <col min="4089" max="4089" width="13.5703125" style="403" customWidth="1"/>
    <col min="4090" max="4100" width="11.42578125" style="403" customWidth="1"/>
    <col min="4101" max="4101" width="1.42578125" style="403" customWidth="1"/>
    <col min="4102" max="4330" width="11.42578125" style="403"/>
    <col min="4331" max="4331" width="3.28515625" style="403" customWidth="1"/>
    <col min="4332" max="4332" width="11.85546875" style="403" customWidth="1"/>
    <col min="4333" max="4333" width="12.42578125" style="403" customWidth="1"/>
    <col min="4334" max="4334" width="10.7109375" style="403" customWidth="1"/>
    <col min="4335" max="4335" width="11.7109375" style="403" customWidth="1"/>
    <col min="4336" max="4336" width="12.7109375" style="403" customWidth="1"/>
    <col min="4337" max="4337" width="9.42578125" style="403" customWidth="1"/>
    <col min="4338" max="4338" width="11.7109375" style="403" customWidth="1"/>
    <col min="4339" max="4339" width="9" style="403" customWidth="1"/>
    <col min="4340" max="4340" width="9.85546875" style="403" customWidth="1"/>
    <col min="4341" max="4341" width="9.28515625" style="403" customWidth="1"/>
    <col min="4342" max="4342" width="10.140625" style="403" customWidth="1"/>
    <col min="4343" max="4343" width="9.28515625" style="403" customWidth="1"/>
    <col min="4344" max="4344" width="2.28515625" style="403" customWidth="1"/>
    <col min="4345" max="4345" width="13.5703125" style="403" customWidth="1"/>
    <col min="4346" max="4356" width="11.42578125" style="403" customWidth="1"/>
    <col min="4357" max="4357" width="1.42578125" style="403" customWidth="1"/>
    <col min="4358" max="4586" width="11.42578125" style="403"/>
    <col min="4587" max="4587" width="3.28515625" style="403" customWidth="1"/>
    <col min="4588" max="4588" width="11.85546875" style="403" customWidth="1"/>
    <col min="4589" max="4589" width="12.42578125" style="403" customWidth="1"/>
    <col min="4590" max="4590" width="10.7109375" style="403" customWidth="1"/>
    <col min="4591" max="4591" width="11.7109375" style="403" customWidth="1"/>
    <col min="4592" max="4592" width="12.7109375" style="403" customWidth="1"/>
    <col min="4593" max="4593" width="9.42578125" style="403" customWidth="1"/>
    <col min="4594" max="4594" width="11.7109375" style="403" customWidth="1"/>
    <col min="4595" max="4595" width="9" style="403" customWidth="1"/>
    <col min="4596" max="4596" width="9.85546875" style="403" customWidth="1"/>
    <col min="4597" max="4597" width="9.28515625" style="403" customWidth="1"/>
    <col min="4598" max="4598" width="10.140625" style="403" customWidth="1"/>
    <col min="4599" max="4599" width="9.28515625" style="403" customWidth="1"/>
    <col min="4600" max="4600" width="2.28515625" style="403" customWidth="1"/>
    <col min="4601" max="4601" width="13.5703125" style="403" customWidth="1"/>
    <col min="4602" max="4612" width="11.42578125" style="403" customWidth="1"/>
    <col min="4613" max="4613" width="1.42578125" style="403" customWidth="1"/>
    <col min="4614" max="4842" width="11.42578125" style="403"/>
    <col min="4843" max="4843" width="3.28515625" style="403" customWidth="1"/>
    <col min="4844" max="4844" width="11.85546875" style="403" customWidth="1"/>
    <col min="4845" max="4845" width="12.42578125" style="403" customWidth="1"/>
    <col min="4846" max="4846" width="10.7109375" style="403" customWidth="1"/>
    <col min="4847" max="4847" width="11.7109375" style="403" customWidth="1"/>
    <col min="4848" max="4848" width="12.7109375" style="403" customWidth="1"/>
    <col min="4849" max="4849" width="9.42578125" style="403" customWidth="1"/>
    <col min="4850" max="4850" width="11.7109375" style="403" customWidth="1"/>
    <col min="4851" max="4851" width="9" style="403" customWidth="1"/>
    <col min="4852" max="4852" width="9.85546875" style="403" customWidth="1"/>
    <col min="4853" max="4853" width="9.28515625" style="403" customWidth="1"/>
    <col min="4854" max="4854" width="10.140625" style="403" customWidth="1"/>
    <col min="4855" max="4855" width="9.28515625" style="403" customWidth="1"/>
    <col min="4856" max="4856" width="2.28515625" style="403" customWidth="1"/>
    <col min="4857" max="4857" width="13.5703125" style="403" customWidth="1"/>
    <col min="4858" max="4868" width="11.42578125" style="403" customWidth="1"/>
    <col min="4869" max="4869" width="1.42578125" style="403" customWidth="1"/>
    <col min="4870" max="5098" width="11.42578125" style="403"/>
    <col min="5099" max="5099" width="3.28515625" style="403" customWidth="1"/>
    <col min="5100" max="5100" width="11.85546875" style="403" customWidth="1"/>
    <col min="5101" max="5101" width="12.42578125" style="403" customWidth="1"/>
    <col min="5102" max="5102" width="10.7109375" style="403" customWidth="1"/>
    <col min="5103" max="5103" width="11.7109375" style="403" customWidth="1"/>
    <col min="5104" max="5104" width="12.7109375" style="403" customWidth="1"/>
    <col min="5105" max="5105" width="9.42578125" style="403" customWidth="1"/>
    <col min="5106" max="5106" width="11.7109375" style="403" customWidth="1"/>
    <col min="5107" max="5107" width="9" style="403" customWidth="1"/>
    <col min="5108" max="5108" width="9.85546875" style="403" customWidth="1"/>
    <col min="5109" max="5109" width="9.28515625" style="403" customWidth="1"/>
    <col min="5110" max="5110" width="10.140625" style="403" customWidth="1"/>
    <col min="5111" max="5111" width="9.28515625" style="403" customWidth="1"/>
    <col min="5112" max="5112" width="2.28515625" style="403" customWidth="1"/>
    <col min="5113" max="5113" width="13.5703125" style="403" customWidth="1"/>
    <col min="5114" max="5124" width="11.42578125" style="403" customWidth="1"/>
    <col min="5125" max="5125" width="1.42578125" style="403" customWidth="1"/>
    <col min="5126" max="5354" width="11.42578125" style="403"/>
    <col min="5355" max="5355" width="3.28515625" style="403" customWidth="1"/>
    <col min="5356" max="5356" width="11.85546875" style="403" customWidth="1"/>
    <col min="5357" max="5357" width="12.42578125" style="403" customWidth="1"/>
    <col min="5358" max="5358" width="10.7109375" style="403" customWidth="1"/>
    <col min="5359" max="5359" width="11.7109375" style="403" customWidth="1"/>
    <col min="5360" max="5360" width="12.7109375" style="403" customWidth="1"/>
    <col min="5361" max="5361" width="9.42578125" style="403" customWidth="1"/>
    <col min="5362" max="5362" width="11.7109375" style="403" customWidth="1"/>
    <col min="5363" max="5363" width="9" style="403" customWidth="1"/>
    <col min="5364" max="5364" width="9.85546875" style="403" customWidth="1"/>
    <col min="5365" max="5365" width="9.28515625" style="403" customWidth="1"/>
    <col min="5366" max="5366" width="10.140625" style="403" customWidth="1"/>
    <col min="5367" max="5367" width="9.28515625" style="403" customWidth="1"/>
    <col min="5368" max="5368" width="2.28515625" style="403" customWidth="1"/>
    <col min="5369" max="5369" width="13.5703125" style="403" customWidth="1"/>
    <col min="5370" max="5380" width="11.42578125" style="403" customWidth="1"/>
    <col min="5381" max="5381" width="1.42578125" style="403" customWidth="1"/>
    <col min="5382" max="5610" width="11.42578125" style="403"/>
    <col min="5611" max="5611" width="3.28515625" style="403" customWidth="1"/>
    <col min="5612" max="5612" width="11.85546875" style="403" customWidth="1"/>
    <col min="5613" max="5613" width="12.42578125" style="403" customWidth="1"/>
    <col min="5614" max="5614" width="10.7109375" style="403" customWidth="1"/>
    <col min="5615" max="5615" width="11.7109375" style="403" customWidth="1"/>
    <col min="5616" max="5616" width="12.7109375" style="403" customWidth="1"/>
    <col min="5617" max="5617" width="9.42578125" style="403" customWidth="1"/>
    <col min="5618" max="5618" width="11.7109375" style="403" customWidth="1"/>
    <col min="5619" max="5619" width="9" style="403" customWidth="1"/>
    <col min="5620" max="5620" width="9.85546875" style="403" customWidth="1"/>
    <col min="5621" max="5621" width="9.28515625" style="403" customWidth="1"/>
    <col min="5622" max="5622" width="10.140625" style="403" customWidth="1"/>
    <col min="5623" max="5623" width="9.28515625" style="403" customWidth="1"/>
    <col min="5624" max="5624" width="2.28515625" style="403" customWidth="1"/>
    <col min="5625" max="5625" width="13.5703125" style="403" customWidth="1"/>
    <col min="5626" max="5636" width="11.42578125" style="403" customWidth="1"/>
    <col min="5637" max="5637" width="1.42578125" style="403" customWidth="1"/>
    <col min="5638" max="5866" width="11.42578125" style="403"/>
    <col min="5867" max="5867" width="3.28515625" style="403" customWidth="1"/>
    <col min="5868" max="5868" width="11.85546875" style="403" customWidth="1"/>
    <col min="5869" max="5869" width="12.42578125" style="403" customWidth="1"/>
    <col min="5870" max="5870" width="10.7109375" style="403" customWidth="1"/>
    <col min="5871" max="5871" width="11.7109375" style="403" customWidth="1"/>
    <col min="5872" max="5872" width="12.7109375" style="403" customWidth="1"/>
    <col min="5873" max="5873" width="9.42578125" style="403" customWidth="1"/>
    <col min="5874" max="5874" width="11.7109375" style="403" customWidth="1"/>
    <col min="5875" max="5875" width="9" style="403" customWidth="1"/>
    <col min="5876" max="5876" width="9.85546875" style="403" customWidth="1"/>
    <col min="5877" max="5877" width="9.28515625" style="403" customWidth="1"/>
    <col min="5878" max="5878" width="10.140625" style="403" customWidth="1"/>
    <col min="5879" max="5879" width="9.28515625" style="403" customWidth="1"/>
    <col min="5880" max="5880" width="2.28515625" style="403" customWidth="1"/>
    <col min="5881" max="5881" width="13.5703125" style="403" customWidth="1"/>
    <col min="5882" max="5892" width="11.42578125" style="403" customWidth="1"/>
    <col min="5893" max="5893" width="1.42578125" style="403" customWidth="1"/>
    <col min="5894" max="6122" width="11.42578125" style="403"/>
    <col min="6123" max="6123" width="3.28515625" style="403" customWidth="1"/>
    <col min="6124" max="6124" width="11.85546875" style="403" customWidth="1"/>
    <col min="6125" max="6125" width="12.42578125" style="403" customWidth="1"/>
    <col min="6126" max="6126" width="10.7109375" style="403" customWidth="1"/>
    <col min="6127" max="6127" width="11.7109375" style="403" customWidth="1"/>
    <col min="6128" max="6128" width="12.7109375" style="403" customWidth="1"/>
    <col min="6129" max="6129" width="9.42578125" style="403" customWidth="1"/>
    <col min="6130" max="6130" width="11.7109375" style="403" customWidth="1"/>
    <col min="6131" max="6131" width="9" style="403" customWidth="1"/>
    <col min="6132" max="6132" width="9.85546875" style="403" customWidth="1"/>
    <col min="6133" max="6133" width="9.28515625" style="403" customWidth="1"/>
    <col min="6134" max="6134" width="10.140625" style="403" customWidth="1"/>
    <col min="6135" max="6135" width="9.28515625" style="403" customWidth="1"/>
    <col min="6136" max="6136" width="2.28515625" style="403" customWidth="1"/>
    <col min="6137" max="6137" width="13.5703125" style="403" customWidth="1"/>
    <col min="6138" max="6148" width="11.42578125" style="403" customWidth="1"/>
    <col min="6149" max="6149" width="1.42578125" style="403" customWidth="1"/>
    <col min="6150" max="6378" width="11.42578125" style="403"/>
    <col min="6379" max="6379" width="3.28515625" style="403" customWidth="1"/>
    <col min="6380" max="6380" width="11.85546875" style="403" customWidth="1"/>
    <col min="6381" max="6381" width="12.42578125" style="403" customWidth="1"/>
    <col min="6382" max="6382" width="10.7109375" style="403" customWidth="1"/>
    <col min="6383" max="6383" width="11.7109375" style="403" customWidth="1"/>
    <col min="6384" max="6384" width="12.7109375" style="403" customWidth="1"/>
    <col min="6385" max="6385" width="9.42578125" style="403" customWidth="1"/>
    <col min="6386" max="6386" width="11.7109375" style="403" customWidth="1"/>
    <col min="6387" max="6387" width="9" style="403" customWidth="1"/>
    <col min="6388" max="6388" width="9.85546875" style="403" customWidth="1"/>
    <col min="6389" max="6389" width="9.28515625" style="403" customWidth="1"/>
    <col min="6390" max="6390" width="10.140625" style="403" customWidth="1"/>
    <col min="6391" max="6391" width="9.28515625" style="403" customWidth="1"/>
    <col min="6392" max="6392" width="2.28515625" style="403" customWidth="1"/>
    <col min="6393" max="6393" width="13.5703125" style="403" customWidth="1"/>
    <col min="6394" max="6404" width="11.42578125" style="403" customWidth="1"/>
    <col min="6405" max="6405" width="1.42578125" style="403" customWidth="1"/>
    <col min="6406" max="6634" width="11.42578125" style="403"/>
    <col min="6635" max="6635" width="3.28515625" style="403" customWidth="1"/>
    <col min="6636" max="6636" width="11.85546875" style="403" customWidth="1"/>
    <col min="6637" max="6637" width="12.42578125" style="403" customWidth="1"/>
    <col min="6638" max="6638" width="10.7109375" style="403" customWidth="1"/>
    <col min="6639" max="6639" width="11.7109375" style="403" customWidth="1"/>
    <col min="6640" max="6640" width="12.7109375" style="403" customWidth="1"/>
    <col min="6641" max="6641" width="9.42578125" style="403" customWidth="1"/>
    <col min="6642" max="6642" width="11.7109375" style="403" customWidth="1"/>
    <col min="6643" max="6643" width="9" style="403" customWidth="1"/>
    <col min="6644" max="6644" width="9.85546875" style="403" customWidth="1"/>
    <col min="6645" max="6645" width="9.28515625" style="403" customWidth="1"/>
    <col min="6646" max="6646" width="10.140625" style="403" customWidth="1"/>
    <col min="6647" max="6647" width="9.28515625" style="403" customWidth="1"/>
    <col min="6648" max="6648" width="2.28515625" style="403" customWidth="1"/>
    <col min="6649" max="6649" width="13.5703125" style="403" customWidth="1"/>
    <col min="6650" max="6660" width="11.42578125" style="403" customWidth="1"/>
    <col min="6661" max="6661" width="1.42578125" style="403" customWidth="1"/>
    <col min="6662" max="6890" width="11.42578125" style="403"/>
    <col min="6891" max="6891" width="3.28515625" style="403" customWidth="1"/>
    <col min="6892" max="6892" width="11.85546875" style="403" customWidth="1"/>
    <col min="6893" max="6893" width="12.42578125" style="403" customWidth="1"/>
    <col min="6894" max="6894" width="10.7109375" style="403" customWidth="1"/>
    <col min="6895" max="6895" width="11.7109375" style="403" customWidth="1"/>
    <col min="6896" max="6896" width="12.7109375" style="403" customWidth="1"/>
    <col min="6897" max="6897" width="9.42578125" style="403" customWidth="1"/>
    <col min="6898" max="6898" width="11.7109375" style="403" customWidth="1"/>
    <col min="6899" max="6899" width="9" style="403" customWidth="1"/>
    <col min="6900" max="6900" width="9.85546875" style="403" customWidth="1"/>
    <col min="6901" max="6901" width="9.28515625" style="403" customWidth="1"/>
    <col min="6902" max="6902" width="10.140625" style="403" customWidth="1"/>
    <col min="6903" max="6903" width="9.28515625" style="403" customWidth="1"/>
    <col min="6904" max="6904" width="2.28515625" style="403" customWidth="1"/>
    <col min="6905" max="6905" width="13.5703125" style="403" customWidth="1"/>
    <col min="6906" max="6916" width="11.42578125" style="403" customWidth="1"/>
    <col min="6917" max="6917" width="1.42578125" style="403" customWidth="1"/>
    <col min="6918" max="7146" width="11.42578125" style="403"/>
    <col min="7147" max="7147" width="3.28515625" style="403" customWidth="1"/>
    <col min="7148" max="7148" width="11.85546875" style="403" customWidth="1"/>
    <col min="7149" max="7149" width="12.42578125" style="403" customWidth="1"/>
    <col min="7150" max="7150" width="10.7109375" style="403" customWidth="1"/>
    <col min="7151" max="7151" width="11.7109375" style="403" customWidth="1"/>
    <col min="7152" max="7152" width="12.7109375" style="403" customWidth="1"/>
    <col min="7153" max="7153" width="9.42578125" style="403" customWidth="1"/>
    <col min="7154" max="7154" width="11.7109375" style="403" customWidth="1"/>
    <col min="7155" max="7155" width="9" style="403" customWidth="1"/>
    <col min="7156" max="7156" width="9.85546875" style="403" customWidth="1"/>
    <col min="7157" max="7157" width="9.28515625" style="403" customWidth="1"/>
    <col min="7158" max="7158" width="10.140625" style="403" customWidth="1"/>
    <col min="7159" max="7159" width="9.28515625" style="403" customWidth="1"/>
    <col min="7160" max="7160" width="2.28515625" style="403" customWidth="1"/>
    <col min="7161" max="7161" width="13.5703125" style="403" customWidth="1"/>
    <col min="7162" max="7172" width="11.42578125" style="403" customWidth="1"/>
    <col min="7173" max="7173" width="1.42578125" style="403" customWidth="1"/>
    <col min="7174" max="7402" width="11.42578125" style="403"/>
    <col min="7403" max="7403" width="3.28515625" style="403" customWidth="1"/>
    <col min="7404" max="7404" width="11.85546875" style="403" customWidth="1"/>
    <col min="7405" max="7405" width="12.42578125" style="403" customWidth="1"/>
    <col min="7406" max="7406" width="10.7109375" style="403" customWidth="1"/>
    <col min="7407" max="7407" width="11.7109375" style="403" customWidth="1"/>
    <col min="7408" max="7408" width="12.7109375" style="403" customWidth="1"/>
    <col min="7409" max="7409" width="9.42578125" style="403" customWidth="1"/>
    <col min="7410" max="7410" width="11.7109375" style="403" customWidth="1"/>
    <col min="7411" max="7411" width="9" style="403" customWidth="1"/>
    <col min="7412" max="7412" width="9.85546875" style="403" customWidth="1"/>
    <col min="7413" max="7413" width="9.28515625" style="403" customWidth="1"/>
    <col min="7414" max="7414" width="10.140625" style="403" customWidth="1"/>
    <col min="7415" max="7415" width="9.28515625" style="403" customWidth="1"/>
    <col min="7416" max="7416" width="2.28515625" style="403" customWidth="1"/>
    <col min="7417" max="7417" width="13.5703125" style="403" customWidth="1"/>
    <col min="7418" max="7428" width="11.42578125" style="403" customWidth="1"/>
    <col min="7429" max="7429" width="1.42578125" style="403" customWidth="1"/>
    <col min="7430" max="7658" width="11.42578125" style="403"/>
    <col min="7659" max="7659" width="3.28515625" style="403" customWidth="1"/>
    <col min="7660" max="7660" width="11.85546875" style="403" customWidth="1"/>
    <col min="7661" max="7661" width="12.42578125" style="403" customWidth="1"/>
    <col min="7662" max="7662" width="10.7109375" style="403" customWidth="1"/>
    <col min="7663" max="7663" width="11.7109375" style="403" customWidth="1"/>
    <col min="7664" max="7664" width="12.7109375" style="403" customWidth="1"/>
    <col min="7665" max="7665" width="9.42578125" style="403" customWidth="1"/>
    <col min="7666" max="7666" width="11.7109375" style="403" customWidth="1"/>
    <col min="7667" max="7667" width="9" style="403" customWidth="1"/>
    <col min="7668" max="7668" width="9.85546875" style="403" customWidth="1"/>
    <col min="7669" max="7669" width="9.28515625" style="403" customWidth="1"/>
    <col min="7670" max="7670" width="10.140625" style="403" customWidth="1"/>
    <col min="7671" max="7671" width="9.28515625" style="403" customWidth="1"/>
    <col min="7672" max="7672" width="2.28515625" style="403" customWidth="1"/>
    <col min="7673" max="7673" width="13.5703125" style="403" customWidth="1"/>
    <col min="7674" max="7684" width="11.42578125" style="403" customWidth="1"/>
    <col min="7685" max="7685" width="1.42578125" style="403" customWidth="1"/>
    <col min="7686" max="7914" width="11.42578125" style="403"/>
    <col min="7915" max="7915" width="3.28515625" style="403" customWidth="1"/>
    <col min="7916" max="7916" width="11.85546875" style="403" customWidth="1"/>
    <col min="7917" max="7917" width="12.42578125" style="403" customWidth="1"/>
    <col min="7918" max="7918" width="10.7109375" style="403" customWidth="1"/>
    <col min="7919" max="7919" width="11.7109375" style="403" customWidth="1"/>
    <col min="7920" max="7920" width="12.7109375" style="403" customWidth="1"/>
    <col min="7921" max="7921" width="9.42578125" style="403" customWidth="1"/>
    <col min="7922" max="7922" width="11.7109375" style="403" customWidth="1"/>
    <col min="7923" max="7923" width="9" style="403" customWidth="1"/>
    <col min="7924" max="7924" width="9.85546875" style="403" customWidth="1"/>
    <col min="7925" max="7925" width="9.28515625" style="403" customWidth="1"/>
    <col min="7926" max="7926" width="10.140625" style="403" customWidth="1"/>
    <col min="7927" max="7927" width="9.28515625" style="403" customWidth="1"/>
    <col min="7928" max="7928" width="2.28515625" style="403" customWidth="1"/>
    <col min="7929" max="7929" width="13.5703125" style="403" customWidth="1"/>
    <col min="7930" max="7940" width="11.42578125" style="403" customWidth="1"/>
    <col min="7941" max="7941" width="1.42578125" style="403" customWidth="1"/>
    <col min="7942" max="8170" width="11.42578125" style="403"/>
    <col min="8171" max="8171" width="3.28515625" style="403" customWidth="1"/>
    <col min="8172" max="8172" width="11.85546875" style="403" customWidth="1"/>
    <col min="8173" max="8173" width="12.42578125" style="403" customWidth="1"/>
    <col min="8174" max="8174" width="10.7109375" style="403" customWidth="1"/>
    <col min="8175" max="8175" width="11.7109375" style="403" customWidth="1"/>
    <col min="8176" max="8176" width="12.7109375" style="403" customWidth="1"/>
    <col min="8177" max="8177" width="9.42578125" style="403" customWidth="1"/>
    <col min="8178" max="8178" width="11.7109375" style="403" customWidth="1"/>
    <col min="8179" max="8179" width="9" style="403" customWidth="1"/>
    <col min="8180" max="8180" width="9.85546875" style="403" customWidth="1"/>
    <col min="8181" max="8181" width="9.28515625" style="403" customWidth="1"/>
    <col min="8182" max="8182" width="10.140625" style="403" customWidth="1"/>
    <col min="8183" max="8183" width="9.28515625" style="403" customWidth="1"/>
    <col min="8184" max="8184" width="2.28515625" style="403" customWidth="1"/>
    <col min="8185" max="8185" width="13.5703125" style="403" customWidth="1"/>
    <col min="8186" max="8196" width="11.42578125" style="403" customWidth="1"/>
    <col min="8197" max="8197" width="1.42578125" style="403" customWidth="1"/>
    <col min="8198" max="8426" width="11.42578125" style="403"/>
    <col min="8427" max="8427" width="3.28515625" style="403" customWidth="1"/>
    <col min="8428" max="8428" width="11.85546875" style="403" customWidth="1"/>
    <col min="8429" max="8429" width="12.42578125" style="403" customWidth="1"/>
    <col min="8430" max="8430" width="10.7109375" style="403" customWidth="1"/>
    <col min="8431" max="8431" width="11.7109375" style="403" customWidth="1"/>
    <col min="8432" max="8432" width="12.7109375" style="403" customWidth="1"/>
    <col min="8433" max="8433" width="9.42578125" style="403" customWidth="1"/>
    <col min="8434" max="8434" width="11.7109375" style="403" customWidth="1"/>
    <col min="8435" max="8435" width="9" style="403" customWidth="1"/>
    <col min="8436" max="8436" width="9.85546875" style="403" customWidth="1"/>
    <col min="8437" max="8437" width="9.28515625" style="403" customWidth="1"/>
    <col min="8438" max="8438" width="10.140625" style="403" customWidth="1"/>
    <col min="8439" max="8439" width="9.28515625" style="403" customWidth="1"/>
    <col min="8440" max="8440" width="2.28515625" style="403" customWidth="1"/>
    <col min="8441" max="8441" width="13.5703125" style="403" customWidth="1"/>
    <col min="8442" max="8452" width="11.42578125" style="403" customWidth="1"/>
    <col min="8453" max="8453" width="1.42578125" style="403" customWidth="1"/>
    <col min="8454" max="8682" width="11.42578125" style="403"/>
    <col min="8683" max="8683" width="3.28515625" style="403" customWidth="1"/>
    <col min="8684" max="8684" width="11.85546875" style="403" customWidth="1"/>
    <col min="8685" max="8685" width="12.42578125" style="403" customWidth="1"/>
    <col min="8686" max="8686" width="10.7109375" style="403" customWidth="1"/>
    <col min="8687" max="8687" width="11.7109375" style="403" customWidth="1"/>
    <col min="8688" max="8688" width="12.7109375" style="403" customWidth="1"/>
    <col min="8689" max="8689" width="9.42578125" style="403" customWidth="1"/>
    <col min="8690" max="8690" width="11.7109375" style="403" customWidth="1"/>
    <col min="8691" max="8691" width="9" style="403" customWidth="1"/>
    <col min="8692" max="8692" width="9.85546875" style="403" customWidth="1"/>
    <col min="8693" max="8693" width="9.28515625" style="403" customWidth="1"/>
    <col min="8694" max="8694" width="10.140625" style="403" customWidth="1"/>
    <col min="8695" max="8695" width="9.28515625" style="403" customWidth="1"/>
    <col min="8696" max="8696" width="2.28515625" style="403" customWidth="1"/>
    <col min="8697" max="8697" width="13.5703125" style="403" customWidth="1"/>
    <col min="8698" max="8708" width="11.42578125" style="403" customWidth="1"/>
    <col min="8709" max="8709" width="1.42578125" style="403" customWidth="1"/>
    <col min="8710" max="8938" width="11.42578125" style="403"/>
    <col min="8939" max="8939" width="3.28515625" style="403" customWidth="1"/>
    <col min="8940" max="8940" width="11.85546875" style="403" customWidth="1"/>
    <col min="8941" max="8941" width="12.42578125" style="403" customWidth="1"/>
    <col min="8942" max="8942" width="10.7109375" style="403" customWidth="1"/>
    <col min="8943" max="8943" width="11.7109375" style="403" customWidth="1"/>
    <col min="8944" max="8944" width="12.7109375" style="403" customWidth="1"/>
    <col min="8945" max="8945" width="9.42578125" style="403" customWidth="1"/>
    <col min="8946" max="8946" width="11.7109375" style="403" customWidth="1"/>
    <col min="8947" max="8947" width="9" style="403" customWidth="1"/>
    <col min="8948" max="8948" width="9.85546875" style="403" customWidth="1"/>
    <col min="8949" max="8949" width="9.28515625" style="403" customWidth="1"/>
    <col min="8950" max="8950" width="10.140625" style="403" customWidth="1"/>
    <col min="8951" max="8951" width="9.28515625" style="403" customWidth="1"/>
    <col min="8952" max="8952" width="2.28515625" style="403" customWidth="1"/>
    <col min="8953" max="8953" width="13.5703125" style="403" customWidth="1"/>
    <col min="8954" max="8964" width="11.42578125" style="403" customWidth="1"/>
    <col min="8965" max="8965" width="1.42578125" style="403" customWidth="1"/>
    <col min="8966" max="9194" width="11.42578125" style="403"/>
    <col min="9195" max="9195" width="3.28515625" style="403" customWidth="1"/>
    <col min="9196" max="9196" width="11.85546875" style="403" customWidth="1"/>
    <col min="9197" max="9197" width="12.42578125" style="403" customWidth="1"/>
    <col min="9198" max="9198" width="10.7109375" style="403" customWidth="1"/>
    <col min="9199" max="9199" width="11.7109375" style="403" customWidth="1"/>
    <col min="9200" max="9200" width="12.7109375" style="403" customWidth="1"/>
    <col min="9201" max="9201" width="9.42578125" style="403" customWidth="1"/>
    <col min="9202" max="9202" width="11.7109375" style="403" customWidth="1"/>
    <col min="9203" max="9203" width="9" style="403" customWidth="1"/>
    <col min="9204" max="9204" width="9.85546875" style="403" customWidth="1"/>
    <col min="9205" max="9205" width="9.28515625" style="403" customWidth="1"/>
    <col min="9206" max="9206" width="10.140625" style="403" customWidth="1"/>
    <col min="9207" max="9207" width="9.28515625" style="403" customWidth="1"/>
    <col min="9208" max="9208" width="2.28515625" style="403" customWidth="1"/>
    <col min="9209" max="9209" width="13.5703125" style="403" customWidth="1"/>
    <col min="9210" max="9220" width="11.42578125" style="403" customWidth="1"/>
    <col min="9221" max="9221" width="1.42578125" style="403" customWidth="1"/>
    <col min="9222" max="9450" width="11.42578125" style="403"/>
    <col min="9451" max="9451" width="3.28515625" style="403" customWidth="1"/>
    <col min="9452" max="9452" width="11.85546875" style="403" customWidth="1"/>
    <col min="9453" max="9453" width="12.42578125" style="403" customWidth="1"/>
    <col min="9454" max="9454" width="10.7109375" style="403" customWidth="1"/>
    <col min="9455" max="9455" width="11.7109375" style="403" customWidth="1"/>
    <col min="9456" max="9456" width="12.7109375" style="403" customWidth="1"/>
    <col min="9457" max="9457" width="9.42578125" style="403" customWidth="1"/>
    <col min="9458" max="9458" width="11.7109375" style="403" customWidth="1"/>
    <col min="9459" max="9459" width="9" style="403" customWidth="1"/>
    <col min="9460" max="9460" width="9.85546875" style="403" customWidth="1"/>
    <col min="9461" max="9461" width="9.28515625" style="403" customWidth="1"/>
    <col min="9462" max="9462" width="10.140625" style="403" customWidth="1"/>
    <col min="9463" max="9463" width="9.28515625" style="403" customWidth="1"/>
    <col min="9464" max="9464" width="2.28515625" style="403" customWidth="1"/>
    <col min="9465" max="9465" width="13.5703125" style="403" customWidth="1"/>
    <col min="9466" max="9476" width="11.42578125" style="403" customWidth="1"/>
    <col min="9477" max="9477" width="1.42578125" style="403" customWidth="1"/>
    <col min="9478" max="9706" width="11.42578125" style="403"/>
    <col min="9707" max="9707" width="3.28515625" style="403" customWidth="1"/>
    <col min="9708" max="9708" width="11.85546875" style="403" customWidth="1"/>
    <col min="9709" max="9709" width="12.42578125" style="403" customWidth="1"/>
    <col min="9710" max="9710" width="10.7109375" style="403" customWidth="1"/>
    <col min="9711" max="9711" width="11.7109375" style="403" customWidth="1"/>
    <col min="9712" max="9712" width="12.7109375" style="403" customWidth="1"/>
    <col min="9713" max="9713" width="9.42578125" style="403" customWidth="1"/>
    <col min="9714" max="9714" width="11.7109375" style="403" customWidth="1"/>
    <col min="9715" max="9715" width="9" style="403" customWidth="1"/>
    <col min="9716" max="9716" width="9.85546875" style="403" customWidth="1"/>
    <col min="9717" max="9717" width="9.28515625" style="403" customWidth="1"/>
    <col min="9718" max="9718" width="10.140625" style="403" customWidth="1"/>
    <col min="9719" max="9719" width="9.28515625" style="403" customWidth="1"/>
    <col min="9720" max="9720" width="2.28515625" style="403" customWidth="1"/>
    <col min="9721" max="9721" width="13.5703125" style="403" customWidth="1"/>
    <col min="9722" max="9732" width="11.42578125" style="403" customWidth="1"/>
    <col min="9733" max="9733" width="1.42578125" style="403" customWidth="1"/>
    <col min="9734" max="9962" width="11.42578125" style="403"/>
    <col min="9963" max="9963" width="3.28515625" style="403" customWidth="1"/>
    <col min="9964" max="9964" width="11.85546875" style="403" customWidth="1"/>
    <col min="9965" max="9965" width="12.42578125" style="403" customWidth="1"/>
    <col min="9966" max="9966" width="10.7109375" style="403" customWidth="1"/>
    <col min="9967" max="9967" width="11.7109375" style="403" customWidth="1"/>
    <col min="9968" max="9968" width="12.7109375" style="403" customWidth="1"/>
    <col min="9969" max="9969" width="9.42578125" style="403" customWidth="1"/>
    <col min="9970" max="9970" width="11.7109375" style="403" customWidth="1"/>
    <col min="9971" max="9971" width="9" style="403" customWidth="1"/>
    <col min="9972" max="9972" width="9.85546875" style="403" customWidth="1"/>
    <col min="9973" max="9973" width="9.28515625" style="403" customWidth="1"/>
    <col min="9974" max="9974" width="10.140625" style="403" customWidth="1"/>
    <col min="9975" max="9975" width="9.28515625" style="403" customWidth="1"/>
    <col min="9976" max="9976" width="2.28515625" style="403" customWidth="1"/>
    <col min="9977" max="9977" width="13.5703125" style="403" customWidth="1"/>
    <col min="9978" max="9988" width="11.42578125" style="403" customWidth="1"/>
    <col min="9989" max="9989" width="1.42578125" style="403" customWidth="1"/>
    <col min="9990" max="10218" width="11.42578125" style="403"/>
    <col min="10219" max="10219" width="3.28515625" style="403" customWidth="1"/>
    <col min="10220" max="10220" width="11.85546875" style="403" customWidth="1"/>
    <col min="10221" max="10221" width="12.42578125" style="403" customWidth="1"/>
    <col min="10222" max="10222" width="10.7109375" style="403" customWidth="1"/>
    <col min="10223" max="10223" width="11.7109375" style="403" customWidth="1"/>
    <col min="10224" max="10224" width="12.7109375" style="403" customWidth="1"/>
    <col min="10225" max="10225" width="9.42578125" style="403" customWidth="1"/>
    <col min="10226" max="10226" width="11.7109375" style="403" customWidth="1"/>
    <col min="10227" max="10227" width="9" style="403" customWidth="1"/>
    <col min="10228" max="10228" width="9.85546875" style="403" customWidth="1"/>
    <col min="10229" max="10229" width="9.28515625" style="403" customWidth="1"/>
    <col min="10230" max="10230" width="10.140625" style="403" customWidth="1"/>
    <col min="10231" max="10231" width="9.28515625" style="403" customWidth="1"/>
    <col min="10232" max="10232" width="2.28515625" style="403" customWidth="1"/>
    <col min="10233" max="10233" width="13.5703125" style="403" customWidth="1"/>
    <col min="10234" max="10244" width="11.42578125" style="403" customWidth="1"/>
    <col min="10245" max="10245" width="1.42578125" style="403" customWidth="1"/>
    <col min="10246" max="10474" width="11.42578125" style="403"/>
    <col min="10475" max="10475" width="3.28515625" style="403" customWidth="1"/>
    <col min="10476" max="10476" width="11.85546875" style="403" customWidth="1"/>
    <col min="10477" max="10477" width="12.42578125" style="403" customWidth="1"/>
    <col min="10478" max="10478" width="10.7109375" style="403" customWidth="1"/>
    <col min="10479" max="10479" width="11.7109375" style="403" customWidth="1"/>
    <col min="10480" max="10480" width="12.7109375" style="403" customWidth="1"/>
    <col min="10481" max="10481" width="9.42578125" style="403" customWidth="1"/>
    <col min="10482" max="10482" width="11.7109375" style="403" customWidth="1"/>
    <col min="10483" max="10483" width="9" style="403" customWidth="1"/>
    <col min="10484" max="10484" width="9.85546875" style="403" customWidth="1"/>
    <col min="10485" max="10485" width="9.28515625" style="403" customWidth="1"/>
    <col min="10486" max="10486" width="10.140625" style="403" customWidth="1"/>
    <col min="10487" max="10487" width="9.28515625" style="403" customWidth="1"/>
    <col min="10488" max="10488" width="2.28515625" style="403" customWidth="1"/>
    <col min="10489" max="10489" width="13.5703125" style="403" customWidth="1"/>
    <col min="10490" max="10500" width="11.42578125" style="403" customWidth="1"/>
    <col min="10501" max="10501" width="1.42578125" style="403" customWidth="1"/>
    <col min="10502" max="10730" width="11.42578125" style="403"/>
    <col min="10731" max="10731" width="3.28515625" style="403" customWidth="1"/>
    <col min="10732" max="10732" width="11.85546875" style="403" customWidth="1"/>
    <col min="10733" max="10733" width="12.42578125" style="403" customWidth="1"/>
    <col min="10734" max="10734" width="10.7109375" style="403" customWidth="1"/>
    <col min="10735" max="10735" width="11.7109375" style="403" customWidth="1"/>
    <col min="10736" max="10736" width="12.7109375" style="403" customWidth="1"/>
    <col min="10737" max="10737" width="9.42578125" style="403" customWidth="1"/>
    <col min="10738" max="10738" width="11.7109375" style="403" customWidth="1"/>
    <col min="10739" max="10739" width="9" style="403" customWidth="1"/>
    <col min="10740" max="10740" width="9.85546875" style="403" customWidth="1"/>
    <col min="10741" max="10741" width="9.28515625" style="403" customWidth="1"/>
    <col min="10742" max="10742" width="10.140625" style="403" customWidth="1"/>
    <col min="10743" max="10743" width="9.28515625" style="403" customWidth="1"/>
    <col min="10744" max="10744" width="2.28515625" style="403" customWidth="1"/>
    <col min="10745" max="10745" width="13.5703125" style="403" customWidth="1"/>
    <col min="10746" max="10756" width="11.42578125" style="403" customWidth="1"/>
    <col min="10757" max="10757" width="1.42578125" style="403" customWidth="1"/>
    <col min="10758" max="10986" width="11.42578125" style="403"/>
    <col min="10987" max="10987" width="3.28515625" style="403" customWidth="1"/>
    <col min="10988" max="10988" width="11.85546875" style="403" customWidth="1"/>
    <col min="10989" max="10989" width="12.42578125" style="403" customWidth="1"/>
    <col min="10990" max="10990" width="10.7109375" style="403" customWidth="1"/>
    <col min="10991" max="10991" width="11.7109375" style="403" customWidth="1"/>
    <col min="10992" max="10992" width="12.7109375" style="403" customWidth="1"/>
    <col min="10993" max="10993" width="9.42578125" style="403" customWidth="1"/>
    <col min="10994" max="10994" width="11.7109375" style="403" customWidth="1"/>
    <col min="10995" max="10995" width="9" style="403" customWidth="1"/>
    <col min="10996" max="10996" width="9.85546875" style="403" customWidth="1"/>
    <col min="10997" max="10997" width="9.28515625" style="403" customWidth="1"/>
    <col min="10998" max="10998" width="10.140625" style="403" customWidth="1"/>
    <col min="10999" max="10999" width="9.28515625" style="403" customWidth="1"/>
    <col min="11000" max="11000" width="2.28515625" style="403" customWidth="1"/>
    <col min="11001" max="11001" width="13.5703125" style="403" customWidth="1"/>
    <col min="11002" max="11012" width="11.42578125" style="403" customWidth="1"/>
    <col min="11013" max="11013" width="1.42578125" style="403" customWidth="1"/>
    <col min="11014" max="11242" width="11.42578125" style="403"/>
    <col min="11243" max="11243" width="3.28515625" style="403" customWidth="1"/>
    <col min="11244" max="11244" width="11.85546875" style="403" customWidth="1"/>
    <col min="11245" max="11245" width="12.42578125" style="403" customWidth="1"/>
    <col min="11246" max="11246" width="10.7109375" style="403" customWidth="1"/>
    <col min="11247" max="11247" width="11.7109375" style="403" customWidth="1"/>
    <col min="11248" max="11248" width="12.7109375" style="403" customWidth="1"/>
    <col min="11249" max="11249" width="9.42578125" style="403" customWidth="1"/>
    <col min="11250" max="11250" width="11.7109375" style="403" customWidth="1"/>
    <col min="11251" max="11251" width="9" style="403" customWidth="1"/>
    <col min="11252" max="11252" width="9.85546875" style="403" customWidth="1"/>
    <col min="11253" max="11253" width="9.28515625" style="403" customWidth="1"/>
    <col min="11254" max="11254" width="10.140625" style="403" customWidth="1"/>
    <col min="11255" max="11255" width="9.28515625" style="403" customWidth="1"/>
    <col min="11256" max="11256" width="2.28515625" style="403" customWidth="1"/>
    <col min="11257" max="11257" width="13.5703125" style="403" customWidth="1"/>
    <col min="11258" max="11268" width="11.42578125" style="403" customWidth="1"/>
    <col min="11269" max="11269" width="1.42578125" style="403" customWidth="1"/>
    <col min="11270" max="11498" width="11.42578125" style="403"/>
    <col min="11499" max="11499" width="3.28515625" style="403" customWidth="1"/>
    <col min="11500" max="11500" width="11.85546875" style="403" customWidth="1"/>
    <col min="11501" max="11501" width="12.42578125" style="403" customWidth="1"/>
    <col min="11502" max="11502" width="10.7109375" style="403" customWidth="1"/>
    <col min="11503" max="11503" width="11.7109375" style="403" customWidth="1"/>
    <col min="11504" max="11504" width="12.7109375" style="403" customWidth="1"/>
    <col min="11505" max="11505" width="9.42578125" style="403" customWidth="1"/>
    <col min="11506" max="11506" width="11.7109375" style="403" customWidth="1"/>
    <col min="11507" max="11507" width="9" style="403" customWidth="1"/>
    <col min="11508" max="11508" width="9.85546875" style="403" customWidth="1"/>
    <col min="11509" max="11509" width="9.28515625" style="403" customWidth="1"/>
    <col min="11510" max="11510" width="10.140625" style="403" customWidth="1"/>
    <col min="11511" max="11511" width="9.28515625" style="403" customWidth="1"/>
    <col min="11512" max="11512" width="2.28515625" style="403" customWidth="1"/>
    <col min="11513" max="11513" width="13.5703125" style="403" customWidth="1"/>
    <col min="11514" max="11524" width="11.42578125" style="403" customWidth="1"/>
    <col min="11525" max="11525" width="1.42578125" style="403" customWidth="1"/>
    <col min="11526" max="11754" width="11.42578125" style="403"/>
    <col min="11755" max="11755" width="3.28515625" style="403" customWidth="1"/>
    <col min="11756" max="11756" width="11.85546875" style="403" customWidth="1"/>
    <col min="11757" max="11757" width="12.42578125" style="403" customWidth="1"/>
    <col min="11758" max="11758" width="10.7109375" style="403" customWidth="1"/>
    <col min="11759" max="11759" width="11.7109375" style="403" customWidth="1"/>
    <col min="11760" max="11760" width="12.7109375" style="403" customWidth="1"/>
    <col min="11761" max="11761" width="9.42578125" style="403" customWidth="1"/>
    <col min="11762" max="11762" width="11.7109375" style="403" customWidth="1"/>
    <col min="11763" max="11763" width="9" style="403" customWidth="1"/>
    <col min="11764" max="11764" width="9.85546875" style="403" customWidth="1"/>
    <col min="11765" max="11765" width="9.28515625" style="403" customWidth="1"/>
    <col min="11766" max="11766" width="10.140625" style="403" customWidth="1"/>
    <col min="11767" max="11767" width="9.28515625" style="403" customWidth="1"/>
    <col min="11768" max="11768" width="2.28515625" style="403" customWidth="1"/>
    <col min="11769" max="11769" width="13.5703125" style="403" customWidth="1"/>
    <col min="11770" max="11780" width="11.42578125" style="403" customWidth="1"/>
    <col min="11781" max="11781" width="1.42578125" style="403" customWidth="1"/>
    <col min="11782" max="12010" width="11.42578125" style="403"/>
    <col min="12011" max="12011" width="3.28515625" style="403" customWidth="1"/>
    <col min="12012" max="12012" width="11.85546875" style="403" customWidth="1"/>
    <col min="12013" max="12013" width="12.42578125" style="403" customWidth="1"/>
    <col min="12014" max="12014" width="10.7109375" style="403" customWidth="1"/>
    <col min="12015" max="12015" width="11.7109375" style="403" customWidth="1"/>
    <col min="12016" max="12016" width="12.7109375" style="403" customWidth="1"/>
    <col min="12017" max="12017" width="9.42578125" style="403" customWidth="1"/>
    <col min="12018" max="12018" width="11.7109375" style="403" customWidth="1"/>
    <col min="12019" max="12019" width="9" style="403" customWidth="1"/>
    <col min="12020" max="12020" width="9.85546875" style="403" customWidth="1"/>
    <col min="12021" max="12021" width="9.28515625" style="403" customWidth="1"/>
    <col min="12022" max="12022" width="10.140625" style="403" customWidth="1"/>
    <col min="12023" max="12023" width="9.28515625" style="403" customWidth="1"/>
    <col min="12024" max="12024" width="2.28515625" style="403" customWidth="1"/>
    <col min="12025" max="12025" width="13.5703125" style="403" customWidth="1"/>
    <col min="12026" max="12036" width="11.42578125" style="403" customWidth="1"/>
    <col min="12037" max="12037" width="1.42578125" style="403" customWidth="1"/>
    <col min="12038" max="12266" width="11.42578125" style="403"/>
    <col min="12267" max="12267" width="3.28515625" style="403" customWidth="1"/>
    <col min="12268" max="12268" width="11.85546875" style="403" customWidth="1"/>
    <col min="12269" max="12269" width="12.42578125" style="403" customWidth="1"/>
    <col min="12270" max="12270" width="10.7109375" style="403" customWidth="1"/>
    <col min="12271" max="12271" width="11.7109375" style="403" customWidth="1"/>
    <col min="12272" max="12272" width="12.7109375" style="403" customWidth="1"/>
    <col min="12273" max="12273" width="9.42578125" style="403" customWidth="1"/>
    <col min="12274" max="12274" width="11.7109375" style="403" customWidth="1"/>
    <col min="12275" max="12275" width="9" style="403" customWidth="1"/>
    <col min="12276" max="12276" width="9.85546875" style="403" customWidth="1"/>
    <col min="12277" max="12277" width="9.28515625" style="403" customWidth="1"/>
    <col min="12278" max="12278" width="10.140625" style="403" customWidth="1"/>
    <col min="12279" max="12279" width="9.28515625" style="403" customWidth="1"/>
    <col min="12280" max="12280" width="2.28515625" style="403" customWidth="1"/>
    <col min="12281" max="12281" width="13.5703125" style="403" customWidth="1"/>
    <col min="12282" max="12292" width="11.42578125" style="403" customWidth="1"/>
    <col min="12293" max="12293" width="1.42578125" style="403" customWidth="1"/>
    <col min="12294" max="12522" width="11.42578125" style="403"/>
    <col min="12523" max="12523" width="3.28515625" style="403" customWidth="1"/>
    <col min="12524" max="12524" width="11.85546875" style="403" customWidth="1"/>
    <col min="12525" max="12525" width="12.42578125" style="403" customWidth="1"/>
    <col min="12526" max="12526" width="10.7109375" style="403" customWidth="1"/>
    <col min="12527" max="12527" width="11.7109375" style="403" customWidth="1"/>
    <col min="12528" max="12528" width="12.7109375" style="403" customWidth="1"/>
    <col min="12529" max="12529" width="9.42578125" style="403" customWidth="1"/>
    <col min="12530" max="12530" width="11.7109375" style="403" customWidth="1"/>
    <col min="12531" max="12531" width="9" style="403" customWidth="1"/>
    <col min="12532" max="12532" width="9.85546875" style="403" customWidth="1"/>
    <col min="12533" max="12533" width="9.28515625" style="403" customWidth="1"/>
    <col min="12534" max="12534" width="10.140625" style="403" customWidth="1"/>
    <col min="12535" max="12535" width="9.28515625" style="403" customWidth="1"/>
    <col min="12536" max="12536" width="2.28515625" style="403" customWidth="1"/>
    <col min="12537" max="12537" width="13.5703125" style="403" customWidth="1"/>
    <col min="12538" max="12548" width="11.42578125" style="403" customWidth="1"/>
    <col min="12549" max="12549" width="1.42578125" style="403" customWidth="1"/>
    <col min="12550" max="12778" width="11.42578125" style="403"/>
    <col min="12779" max="12779" width="3.28515625" style="403" customWidth="1"/>
    <col min="12780" max="12780" width="11.85546875" style="403" customWidth="1"/>
    <col min="12781" max="12781" width="12.42578125" style="403" customWidth="1"/>
    <col min="12782" max="12782" width="10.7109375" style="403" customWidth="1"/>
    <col min="12783" max="12783" width="11.7109375" style="403" customWidth="1"/>
    <col min="12784" max="12784" width="12.7109375" style="403" customWidth="1"/>
    <col min="12785" max="12785" width="9.42578125" style="403" customWidth="1"/>
    <col min="12786" max="12786" width="11.7109375" style="403" customWidth="1"/>
    <col min="12787" max="12787" width="9" style="403" customWidth="1"/>
    <col min="12788" max="12788" width="9.85546875" style="403" customWidth="1"/>
    <col min="12789" max="12789" width="9.28515625" style="403" customWidth="1"/>
    <col min="12790" max="12790" width="10.140625" style="403" customWidth="1"/>
    <col min="12791" max="12791" width="9.28515625" style="403" customWidth="1"/>
    <col min="12792" max="12792" width="2.28515625" style="403" customWidth="1"/>
    <col min="12793" max="12793" width="13.5703125" style="403" customWidth="1"/>
    <col min="12794" max="12804" width="11.42578125" style="403" customWidth="1"/>
    <col min="12805" max="12805" width="1.42578125" style="403" customWidth="1"/>
    <col min="12806" max="13034" width="11.42578125" style="403"/>
    <col min="13035" max="13035" width="3.28515625" style="403" customWidth="1"/>
    <col min="13036" max="13036" width="11.85546875" style="403" customWidth="1"/>
    <col min="13037" max="13037" width="12.42578125" style="403" customWidth="1"/>
    <col min="13038" max="13038" width="10.7109375" style="403" customWidth="1"/>
    <col min="13039" max="13039" width="11.7109375" style="403" customWidth="1"/>
    <col min="13040" max="13040" width="12.7109375" style="403" customWidth="1"/>
    <col min="13041" max="13041" width="9.42578125" style="403" customWidth="1"/>
    <col min="13042" max="13042" width="11.7109375" style="403" customWidth="1"/>
    <col min="13043" max="13043" width="9" style="403" customWidth="1"/>
    <col min="13044" max="13044" width="9.85546875" style="403" customWidth="1"/>
    <col min="13045" max="13045" width="9.28515625" style="403" customWidth="1"/>
    <col min="13046" max="13046" width="10.140625" style="403" customWidth="1"/>
    <col min="13047" max="13047" width="9.28515625" style="403" customWidth="1"/>
    <col min="13048" max="13048" width="2.28515625" style="403" customWidth="1"/>
    <col min="13049" max="13049" width="13.5703125" style="403" customWidth="1"/>
    <col min="13050" max="13060" width="11.42578125" style="403" customWidth="1"/>
    <col min="13061" max="13061" width="1.42578125" style="403" customWidth="1"/>
    <col min="13062" max="13290" width="11.42578125" style="403"/>
    <col min="13291" max="13291" width="3.28515625" style="403" customWidth="1"/>
    <col min="13292" max="13292" width="11.85546875" style="403" customWidth="1"/>
    <col min="13293" max="13293" width="12.42578125" style="403" customWidth="1"/>
    <col min="13294" max="13294" width="10.7109375" style="403" customWidth="1"/>
    <col min="13295" max="13295" width="11.7109375" style="403" customWidth="1"/>
    <col min="13296" max="13296" width="12.7109375" style="403" customWidth="1"/>
    <col min="13297" max="13297" width="9.42578125" style="403" customWidth="1"/>
    <col min="13298" max="13298" width="11.7109375" style="403" customWidth="1"/>
    <col min="13299" max="13299" width="9" style="403" customWidth="1"/>
    <col min="13300" max="13300" width="9.85546875" style="403" customWidth="1"/>
    <col min="13301" max="13301" width="9.28515625" style="403" customWidth="1"/>
    <col min="13302" max="13302" width="10.140625" style="403" customWidth="1"/>
    <col min="13303" max="13303" width="9.28515625" style="403" customWidth="1"/>
    <col min="13304" max="13304" width="2.28515625" style="403" customWidth="1"/>
    <col min="13305" max="13305" width="13.5703125" style="403" customWidth="1"/>
    <col min="13306" max="13316" width="11.42578125" style="403" customWidth="1"/>
    <col min="13317" max="13317" width="1.42578125" style="403" customWidth="1"/>
    <col min="13318" max="13546" width="11.42578125" style="403"/>
    <col min="13547" max="13547" width="3.28515625" style="403" customWidth="1"/>
    <col min="13548" max="13548" width="11.85546875" style="403" customWidth="1"/>
    <col min="13549" max="13549" width="12.42578125" style="403" customWidth="1"/>
    <col min="13550" max="13550" width="10.7109375" style="403" customWidth="1"/>
    <col min="13551" max="13551" width="11.7109375" style="403" customWidth="1"/>
    <col min="13552" max="13552" width="12.7109375" style="403" customWidth="1"/>
    <col min="13553" max="13553" width="9.42578125" style="403" customWidth="1"/>
    <col min="13554" max="13554" width="11.7109375" style="403" customWidth="1"/>
    <col min="13555" max="13555" width="9" style="403" customWidth="1"/>
    <col min="13556" max="13556" width="9.85546875" style="403" customWidth="1"/>
    <col min="13557" max="13557" width="9.28515625" style="403" customWidth="1"/>
    <col min="13558" max="13558" width="10.140625" style="403" customWidth="1"/>
    <col min="13559" max="13559" width="9.28515625" style="403" customWidth="1"/>
    <col min="13560" max="13560" width="2.28515625" style="403" customWidth="1"/>
    <col min="13561" max="13561" width="13.5703125" style="403" customWidth="1"/>
    <col min="13562" max="13572" width="11.42578125" style="403" customWidth="1"/>
    <col min="13573" max="13573" width="1.42578125" style="403" customWidth="1"/>
    <col min="13574" max="13802" width="11.42578125" style="403"/>
    <col min="13803" max="13803" width="3.28515625" style="403" customWidth="1"/>
    <col min="13804" max="13804" width="11.85546875" style="403" customWidth="1"/>
    <col min="13805" max="13805" width="12.42578125" style="403" customWidth="1"/>
    <col min="13806" max="13806" width="10.7109375" style="403" customWidth="1"/>
    <col min="13807" max="13807" width="11.7109375" style="403" customWidth="1"/>
    <col min="13808" max="13808" width="12.7109375" style="403" customWidth="1"/>
    <col min="13809" max="13809" width="9.42578125" style="403" customWidth="1"/>
    <col min="13810" max="13810" width="11.7109375" style="403" customWidth="1"/>
    <col min="13811" max="13811" width="9" style="403" customWidth="1"/>
    <col min="13812" max="13812" width="9.85546875" style="403" customWidth="1"/>
    <col min="13813" max="13813" width="9.28515625" style="403" customWidth="1"/>
    <col min="13814" max="13814" width="10.140625" style="403" customWidth="1"/>
    <col min="13815" max="13815" width="9.28515625" style="403" customWidth="1"/>
    <col min="13816" max="13816" width="2.28515625" style="403" customWidth="1"/>
    <col min="13817" max="13817" width="13.5703125" style="403" customWidth="1"/>
    <col min="13818" max="13828" width="11.42578125" style="403" customWidth="1"/>
    <col min="13829" max="13829" width="1.42578125" style="403" customWidth="1"/>
    <col min="13830" max="14058" width="11.42578125" style="403"/>
    <col min="14059" max="14059" width="3.28515625" style="403" customWidth="1"/>
    <col min="14060" max="14060" width="11.85546875" style="403" customWidth="1"/>
    <col min="14061" max="14061" width="12.42578125" style="403" customWidth="1"/>
    <col min="14062" max="14062" width="10.7109375" style="403" customWidth="1"/>
    <col min="14063" max="14063" width="11.7109375" style="403" customWidth="1"/>
    <col min="14064" max="14064" width="12.7109375" style="403" customWidth="1"/>
    <col min="14065" max="14065" width="9.42578125" style="403" customWidth="1"/>
    <col min="14066" max="14066" width="11.7109375" style="403" customWidth="1"/>
    <col min="14067" max="14067" width="9" style="403" customWidth="1"/>
    <col min="14068" max="14068" width="9.85546875" style="403" customWidth="1"/>
    <col min="14069" max="14069" width="9.28515625" style="403" customWidth="1"/>
    <col min="14070" max="14070" width="10.140625" style="403" customWidth="1"/>
    <col min="14071" max="14071" width="9.28515625" style="403" customWidth="1"/>
    <col min="14072" max="14072" width="2.28515625" style="403" customWidth="1"/>
    <col min="14073" max="14073" width="13.5703125" style="403" customWidth="1"/>
    <col min="14074" max="14084" width="11.42578125" style="403" customWidth="1"/>
    <col min="14085" max="14085" width="1.42578125" style="403" customWidth="1"/>
    <col min="14086" max="14314" width="11.42578125" style="403"/>
    <col min="14315" max="14315" width="3.28515625" style="403" customWidth="1"/>
    <col min="14316" max="14316" width="11.85546875" style="403" customWidth="1"/>
    <col min="14317" max="14317" width="12.42578125" style="403" customWidth="1"/>
    <col min="14318" max="14318" width="10.7109375" style="403" customWidth="1"/>
    <col min="14319" max="14319" width="11.7109375" style="403" customWidth="1"/>
    <col min="14320" max="14320" width="12.7109375" style="403" customWidth="1"/>
    <col min="14321" max="14321" width="9.42578125" style="403" customWidth="1"/>
    <col min="14322" max="14322" width="11.7109375" style="403" customWidth="1"/>
    <col min="14323" max="14323" width="9" style="403" customWidth="1"/>
    <col min="14324" max="14324" width="9.85546875" style="403" customWidth="1"/>
    <col min="14325" max="14325" width="9.28515625" style="403" customWidth="1"/>
    <col min="14326" max="14326" width="10.140625" style="403" customWidth="1"/>
    <col min="14327" max="14327" width="9.28515625" style="403" customWidth="1"/>
    <col min="14328" max="14328" width="2.28515625" style="403" customWidth="1"/>
    <col min="14329" max="14329" width="13.5703125" style="403" customWidth="1"/>
    <col min="14330" max="14340" width="11.42578125" style="403" customWidth="1"/>
    <col min="14341" max="14341" width="1.42578125" style="403" customWidth="1"/>
    <col min="14342" max="14570" width="11.42578125" style="403"/>
    <col min="14571" max="14571" width="3.28515625" style="403" customWidth="1"/>
    <col min="14572" max="14572" width="11.85546875" style="403" customWidth="1"/>
    <col min="14573" max="14573" width="12.42578125" style="403" customWidth="1"/>
    <col min="14574" max="14574" width="10.7109375" style="403" customWidth="1"/>
    <col min="14575" max="14575" width="11.7109375" style="403" customWidth="1"/>
    <col min="14576" max="14576" width="12.7109375" style="403" customWidth="1"/>
    <col min="14577" max="14577" width="9.42578125" style="403" customWidth="1"/>
    <col min="14578" max="14578" width="11.7109375" style="403" customWidth="1"/>
    <col min="14579" max="14579" width="9" style="403" customWidth="1"/>
    <col min="14580" max="14580" width="9.85546875" style="403" customWidth="1"/>
    <col min="14581" max="14581" width="9.28515625" style="403" customWidth="1"/>
    <col min="14582" max="14582" width="10.140625" style="403" customWidth="1"/>
    <col min="14583" max="14583" width="9.28515625" style="403" customWidth="1"/>
    <col min="14584" max="14584" width="2.28515625" style="403" customWidth="1"/>
    <col min="14585" max="14585" width="13.5703125" style="403" customWidth="1"/>
    <col min="14586" max="14596" width="11.42578125" style="403" customWidth="1"/>
    <col min="14597" max="14597" width="1.42578125" style="403" customWidth="1"/>
    <col min="14598" max="14826" width="11.42578125" style="403"/>
    <col min="14827" max="14827" width="3.28515625" style="403" customWidth="1"/>
    <col min="14828" max="14828" width="11.85546875" style="403" customWidth="1"/>
    <col min="14829" max="14829" width="12.42578125" style="403" customWidth="1"/>
    <col min="14830" max="14830" width="10.7109375" style="403" customWidth="1"/>
    <col min="14831" max="14831" width="11.7109375" style="403" customWidth="1"/>
    <col min="14832" max="14832" width="12.7109375" style="403" customWidth="1"/>
    <col min="14833" max="14833" width="9.42578125" style="403" customWidth="1"/>
    <col min="14834" max="14834" width="11.7109375" style="403" customWidth="1"/>
    <col min="14835" max="14835" width="9" style="403" customWidth="1"/>
    <col min="14836" max="14836" width="9.85546875" style="403" customWidth="1"/>
    <col min="14837" max="14837" width="9.28515625" style="403" customWidth="1"/>
    <col min="14838" max="14838" width="10.140625" style="403" customWidth="1"/>
    <col min="14839" max="14839" width="9.28515625" style="403" customWidth="1"/>
    <col min="14840" max="14840" width="2.28515625" style="403" customWidth="1"/>
    <col min="14841" max="14841" width="13.5703125" style="403" customWidth="1"/>
    <col min="14842" max="14852" width="11.42578125" style="403" customWidth="1"/>
    <col min="14853" max="14853" width="1.42578125" style="403" customWidth="1"/>
    <col min="14854" max="15082" width="11.42578125" style="403"/>
    <col min="15083" max="15083" width="3.28515625" style="403" customWidth="1"/>
    <col min="15084" max="15084" width="11.85546875" style="403" customWidth="1"/>
    <col min="15085" max="15085" width="12.42578125" style="403" customWidth="1"/>
    <col min="15086" max="15086" width="10.7109375" style="403" customWidth="1"/>
    <col min="15087" max="15087" width="11.7109375" style="403" customWidth="1"/>
    <col min="15088" max="15088" width="12.7109375" style="403" customWidth="1"/>
    <col min="15089" max="15089" width="9.42578125" style="403" customWidth="1"/>
    <col min="15090" max="15090" width="11.7109375" style="403" customWidth="1"/>
    <col min="15091" max="15091" width="9" style="403" customWidth="1"/>
    <col min="15092" max="15092" width="9.85546875" style="403" customWidth="1"/>
    <col min="15093" max="15093" width="9.28515625" style="403" customWidth="1"/>
    <col min="15094" max="15094" width="10.140625" style="403" customWidth="1"/>
    <col min="15095" max="15095" width="9.28515625" style="403" customWidth="1"/>
    <col min="15096" max="15096" width="2.28515625" style="403" customWidth="1"/>
    <col min="15097" max="15097" width="13.5703125" style="403" customWidth="1"/>
    <col min="15098" max="15108" width="11.42578125" style="403" customWidth="1"/>
    <col min="15109" max="15109" width="1.42578125" style="403" customWidth="1"/>
    <col min="15110" max="15338" width="11.42578125" style="403"/>
    <col min="15339" max="15339" width="3.28515625" style="403" customWidth="1"/>
    <col min="15340" max="15340" width="11.85546875" style="403" customWidth="1"/>
    <col min="15341" max="15341" width="12.42578125" style="403" customWidth="1"/>
    <col min="15342" max="15342" width="10.7109375" style="403" customWidth="1"/>
    <col min="15343" max="15343" width="11.7109375" style="403" customWidth="1"/>
    <col min="15344" max="15344" width="12.7109375" style="403" customWidth="1"/>
    <col min="15345" max="15345" width="9.42578125" style="403" customWidth="1"/>
    <col min="15346" max="15346" width="11.7109375" style="403" customWidth="1"/>
    <col min="15347" max="15347" width="9" style="403" customWidth="1"/>
    <col min="15348" max="15348" width="9.85546875" style="403" customWidth="1"/>
    <col min="15349" max="15349" width="9.28515625" style="403" customWidth="1"/>
    <col min="15350" max="15350" width="10.140625" style="403" customWidth="1"/>
    <col min="15351" max="15351" width="9.28515625" style="403" customWidth="1"/>
    <col min="15352" max="15352" width="2.28515625" style="403" customWidth="1"/>
    <col min="15353" max="15353" width="13.5703125" style="403" customWidth="1"/>
    <col min="15354" max="15364" width="11.42578125" style="403" customWidth="1"/>
    <col min="15365" max="15365" width="1.42578125" style="403" customWidth="1"/>
    <col min="15366" max="15594" width="11.42578125" style="403"/>
    <col min="15595" max="15595" width="3.28515625" style="403" customWidth="1"/>
    <col min="15596" max="15596" width="11.85546875" style="403" customWidth="1"/>
    <col min="15597" max="15597" width="12.42578125" style="403" customWidth="1"/>
    <col min="15598" max="15598" width="10.7109375" style="403" customWidth="1"/>
    <col min="15599" max="15599" width="11.7109375" style="403" customWidth="1"/>
    <col min="15600" max="15600" width="12.7109375" style="403" customWidth="1"/>
    <col min="15601" max="15601" width="9.42578125" style="403" customWidth="1"/>
    <col min="15602" max="15602" width="11.7109375" style="403" customWidth="1"/>
    <col min="15603" max="15603" width="9" style="403" customWidth="1"/>
    <col min="15604" max="15604" width="9.85546875" style="403" customWidth="1"/>
    <col min="15605" max="15605" width="9.28515625" style="403" customWidth="1"/>
    <col min="15606" max="15606" width="10.140625" style="403" customWidth="1"/>
    <col min="15607" max="15607" width="9.28515625" style="403" customWidth="1"/>
    <col min="15608" max="15608" width="2.28515625" style="403" customWidth="1"/>
    <col min="15609" max="15609" width="13.5703125" style="403" customWidth="1"/>
    <col min="15610" max="15620" width="11.42578125" style="403" customWidth="1"/>
    <col min="15621" max="15621" width="1.42578125" style="403" customWidth="1"/>
    <col min="15622" max="15850" width="11.42578125" style="403"/>
    <col min="15851" max="15851" width="3.28515625" style="403" customWidth="1"/>
    <col min="15852" max="15852" width="11.85546875" style="403" customWidth="1"/>
    <col min="15853" max="15853" width="12.42578125" style="403" customWidth="1"/>
    <col min="15854" max="15854" width="10.7109375" style="403" customWidth="1"/>
    <col min="15855" max="15855" width="11.7109375" style="403" customWidth="1"/>
    <col min="15856" max="15856" width="12.7109375" style="403" customWidth="1"/>
    <col min="15857" max="15857" width="9.42578125" style="403" customWidth="1"/>
    <col min="15858" max="15858" width="11.7109375" style="403" customWidth="1"/>
    <col min="15859" max="15859" width="9" style="403" customWidth="1"/>
    <col min="15860" max="15860" width="9.85546875" style="403" customWidth="1"/>
    <col min="15861" max="15861" width="9.28515625" style="403" customWidth="1"/>
    <col min="15862" max="15862" width="10.140625" style="403" customWidth="1"/>
    <col min="15863" max="15863" width="9.28515625" style="403" customWidth="1"/>
    <col min="15864" max="15864" width="2.28515625" style="403" customWidth="1"/>
    <col min="15865" max="15865" width="13.5703125" style="403" customWidth="1"/>
    <col min="15866" max="15876" width="11.42578125" style="403" customWidth="1"/>
    <col min="15877" max="15877" width="1.42578125" style="403" customWidth="1"/>
    <col min="15878" max="16106" width="11.42578125" style="403"/>
    <col min="16107" max="16107" width="3.28515625" style="403" customWidth="1"/>
    <col min="16108" max="16108" width="11.85546875" style="403" customWidth="1"/>
    <col min="16109" max="16109" width="12.42578125" style="403" customWidth="1"/>
    <col min="16110" max="16110" width="10.7109375" style="403" customWidth="1"/>
    <col min="16111" max="16111" width="11.7109375" style="403" customWidth="1"/>
    <col min="16112" max="16112" width="12.7109375" style="403" customWidth="1"/>
    <col min="16113" max="16113" width="9.42578125" style="403" customWidth="1"/>
    <col min="16114" max="16114" width="11.7109375" style="403" customWidth="1"/>
    <col min="16115" max="16115" width="9" style="403" customWidth="1"/>
    <col min="16116" max="16116" width="9.85546875" style="403" customWidth="1"/>
    <col min="16117" max="16117" width="9.28515625" style="403" customWidth="1"/>
    <col min="16118" max="16118" width="10.140625" style="403" customWidth="1"/>
    <col min="16119" max="16119" width="9.28515625" style="403" customWidth="1"/>
    <col min="16120" max="16120" width="2.28515625" style="403" customWidth="1"/>
    <col min="16121" max="16121" width="13.5703125" style="403" customWidth="1"/>
    <col min="16122" max="16132" width="11.42578125" style="403" customWidth="1"/>
    <col min="16133" max="16133" width="1.42578125" style="403" customWidth="1"/>
    <col min="16134" max="16384" width="11.42578125" style="403"/>
  </cols>
  <sheetData>
    <row r="1" spans="1:13">
      <c r="A1" s="402"/>
      <c r="B1" s="402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</row>
    <row r="2" spans="1:13" ht="15.75">
      <c r="A2" s="404"/>
      <c r="C2" s="898" t="s">
        <v>1014</v>
      </c>
      <c r="D2" s="898"/>
      <c r="E2" s="898"/>
      <c r="F2" s="898"/>
      <c r="G2" s="898"/>
      <c r="H2" s="898"/>
      <c r="I2" s="402"/>
      <c r="J2" s="402"/>
      <c r="K2" s="402"/>
      <c r="L2" s="402"/>
      <c r="M2" s="402"/>
    </row>
    <row r="3" spans="1:13">
      <c r="A3" s="402"/>
      <c r="B3" s="402"/>
      <c r="C3" s="899" t="s">
        <v>1074</v>
      </c>
      <c r="D3" s="899"/>
      <c r="E3" s="899"/>
      <c r="F3" s="899"/>
      <c r="G3" s="899"/>
      <c r="H3" s="899"/>
      <c r="I3" s="402"/>
      <c r="J3" s="402"/>
      <c r="K3" s="402"/>
      <c r="L3" s="402"/>
      <c r="M3" s="402"/>
    </row>
    <row r="4" spans="1:13">
      <c r="A4" s="402"/>
      <c r="B4" s="402"/>
      <c r="C4" s="405" t="s">
        <v>1051</v>
      </c>
      <c r="D4" s="406"/>
      <c r="E4" s="407" t="s">
        <v>1075</v>
      </c>
      <c r="F4" s="408"/>
      <c r="G4" s="408"/>
      <c r="H4" s="408"/>
      <c r="I4" s="402"/>
      <c r="J4" s="402"/>
      <c r="K4" s="402"/>
      <c r="L4" s="402"/>
      <c r="M4" s="402"/>
    </row>
    <row r="5" spans="1:13">
      <c r="A5" s="402"/>
      <c r="B5" s="402"/>
      <c r="C5" s="405" t="s">
        <v>1015</v>
      </c>
      <c r="D5" s="406"/>
      <c r="E5" s="409" t="s">
        <v>157</v>
      </c>
      <c r="F5" s="408"/>
      <c r="G5" s="408"/>
      <c r="H5" s="408"/>
      <c r="I5" s="402"/>
      <c r="J5" s="402"/>
      <c r="K5" s="402"/>
      <c r="L5" s="402"/>
      <c r="M5" s="402"/>
    </row>
    <row r="6" spans="1:13">
      <c r="A6" s="402"/>
      <c r="B6" s="402"/>
      <c r="C6" s="405" t="s">
        <v>1016</v>
      </c>
      <c r="D6" s="406"/>
      <c r="E6" s="900" t="s">
        <v>1076</v>
      </c>
      <c r="F6" s="900"/>
      <c r="G6" s="900"/>
      <c r="H6" s="900"/>
      <c r="I6" s="402"/>
      <c r="J6" s="402"/>
      <c r="K6" s="402"/>
      <c r="L6" s="402"/>
      <c r="M6" s="402"/>
    </row>
    <row r="7" spans="1:13">
      <c r="A7" s="402"/>
      <c r="B7" s="402"/>
      <c r="C7" s="410" t="s">
        <v>1017</v>
      </c>
      <c r="D7" s="406"/>
      <c r="E7" s="901" t="s">
        <v>1077</v>
      </c>
      <c r="F7" s="901"/>
      <c r="G7" s="901"/>
      <c r="H7" s="901"/>
      <c r="I7" s="402"/>
      <c r="J7" s="402"/>
      <c r="K7" s="402"/>
      <c r="L7" s="402"/>
      <c r="M7" s="402"/>
    </row>
    <row r="8" spans="1:13">
      <c r="A8" s="402"/>
      <c r="B8" s="402"/>
      <c r="C8" s="410" t="s">
        <v>1036</v>
      </c>
      <c r="D8" s="408"/>
      <c r="E8" s="902" t="s">
        <v>1077</v>
      </c>
      <c r="F8" s="902"/>
      <c r="G8" s="902"/>
      <c r="H8" s="902"/>
      <c r="I8" s="402"/>
      <c r="J8" s="402"/>
      <c r="K8" s="402"/>
      <c r="L8" s="402"/>
      <c r="M8" s="402"/>
    </row>
    <row r="9" spans="1:13" ht="13.5" thickBot="1">
      <c r="A9" s="402"/>
      <c r="B9" s="402"/>
      <c r="C9" s="402"/>
      <c r="D9" s="402"/>
      <c r="E9" s="402"/>
      <c r="F9" s="402"/>
      <c r="G9" s="402"/>
      <c r="H9" s="402"/>
      <c r="I9" s="402"/>
      <c r="J9" s="402"/>
      <c r="K9" s="402"/>
      <c r="L9" s="402"/>
      <c r="M9" s="402"/>
    </row>
    <row r="10" spans="1:13" ht="33.75">
      <c r="A10" s="402"/>
      <c r="B10" s="402"/>
      <c r="C10" s="411" t="s">
        <v>1018</v>
      </c>
      <c r="D10" s="412" t="s">
        <v>1019</v>
      </c>
      <c r="E10" s="413" t="s">
        <v>1020</v>
      </c>
      <c r="F10" s="413" t="s">
        <v>1021</v>
      </c>
      <c r="G10" s="414" t="s">
        <v>1022</v>
      </c>
      <c r="H10" s="415" t="s">
        <v>1023</v>
      </c>
      <c r="I10" s="402"/>
      <c r="J10" s="416"/>
      <c r="K10" s="402"/>
      <c r="L10" s="402"/>
      <c r="M10" s="402"/>
    </row>
    <row r="11" spans="1:13">
      <c r="A11" s="402"/>
      <c r="B11" s="402"/>
      <c r="C11" s="417" t="s">
        <v>7</v>
      </c>
      <c r="D11" s="418" t="s">
        <v>169</v>
      </c>
      <c r="E11" s="419">
        <v>0.99675000000000002</v>
      </c>
      <c r="F11" s="418" t="s">
        <v>1059</v>
      </c>
      <c r="G11" s="420">
        <v>4.5599999999999996</v>
      </c>
      <c r="H11" s="421" t="str">
        <f t="shared" ref="H11:H16" si="0">IF(AND(G11&lt;=2),"Muy Malo",IF(AND(G11&gt;2,G11&lt;=3.5),"Malo",IF(AND(G11&gt;3.5,G11&lt;=4),"Regular",IF(AND(G11&gt;4,G11&lt;=4.5),"Bueno",IF(AND(G11&gt;4.5,G11&lt;=5),"Muy Bueno")))))</f>
        <v>Muy Bueno</v>
      </c>
      <c r="I11" s="422" t="s">
        <v>1060</v>
      </c>
      <c r="J11" s="423"/>
      <c r="K11" s="402"/>
      <c r="L11" s="402"/>
      <c r="M11" s="402"/>
    </row>
    <row r="12" spans="1:13">
      <c r="A12" s="402"/>
      <c r="B12" s="402"/>
      <c r="C12" s="418" t="s">
        <v>169</v>
      </c>
      <c r="D12" s="418" t="s">
        <v>23</v>
      </c>
      <c r="E12" s="419">
        <v>0.99682999999999999</v>
      </c>
      <c r="F12" s="418" t="s">
        <v>1059</v>
      </c>
      <c r="G12" s="420">
        <v>4.5999999999999996</v>
      </c>
      <c r="H12" s="421" t="str">
        <f t="shared" si="0"/>
        <v>Muy Bueno</v>
      </c>
      <c r="I12" s="422" t="s">
        <v>1061</v>
      </c>
      <c r="J12" s="424"/>
      <c r="K12" s="402"/>
      <c r="L12" s="402"/>
      <c r="M12" s="402"/>
    </row>
    <row r="13" spans="1:13">
      <c r="A13" s="402"/>
      <c r="B13" s="402"/>
      <c r="C13" s="418" t="s">
        <v>23</v>
      </c>
      <c r="D13" s="418" t="s">
        <v>1078</v>
      </c>
      <c r="E13" s="419">
        <v>0.15</v>
      </c>
      <c r="F13" s="418" t="s">
        <v>1059</v>
      </c>
      <c r="G13" s="420">
        <v>4.5999999999999996</v>
      </c>
      <c r="H13" s="421" t="str">
        <f t="shared" si="0"/>
        <v>Muy Bueno</v>
      </c>
      <c r="I13" s="422" t="s">
        <v>1062</v>
      </c>
      <c r="J13" s="416"/>
      <c r="K13" s="402"/>
      <c r="L13" s="402"/>
      <c r="M13" s="402"/>
    </row>
    <row r="14" spans="1:13">
      <c r="A14" s="402"/>
      <c r="B14" s="402"/>
      <c r="C14" s="417" t="s">
        <v>1079</v>
      </c>
      <c r="D14" s="418" t="s">
        <v>510</v>
      </c>
      <c r="E14" s="419">
        <v>0.25224000000000002</v>
      </c>
      <c r="F14" s="418" t="s">
        <v>1080</v>
      </c>
      <c r="G14" s="420">
        <v>4.32</v>
      </c>
      <c r="H14" s="421" t="str">
        <f t="shared" si="0"/>
        <v>Bueno</v>
      </c>
      <c r="I14" s="422" t="s">
        <v>1063</v>
      </c>
      <c r="J14" s="416"/>
      <c r="K14" s="402"/>
      <c r="L14" s="402"/>
      <c r="M14" s="402"/>
    </row>
    <row r="15" spans="1:13">
      <c r="A15" s="402"/>
      <c r="B15" s="402"/>
      <c r="C15" s="417" t="s">
        <v>510</v>
      </c>
      <c r="D15" s="418" t="s">
        <v>495</v>
      </c>
      <c r="E15" s="419">
        <v>0.91344000000000003</v>
      </c>
      <c r="F15" s="418" t="s">
        <v>1080</v>
      </c>
      <c r="G15" s="420">
        <v>4.28</v>
      </c>
      <c r="H15" s="421" t="str">
        <f t="shared" si="0"/>
        <v>Bueno</v>
      </c>
      <c r="I15" s="422" t="s">
        <v>1064</v>
      </c>
      <c r="J15" s="402"/>
      <c r="K15" s="402"/>
      <c r="L15" s="402"/>
      <c r="M15" s="402"/>
    </row>
    <row r="16" spans="1:13">
      <c r="A16" s="402"/>
      <c r="B16" s="402"/>
      <c r="C16" s="417" t="s">
        <v>495</v>
      </c>
      <c r="D16" s="418" t="s">
        <v>1081</v>
      </c>
      <c r="E16" s="419">
        <v>0.25</v>
      </c>
      <c r="F16" s="418" t="s">
        <v>1080</v>
      </c>
      <c r="G16" s="420">
        <v>4.3499999999999996</v>
      </c>
      <c r="H16" s="421" t="str">
        <f t="shared" si="0"/>
        <v>Bueno</v>
      </c>
      <c r="I16" s="422" t="s">
        <v>1065</v>
      </c>
      <c r="J16" s="402"/>
      <c r="K16" s="402"/>
      <c r="L16" s="402"/>
      <c r="M16" s="402"/>
    </row>
    <row r="17" spans="1:13">
      <c r="A17" s="402"/>
      <c r="B17" s="402"/>
      <c r="C17" s="425"/>
      <c r="D17" s="426"/>
      <c r="E17" s="427"/>
      <c r="F17" s="426"/>
      <c r="G17" s="428"/>
      <c r="H17" s="421"/>
      <c r="I17" s="422" t="s">
        <v>1066</v>
      </c>
      <c r="J17" s="402"/>
      <c r="K17" s="402"/>
      <c r="L17" s="402"/>
      <c r="M17" s="402"/>
    </row>
    <row r="18" spans="1:13">
      <c r="A18" s="402"/>
      <c r="B18" s="402"/>
      <c r="C18" s="425"/>
      <c r="D18" s="426"/>
      <c r="E18" s="427"/>
      <c r="F18" s="426"/>
      <c r="G18" s="428"/>
      <c r="H18" s="421"/>
      <c r="I18" s="422" t="s">
        <v>1067</v>
      </c>
      <c r="J18" s="402"/>
      <c r="K18" s="402"/>
      <c r="L18" s="402"/>
      <c r="M18" s="402"/>
    </row>
    <row r="19" spans="1:13">
      <c r="A19" s="402"/>
      <c r="B19" s="402"/>
      <c r="C19" s="425"/>
      <c r="D19" s="426"/>
      <c r="E19" s="427"/>
      <c r="F19" s="426"/>
      <c r="G19" s="428"/>
      <c r="H19" s="421"/>
      <c r="I19" s="422" t="s">
        <v>1068</v>
      </c>
      <c r="J19" s="402"/>
      <c r="K19" s="402"/>
      <c r="L19" s="402"/>
      <c r="M19" s="402"/>
    </row>
    <row r="20" spans="1:13">
      <c r="A20" s="402"/>
      <c r="B20" s="402"/>
      <c r="C20" s="425"/>
      <c r="D20" s="426"/>
      <c r="E20" s="427"/>
      <c r="F20" s="426"/>
      <c r="G20" s="428"/>
      <c r="H20" s="421"/>
      <c r="I20" s="422" t="s">
        <v>1069</v>
      </c>
      <c r="J20" s="402"/>
      <c r="K20" s="402"/>
      <c r="L20" s="402"/>
      <c r="M20" s="402"/>
    </row>
    <row r="21" spans="1:13">
      <c r="A21" s="402"/>
      <c r="B21" s="402"/>
      <c r="C21" s="425"/>
      <c r="D21" s="426"/>
      <c r="E21" s="427"/>
      <c r="F21" s="426"/>
      <c r="G21" s="428"/>
      <c r="H21" s="421"/>
      <c r="I21" s="422" t="s">
        <v>1070</v>
      </c>
      <c r="J21" s="402"/>
      <c r="K21" s="402"/>
      <c r="L21" s="402"/>
      <c r="M21" s="402"/>
    </row>
    <row r="22" spans="1:13">
      <c r="A22" s="402"/>
      <c r="B22" s="402"/>
      <c r="C22" s="425"/>
      <c r="D22" s="426"/>
      <c r="E22" s="427"/>
      <c r="F22" s="426"/>
      <c r="G22" s="428"/>
      <c r="H22" s="421"/>
      <c r="I22" s="422" t="s">
        <v>1071</v>
      </c>
      <c r="J22" s="402"/>
      <c r="K22" s="402"/>
      <c r="L22" s="402"/>
      <c r="M22" s="402"/>
    </row>
    <row r="23" spans="1:13">
      <c r="A23" s="402"/>
      <c r="B23" s="402"/>
      <c r="C23" s="425"/>
      <c r="D23" s="426"/>
      <c r="E23" s="427"/>
      <c r="F23" s="426"/>
      <c r="G23" s="428"/>
      <c r="H23" s="421"/>
      <c r="I23" s="422"/>
      <c r="J23" s="402"/>
      <c r="K23" s="402"/>
      <c r="L23" s="402"/>
      <c r="M23" s="402"/>
    </row>
    <row r="24" spans="1:13" hidden="1">
      <c r="A24" s="402"/>
      <c r="B24" s="402"/>
      <c r="C24" s="425"/>
      <c r="D24" s="426"/>
      <c r="E24" s="427"/>
      <c r="F24" s="426"/>
      <c r="G24" s="428"/>
      <c r="H24" s="421"/>
      <c r="I24" s="422"/>
      <c r="J24" s="402"/>
      <c r="K24" s="402"/>
      <c r="L24" s="402"/>
      <c r="M24" s="402"/>
    </row>
    <row r="25" spans="1:13" hidden="1">
      <c r="A25" s="402"/>
      <c r="B25" s="402"/>
      <c r="C25" s="425"/>
      <c r="D25" s="426"/>
      <c r="E25" s="427"/>
      <c r="F25" s="426"/>
      <c r="G25" s="426"/>
      <c r="H25" s="421"/>
      <c r="I25" s="422"/>
      <c r="J25" s="402"/>
      <c r="K25" s="402"/>
      <c r="L25" s="402"/>
      <c r="M25" s="402"/>
    </row>
    <row r="26" spans="1:13" hidden="1">
      <c r="A26" s="402"/>
      <c r="B26" s="402"/>
      <c r="C26" s="425"/>
      <c r="D26" s="426"/>
      <c r="E26" s="427"/>
      <c r="F26" s="426"/>
      <c r="G26" s="428"/>
      <c r="H26" s="421"/>
      <c r="I26" s="422"/>
      <c r="J26" s="402"/>
      <c r="K26" s="402"/>
      <c r="L26" s="402"/>
      <c r="M26" s="402"/>
    </row>
    <row r="27" spans="1:13" hidden="1">
      <c r="A27" s="402"/>
      <c r="B27" s="402"/>
      <c r="C27" s="425"/>
      <c r="D27" s="426"/>
      <c r="E27" s="427"/>
      <c r="F27" s="426"/>
      <c r="G27" s="428"/>
      <c r="H27" s="421"/>
      <c r="I27" s="422"/>
      <c r="J27" s="402"/>
      <c r="K27" s="402"/>
      <c r="L27" s="402"/>
      <c r="M27" s="402"/>
    </row>
    <row r="28" spans="1:13" hidden="1">
      <c r="A28" s="402"/>
      <c r="B28" s="402"/>
      <c r="C28" s="425"/>
      <c r="D28" s="426"/>
      <c r="E28" s="427"/>
      <c r="F28" s="426"/>
      <c r="G28" s="428"/>
      <c r="H28" s="421"/>
      <c r="I28" s="422"/>
      <c r="J28" s="402"/>
      <c r="K28" s="402"/>
      <c r="L28" s="402"/>
      <c r="M28" s="402"/>
    </row>
    <row r="29" spans="1:13" hidden="1">
      <c r="A29" s="402"/>
      <c r="B29" s="402"/>
      <c r="C29" s="425"/>
      <c r="D29" s="426"/>
      <c r="E29" s="427"/>
      <c r="F29" s="426"/>
      <c r="G29" s="428"/>
      <c r="H29" s="421"/>
      <c r="I29" s="422"/>
      <c r="J29" s="402"/>
      <c r="K29" s="402"/>
      <c r="L29" s="402"/>
      <c r="M29" s="402"/>
    </row>
    <row r="30" spans="1:13" hidden="1">
      <c r="A30" s="402"/>
      <c r="B30" s="402"/>
      <c r="C30" s="425"/>
      <c r="D30" s="426"/>
      <c r="E30" s="427"/>
      <c r="F30" s="426"/>
      <c r="G30" s="428"/>
      <c r="H30" s="421"/>
      <c r="I30" s="422"/>
      <c r="J30" s="402"/>
      <c r="K30" s="402"/>
      <c r="L30" s="402"/>
      <c r="M30" s="402"/>
    </row>
    <row r="31" spans="1:13" hidden="1">
      <c r="A31" s="402"/>
      <c r="B31" s="402"/>
      <c r="C31" s="425"/>
      <c r="D31" s="426"/>
      <c r="E31" s="427"/>
      <c r="F31" s="426"/>
      <c r="G31" s="428"/>
      <c r="H31" s="421"/>
      <c r="I31" s="422"/>
      <c r="J31" s="402"/>
      <c r="K31" s="402"/>
      <c r="L31" s="402"/>
      <c r="M31" s="402"/>
    </row>
    <row r="32" spans="1:13" hidden="1">
      <c r="A32" s="402"/>
      <c r="B32" s="402"/>
      <c r="C32" s="425"/>
      <c r="D32" s="426"/>
      <c r="E32" s="427"/>
      <c r="F32" s="426"/>
      <c r="G32" s="428"/>
      <c r="H32" s="421"/>
      <c r="I32" s="422"/>
      <c r="J32" s="402"/>
      <c r="K32" s="402"/>
      <c r="L32" s="402"/>
      <c r="M32" s="402"/>
    </row>
    <row r="33" spans="1:13" hidden="1">
      <c r="A33" s="402"/>
      <c r="B33" s="402"/>
      <c r="C33" s="425"/>
      <c r="D33" s="426"/>
      <c r="E33" s="427"/>
      <c r="F33" s="426"/>
      <c r="G33" s="428"/>
      <c r="H33" s="421"/>
      <c r="I33" s="422"/>
      <c r="J33" s="402"/>
      <c r="K33" s="402"/>
      <c r="L33" s="402"/>
      <c r="M33" s="402"/>
    </row>
    <row r="34" spans="1:13" ht="13.5" hidden="1" thickBot="1">
      <c r="A34" s="402"/>
      <c r="B34" s="402"/>
      <c r="C34" s="429"/>
      <c r="D34" s="430"/>
      <c r="E34" s="431"/>
      <c r="F34" s="432"/>
      <c r="G34" s="433"/>
      <c r="H34" s="434"/>
      <c r="I34" s="422"/>
      <c r="J34" s="402"/>
      <c r="K34" s="402"/>
      <c r="L34" s="402"/>
      <c r="M34" s="402"/>
    </row>
    <row r="35" spans="1:13" hidden="1">
      <c r="A35" s="402"/>
      <c r="B35" s="402"/>
      <c r="C35" s="435"/>
      <c r="D35" s="436"/>
      <c r="E35" s="437"/>
      <c r="F35" s="435"/>
      <c r="G35" s="438"/>
      <c r="H35" s="436"/>
      <c r="I35" s="422"/>
      <c r="J35" s="402"/>
      <c r="K35" s="402"/>
      <c r="L35" s="402"/>
      <c r="M35" s="402"/>
    </row>
    <row r="36" spans="1:13" hidden="1">
      <c r="A36" s="402"/>
      <c r="B36" s="402"/>
      <c r="C36" s="402"/>
      <c r="D36" s="402"/>
      <c r="E36" s="402"/>
      <c r="F36" s="402"/>
      <c r="G36" s="402"/>
      <c r="H36" s="402"/>
      <c r="I36" s="422"/>
      <c r="J36" s="402"/>
      <c r="K36" s="402"/>
      <c r="L36" s="402"/>
      <c r="M36" s="402"/>
    </row>
    <row r="37" spans="1:13" hidden="1">
      <c r="A37" s="402"/>
      <c r="B37" s="402"/>
      <c r="C37" s="402"/>
      <c r="D37" s="402"/>
      <c r="E37" s="402"/>
      <c r="F37" s="402"/>
      <c r="G37" s="402"/>
      <c r="H37" s="402"/>
      <c r="I37" s="422"/>
      <c r="J37" s="402"/>
      <c r="K37" s="402"/>
      <c r="L37" s="402"/>
      <c r="M37" s="402"/>
    </row>
    <row r="38" spans="1:13" hidden="1">
      <c r="A38" s="402"/>
      <c r="B38" s="402"/>
      <c r="C38" s="402"/>
      <c r="D38" s="402"/>
      <c r="E38" s="402"/>
      <c r="F38" s="402"/>
      <c r="G38" s="402"/>
      <c r="H38" s="402"/>
      <c r="I38" s="422"/>
      <c r="J38" s="402"/>
      <c r="K38" s="402"/>
      <c r="L38" s="402"/>
      <c r="M38" s="402"/>
    </row>
    <row r="39" spans="1:13" hidden="1">
      <c r="A39" s="402"/>
      <c r="B39" s="402"/>
      <c r="C39" s="402"/>
      <c r="D39" s="402"/>
      <c r="E39" s="402"/>
      <c r="F39" s="402"/>
      <c r="G39" s="402"/>
      <c r="H39" s="402"/>
      <c r="I39" s="422"/>
      <c r="J39" s="402"/>
      <c r="K39" s="402"/>
      <c r="L39" s="402"/>
      <c r="M39" s="402"/>
    </row>
    <row r="40" spans="1:13" hidden="1">
      <c r="A40" s="402"/>
      <c r="B40" s="402"/>
      <c r="C40" s="402"/>
      <c r="D40" s="402"/>
      <c r="E40" s="402"/>
      <c r="F40" s="402"/>
      <c r="G40" s="402"/>
      <c r="H40" s="402"/>
      <c r="I40" s="422"/>
      <c r="J40" s="402"/>
      <c r="K40" s="402"/>
      <c r="L40" s="402"/>
      <c r="M40" s="402"/>
    </row>
    <row r="41" spans="1:13" hidden="1">
      <c r="A41" s="402"/>
      <c r="B41" s="402"/>
      <c r="C41" s="402"/>
      <c r="D41" s="402"/>
      <c r="E41" s="402"/>
      <c r="F41" s="402"/>
      <c r="G41" s="402"/>
      <c r="H41" s="402"/>
      <c r="I41" s="422"/>
      <c r="J41" s="402"/>
      <c r="K41" s="402"/>
      <c r="L41" s="402"/>
      <c r="M41" s="402"/>
    </row>
    <row r="42" spans="1:13" hidden="1">
      <c r="A42" s="402"/>
      <c r="B42" s="402"/>
      <c r="C42" s="402"/>
      <c r="D42" s="402"/>
      <c r="E42" s="402"/>
      <c r="F42" s="402"/>
      <c r="G42" s="402"/>
      <c r="H42" s="402"/>
      <c r="I42" s="422"/>
      <c r="J42" s="402"/>
      <c r="K42" s="402"/>
      <c r="L42" s="402"/>
      <c r="M42" s="402"/>
    </row>
    <row r="43" spans="1:13" hidden="1">
      <c r="A43" s="402"/>
      <c r="B43" s="402"/>
      <c r="C43" s="402"/>
      <c r="D43" s="402"/>
      <c r="E43" s="402"/>
      <c r="F43" s="402"/>
      <c r="G43" s="402"/>
      <c r="H43" s="402"/>
      <c r="I43" s="422"/>
      <c r="J43" s="402"/>
      <c r="K43" s="402"/>
      <c r="L43" s="402"/>
      <c r="M43" s="402"/>
    </row>
    <row r="44" spans="1:13" hidden="1">
      <c r="A44" s="402"/>
      <c r="B44" s="402"/>
      <c r="C44" s="402"/>
      <c r="D44" s="402"/>
      <c r="E44" s="402"/>
      <c r="F44" s="402"/>
      <c r="G44" s="402"/>
      <c r="H44" s="402"/>
      <c r="I44" s="422"/>
      <c r="J44" s="402"/>
      <c r="K44" s="402"/>
      <c r="L44" s="402"/>
      <c r="M44" s="402"/>
    </row>
    <row r="45" spans="1:13" hidden="1">
      <c r="A45" s="402"/>
      <c r="B45" s="402"/>
      <c r="C45" s="402"/>
      <c r="D45" s="402"/>
      <c r="E45" s="402"/>
      <c r="F45" s="402"/>
      <c r="G45" s="402"/>
      <c r="H45" s="402"/>
      <c r="I45" s="422"/>
      <c r="J45" s="402"/>
      <c r="K45" s="402"/>
      <c r="L45" s="402"/>
      <c r="M45" s="402"/>
    </row>
    <row r="46" spans="1:13" hidden="1">
      <c r="A46" s="402"/>
      <c r="B46" s="402"/>
      <c r="C46" s="402"/>
      <c r="D46" s="402"/>
      <c r="E46" s="402"/>
      <c r="F46" s="402"/>
      <c r="G46" s="402"/>
      <c r="H46" s="402"/>
      <c r="I46" s="422"/>
      <c r="J46" s="402"/>
      <c r="K46" s="402"/>
      <c r="L46" s="402"/>
      <c r="M46" s="402"/>
    </row>
    <row r="47" spans="1:13" hidden="1">
      <c r="A47" s="402"/>
      <c r="B47" s="402"/>
      <c r="C47" s="402"/>
      <c r="D47" s="402"/>
      <c r="E47" s="402"/>
      <c r="F47" s="402"/>
      <c r="G47" s="402"/>
      <c r="H47" s="402"/>
      <c r="I47" s="422"/>
      <c r="J47" s="402"/>
      <c r="K47" s="402"/>
      <c r="L47" s="402"/>
      <c r="M47" s="402"/>
    </row>
    <row r="48" spans="1:13" hidden="1">
      <c r="A48" s="402"/>
      <c r="B48" s="402"/>
      <c r="C48" s="402"/>
      <c r="D48" s="402"/>
      <c r="E48" s="402"/>
      <c r="F48" s="402"/>
      <c r="G48" s="402"/>
      <c r="H48" s="402"/>
      <c r="I48" s="422"/>
      <c r="J48" s="402"/>
      <c r="K48" s="402"/>
      <c r="L48" s="402"/>
      <c r="M48" s="402"/>
    </row>
    <row r="49" spans="1:13" hidden="1">
      <c r="A49" s="402"/>
      <c r="B49" s="402"/>
      <c r="C49" s="402"/>
      <c r="D49" s="402"/>
      <c r="E49" s="402"/>
      <c r="F49" s="402"/>
      <c r="G49" s="402"/>
      <c r="H49" s="402"/>
      <c r="I49" s="422"/>
      <c r="J49" s="402"/>
      <c r="K49" s="402"/>
      <c r="L49" s="402"/>
      <c r="M49" s="402"/>
    </row>
    <row r="50" spans="1:13" hidden="1">
      <c r="A50" s="402"/>
      <c r="B50" s="402"/>
      <c r="C50" s="402"/>
      <c r="D50" s="402"/>
      <c r="E50" s="402"/>
      <c r="F50" s="402"/>
      <c r="G50" s="402"/>
      <c r="H50" s="402"/>
      <c r="I50" s="422"/>
      <c r="J50" s="402"/>
      <c r="K50" s="402"/>
      <c r="L50" s="402"/>
      <c r="M50" s="402"/>
    </row>
    <row r="51" spans="1:13" hidden="1">
      <c r="A51" s="402"/>
      <c r="B51" s="402"/>
      <c r="C51" s="402"/>
      <c r="D51" s="402"/>
      <c r="E51" s="402"/>
      <c r="F51" s="402"/>
      <c r="G51" s="402"/>
      <c r="H51" s="402"/>
      <c r="I51" s="422"/>
      <c r="J51" s="402"/>
      <c r="K51" s="402"/>
      <c r="L51" s="402"/>
      <c r="M51" s="402"/>
    </row>
    <row r="52" spans="1:13" hidden="1">
      <c r="A52" s="402"/>
      <c r="B52" s="402"/>
      <c r="C52" s="402"/>
      <c r="D52" s="402"/>
      <c r="E52" s="402"/>
      <c r="F52" s="402"/>
      <c r="G52" s="402"/>
      <c r="H52" s="402"/>
      <c r="I52" s="422"/>
      <c r="J52" s="402"/>
      <c r="K52" s="402"/>
      <c r="L52" s="402"/>
      <c r="M52" s="402"/>
    </row>
    <row r="53" spans="1:13" hidden="1">
      <c r="A53" s="402"/>
      <c r="B53" s="402"/>
      <c r="C53" s="402"/>
      <c r="D53" s="402"/>
      <c r="E53" s="402"/>
      <c r="F53" s="402"/>
      <c r="G53" s="402"/>
      <c r="H53" s="402"/>
      <c r="I53" s="422"/>
      <c r="J53" s="402"/>
      <c r="K53" s="402"/>
      <c r="L53" s="402"/>
      <c r="M53" s="402"/>
    </row>
    <row r="54" spans="1:13" hidden="1">
      <c r="A54" s="402"/>
      <c r="B54" s="402"/>
      <c r="C54" s="402"/>
      <c r="D54" s="402"/>
      <c r="E54" s="402"/>
      <c r="F54" s="402"/>
      <c r="G54" s="402"/>
      <c r="H54" s="402"/>
      <c r="I54" s="422"/>
      <c r="J54" s="402"/>
      <c r="K54" s="402"/>
      <c r="L54" s="402"/>
      <c r="M54" s="402"/>
    </row>
    <row r="55" spans="1:13" hidden="1">
      <c r="A55" s="402"/>
      <c r="B55" s="402"/>
      <c r="C55" s="402"/>
      <c r="D55" s="402"/>
      <c r="E55" s="402"/>
      <c r="F55" s="402"/>
      <c r="G55" s="402"/>
      <c r="H55" s="402"/>
      <c r="I55" s="422"/>
      <c r="J55" s="402"/>
      <c r="K55" s="402"/>
      <c r="L55" s="402"/>
      <c r="M55" s="402"/>
    </row>
    <row r="56" spans="1:13" hidden="1">
      <c r="A56" s="402"/>
      <c r="B56" s="402"/>
      <c r="C56" s="402"/>
      <c r="D56" s="402"/>
      <c r="E56" s="402"/>
      <c r="F56" s="402"/>
      <c r="G56" s="402"/>
      <c r="H56" s="402"/>
      <c r="I56" s="422"/>
      <c r="J56" s="402"/>
      <c r="K56" s="402"/>
      <c r="L56" s="402"/>
      <c r="M56" s="402"/>
    </row>
    <row r="57" spans="1:13" hidden="1">
      <c r="A57" s="402"/>
      <c r="B57" s="402"/>
      <c r="C57" s="402"/>
      <c r="D57" s="402"/>
      <c r="E57" s="402"/>
      <c r="F57" s="402"/>
      <c r="G57" s="402"/>
      <c r="H57" s="402"/>
      <c r="I57" s="422"/>
      <c r="J57" s="402"/>
      <c r="K57" s="402"/>
      <c r="L57" s="402"/>
      <c r="M57" s="402"/>
    </row>
    <row r="58" spans="1:13" hidden="1">
      <c r="A58" s="402"/>
      <c r="B58" s="402"/>
      <c r="C58" s="402"/>
      <c r="D58" s="402"/>
      <c r="E58" s="402"/>
      <c r="F58" s="402"/>
      <c r="G58" s="402"/>
      <c r="H58" s="402"/>
      <c r="I58" s="422"/>
      <c r="J58" s="402"/>
      <c r="K58" s="402"/>
      <c r="L58" s="402"/>
      <c r="M58" s="402"/>
    </row>
    <row r="59" spans="1:13">
      <c r="A59" s="402"/>
      <c r="B59" s="402"/>
      <c r="C59" s="402"/>
      <c r="D59" s="402"/>
      <c r="E59" s="402"/>
      <c r="F59" s="402"/>
      <c r="G59" s="402"/>
      <c r="H59" s="402"/>
      <c r="I59" s="422"/>
      <c r="J59" s="402"/>
      <c r="K59" s="402"/>
      <c r="L59" s="402"/>
      <c r="M59" s="402"/>
    </row>
    <row r="60" spans="1:13">
      <c r="A60" s="402"/>
      <c r="B60" s="402"/>
      <c r="C60" s="402"/>
      <c r="D60" s="402"/>
      <c r="E60" s="402"/>
      <c r="F60" s="402"/>
      <c r="G60" s="402"/>
      <c r="H60" s="402"/>
      <c r="I60" s="422"/>
      <c r="J60" s="402"/>
      <c r="K60" s="402"/>
      <c r="L60" s="402"/>
      <c r="M60" s="402"/>
    </row>
    <row r="61" spans="1:13">
      <c r="A61" s="402"/>
      <c r="B61" s="402"/>
      <c r="C61" s="402"/>
      <c r="D61" s="402"/>
      <c r="E61" s="402"/>
      <c r="F61" s="402"/>
      <c r="G61" s="402"/>
      <c r="H61" s="402"/>
      <c r="I61" s="422"/>
      <c r="J61" s="402"/>
      <c r="K61" s="402"/>
      <c r="L61" s="402"/>
      <c r="M61" s="402"/>
    </row>
    <row r="62" spans="1:13">
      <c r="A62" s="402"/>
      <c r="B62" s="402"/>
      <c r="C62" s="402"/>
      <c r="D62" s="402"/>
      <c r="E62" s="402"/>
      <c r="F62" s="402"/>
      <c r="G62" s="402"/>
      <c r="H62" s="402"/>
      <c r="I62" s="422"/>
      <c r="J62" s="402"/>
      <c r="K62" s="402"/>
      <c r="L62" s="402"/>
      <c r="M62" s="402"/>
    </row>
    <row r="63" spans="1:13">
      <c r="A63" s="402"/>
      <c r="C63" s="402"/>
      <c r="D63" s="402"/>
      <c r="E63" s="402"/>
      <c r="F63" s="402"/>
      <c r="G63" s="402"/>
      <c r="H63" s="439"/>
      <c r="I63" s="402"/>
      <c r="J63" s="402"/>
      <c r="K63" s="402"/>
      <c r="L63" s="402"/>
      <c r="M63" s="402"/>
    </row>
    <row r="64" spans="1:13" ht="13.5" thickBot="1">
      <c r="A64" s="402"/>
      <c r="B64" s="402"/>
      <c r="C64" s="402"/>
      <c r="D64" s="440"/>
      <c r="E64" s="402"/>
      <c r="F64" s="402"/>
      <c r="G64" s="402"/>
      <c r="H64" s="402"/>
      <c r="I64" s="402"/>
      <c r="J64" s="402"/>
      <c r="K64" s="402"/>
      <c r="L64" s="402"/>
      <c r="M64" s="402"/>
    </row>
    <row r="65" spans="1:13" ht="13.5" thickBot="1">
      <c r="A65" s="402"/>
      <c r="B65" s="443" t="s">
        <v>1025</v>
      </c>
      <c r="C65" s="444"/>
      <c r="D65" s="445">
        <f>SUM(E11:E16)</f>
        <v>3.5592600000000001</v>
      </c>
      <c r="E65" s="402"/>
      <c r="F65" s="441"/>
      <c r="G65" s="442"/>
      <c r="H65" s="402"/>
      <c r="I65" s="402"/>
      <c r="J65" s="402"/>
      <c r="K65" s="402"/>
      <c r="L65" s="402"/>
      <c r="M65" s="402"/>
    </row>
    <row r="66" spans="1:13" ht="13.5" thickBot="1">
      <c r="A66" s="446"/>
      <c r="B66" s="416"/>
      <c r="C66" s="447"/>
      <c r="D66" s="402"/>
      <c r="E66" s="402"/>
      <c r="F66" s="442"/>
      <c r="G66" s="402"/>
      <c r="H66" s="402"/>
      <c r="I66" s="402"/>
      <c r="J66" s="402"/>
      <c r="K66" s="402"/>
      <c r="L66" s="402"/>
      <c r="M66" s="402"/>
    </row>
    <row r="67" spans="1:13">
      <c r="A67" s="402"/>
      <c r="B67" s="894" t="s">
        <v>1026</v>
      </c>
      <c r="C67" s="896" t="s">
        <v>1082</v>
      </c>
      <c r="D67" s="448" t="s">
        <v>726</v>
      </c>
      <c r="E67" s="449"/>
      <c r="F67" s="450" t="s">
        <v>1027</v>
      </c>
      <c r="G67" s="451"/>
      <c r="H67" s="452" t="s">
        <v>1</v>
      </c>
      <c r="I67" s="453"/>
      <c r="J67" s="454" t="s">
        <v>1028</v>
      </c>
      <c r="K67" s="455"/>
      <c r="L67" s="456" t="s">
        <v>727</v>
      </c>
      <c r="M67" s="457"/>
    </row>
    <row r="68" spans="1:13" ht="13.5" thickBot="1">
      <c r="A68" s="402"/>
      <c r="B68" s="895"/>
      <c r="C68" s="897"/>
      <c r="D68" s="430" t="s">
        <v>1029</v>
      </c>
      <c r="E68" s="430" t="s">
        <v>1030</v>
      </c>
      <c r="F68" s="430" t="s">
        <v>1029</v>
      </c>
      <c r="G68" s="430" t="s">
        <v>1030</v>
      </c>
      <c r="H68" s="430" t="s">
        <v>1029</v>
      </c>
      <c r="I68" s="430" t="s">
        <v>1030</v>
      </c>
      <c r="J68" s="430" t="s">
        <v>1029</v>
      </c>
      <c r="K68" s="434" t="s">
        <v>1030</v>
      </c>
      <c r="L68" s="430" t="s">
        <v>1029</v>
      </c>
      <c r="M68" s="434" t="s">
        <v>1030</v>
      </c>
    </row>
    <row r="69" spans="1:13" ht="7.15" customHeight="1" thickBot="1">
      <c r="A69" s="402"/>
      <c r="B69" s="458"/>
      <c r="C69" s="458"/>
      <c r="D69" s="458"/>
      <c r="E69" s="458"/>
      <c r="F69" s="458"/>
      <c r="G69" s="458"/>
      <c r="H69" s="458"/>
      <c r="I69" s="458"/>
      <c r="J69" s="458"/>
      <c r="K69" s="458"/>
      <c r="L69" s="458"/>
      <c r="M69" s="458"/>
    </row>
    <row r="70" spans="1:13">
      <c r="A70" s="402"/>
      <c r="B70" s="459" t="s">
        <v>1031</v>
      </c>
      <c r="C70" s="460">
        <f>D70+F70+H70+J70+L70</f>
        <v>3.5592600000000001</v>
      </c>
      <c r="D70" s="460">
        <f>SUMIF($H$11:$H$16,"Muy Bueno",$E$11:$E$16)</f>
        <v>2.14358</v>
      </c>
      <c r="E70" s="461">
        <f>+D70/$C$70</f>
        <v>0.60225440119575413</v>
      </c>
      <c r="F70" s="460">
        <f>SUMIF($H$11:$H$16,"Bueno",$E$11:$E$16)</f>
        <v>1.41568</v>
      </c>
      <c r="G70" s="461">
        <f>+F70/$C$70</f>
        <v>0.39774559880424581</v>
      </c>
      <c r="H70" s="460">
        <f>SUMIF($H$11:$H$16,"Regular",$E$11:$E$16)</f>
        <v>0</v>
      </c>
      <c r="I70" s="461">
        <f>+H70/$C$70</f>
        <v>0</v>
      </c>
      <c r="J70" s="460">
        <f>SUMIF($H$11:$H$16,"Malo",$E$11:$E$16)</f>
        <v>0</v>
      </c>
      <c r="K70" s="461">
        <f>+J70/$C$70</f>
        <v>0</v>
      </c>
      <c r="L70" s="460">
        <f>SUMIF($H$11:$H$16,"Muy Malo",$E$11:$E$16)</f>
        <v>0</v>
      </c>
      <c r="M70" s="461">
        <f>+L70/$C$70</f>
        <v>0</v>
      </c>
    </row>
    <row r="71" spans="1:13" ht="13.5" thickBot="1">
      <c r="A71" s="402"/>
      <c r="B71" s="462" t="s">
        <v>1032</v>
      </c>
      <c r="C71" s="463">
        <f>D71+F71+H71+J71+L71</f>
        <v>0</v>
      </c>
      <c r="D71" s="463"/>
      <c r="E71" s="464"/>
      <c r="F71" s="463"/>
      <c r="G71" s="464"/>
      <c r="H71" s="463"/>
      <c r="I71" s="464"/>
      <c r="J71" s="463"/>
      <c r="K71" s="465"/>
      <c r="L71" s="463"/>
      <c r="M71" s="465"/>
    </row>
    <row r="72" spans="1:13" ht="6.6" customHeight="1">
      <c r="A72" s="402"/>
      <c r="B72" s="458"/>
      <c r="C72" s="458"/>
      <c r="D72" s="458"/>
      <c r="E72" s="458"/>
      <c r="F72" s="458"/>
      <c r="G72" s="458"/>
      <c r="H72" s="458"/>
      <c r="I72" s="458"/>
      <c r="J72" s="458"/>
      <c r="K72" s="458"/>
      <c r="L72" s="402"/>
      <c r="M72" s="402"/>
    </row>
    <row r="73" spans="1:13">
      <c r="A73" s="402"/>
      <c r="B73" s="458" t="s">
        <v>1033</v>
      </c>
      <c r="C73" s="458"/>
      <c r="D73" s="458"/>
      <c r="E73" s="458"/>
      <c r="F73" s="458"/>
      <c r="G73" s="458"/>
      <c r="H73" s="458"/>
      <c r="I73" s="458"/>
      <c r="J73" s="402"/>
      <c r="K73" s="402"/>
      <c r="L73" s="402"/>
      <c r="M73" s="402"/>
    </row>
    <row r="74" spans="1:13">
      <c r="A74" s="402"/>
      <c r="B74" s="402"/>
      <c r="C74" s="402"/>
      <c r="D74" s="402"/>
      <c r="E74" s="402"/>
      <c r="F74" s="402"/>
      <c r="G74" s="402"/>
      <c r="H74" s="402"/>
      <c r="I74" s="402"/>
      <c r="J74" s="402"/>
      <c r="K74" s="402"/>
      <c r="L74" s="402"/>
      <c r="M74" s="402"/>
    </row>
    <row r="76" spans="1:13">
      <c r="B76" s="466" t="s">
        <v>1083</v>
      </c>
      <c r="I76" s="467"/>
    </row>
    <row r="77" spans="1:13">
      <c r="B77" s="468" t="s">
        <v>726</v>
      </c>
      <c r="C77" s="467"/>
      <c r="J77" s="469"/>
    </row>
    <row r="78" spans="1:13">
      <c r="B78" s="470" t="s">
        <v>1027</v>
      </c>
      <c r="C78" s="467"/>
      <c r="J78" s="471"/>
    </row>
    <row r="79" spans="1:13">
      <c r="B79" s="470" t="s">
        <v>1</v>
      </c>
      <c r="C79" s="467"/>
    </row>
    <row r="80" spans="1:13">
      <c r="B80" s="470" t="s">
        <v>1028</v>
      </c>
      <c r="C80" s="467"/>
    </row>
    <row r="81" spans="2:3">
      <c r="B81" s="472" t="s">
        <v>727</v>
      </c>
      <c r="C81" s="467"/>
    </row>
    <row r="82" spans="2:3">
      <c r="C82" s="467"/>
    </row>
  </sheetData>
  <mergeCells count="7">
    <mergeCell ref="B67:B68"/>
    <mergeCell ref="C67:C68"/>
    <mergeCell ref="C2:H2"/>
    <mergeCell ref="C3:H3"/>
    <mergeCell ref="E6:H6"/>
    <mergeCell ref="E7:H7"/>
    <mergeCell ref="E8:H8"/>
  </mergeCells>
  <conditionalFormatting sqref="J11:J12 H11:H33">
    <cfRule type="cellIs" dxfId="10" priority="5" stopIfTrue="1" operator="equal">
      <formula>"Bueno"</formula>
    </cfRule>
    <cfRule type="cellIs" dxfId="9" priority="6" stopIfTrue="1" operator="equal">
      <formula>"Regular"</formula>
    </cfRule>
    <cfRule type="cellIs" dxfId="8" priority="7" stopIfTrue="1" operator="equal">
      <formula>"Malo"</formula>
    </cfRule>
  </conditionalFormatting>
  <conditionalFormatting sqref="H11:H16">
    <cfRule type="cellIs" dxfId="7" priority="4" operator="equal">
      <formula>"Muy Bueno"</formula>
    </cfRule>
  </conditionalFormatting>
  <conditionalFormatting sqref="H11:H33">
    <cfRule type="cellIs" dxfId="6" priority="3" stopIfTrue="1" operator="equal">
      <formula>"Muy Malo"</formula>
    </cfRule>
  </conditionalFormatting>
  <printOptions horizontalCentered="1"/>
  <pageMargins left="0.39370078740157483" right="0.39370078740157483" top="1.299212598425197" bottom="0.59055118110236227" header="0.55118110236220474" footer="0"/>
  <pageSetup scale="69" orientation="portrait" horizontalDpi="4294967292" verticalDpi="144" r:id="rId1"/>
  <headerFooter alignWithMargins="0">
    <oddHeader>&amp;C&amp;"Arial,Cursiva"&amp;11MINISTERIO DE TRANSPORTE&amp;"Arial,Negrita"&amp;14
INSTITUTO NACIONAL DE VIAS
&amp;EMETODOLOGIA PARA LA DETERMINACION Y CLASIFICACIÓN DEL ESTADO DE LA RED VIAL</oddHeader>
    <oddFooter>&amp;L&amp;8Subdirección de Apoyo Técnico. Versión 3.2&amp;R&amp;D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4.9989318521683403E-2"/>
  </sheetPr>
  <dimension ref="B1:O75"/>
  <sheetViews>
    <sheetView showGridLines="0" view="pageBreakPreview" zoomScaleNormal="75" zoomScaleSheetLayoutView="100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E6" sqref="E6"/>
    </sheetView>
  </sheetViews>
  <sheetFormatPr baseColWidth="10" defaultColWidth="11.42578125" defaultRowHeight="12.75"/>
  <cols>
    <col min="1" max="1" width="3.28515625" style="344" customWidth="1"/>
    <col min="2" max="2" width="14.5703125" style="344" customWidth="1"/>
    <col min="3" max="3" width="11.28515625" style="344" customWidth="1"/>
    <col min="4" max="4" width="12.140625" style="344" bestFit="1" customWidth="1"/>
    <col min="5" max="5" width="11.42578125" style="344"/>
    <col min="6" max="6" width="12.85546875" style="344" customWidth="1"/>
    <col min="7" max="7" width="14" style="344" customWidth="1"/>
    <col min="8" max="8" width="16.140625" style="344" customWidth="1"/>
    <col min="9" max="9" width="11.42578125" style="344"/>
    <col min="10" max="10" width="10.5703125" style="344" customWidth="1"/>
    <col min="11" max="11" width="10.7109375" style="344" customWidth="1"/>
    <col min="12" max="256" width="11.42578125" style="344"/>
    <col min="257" max="257" width="3.28515625" style="344" customWidth="1"/>
    <col min="258" max="258" width="14.5703125" style="344" customWidth="1"/>
    <col min="259" max="259" width="11.28515625" style="344" customWidth="1"/>
    <col min="260" max="260" width="12.140625" style="344" bestFit="1" customWidth="1"/>
    <col min="261" max="261" width="11.42578125" style="344"/>
    <col min="262" max="262" width="12.85546875" style="344" customWidth="1"/>
    <col min="263" max="263" width="14" style="344" customWidth="1"/>
    <col min="264" max="264" width="16.140625" style="344" customWidth="1"/>
    <col min="265" max="265" width="11.42578125" style="344"/>
    <col min="266" max="266" width="10.5703125" style="344" customWidth="1"/>
    <col min="267" max="267" width="10.7109375" style="344" customWidth="1"/>
    <col min="268" max="512" width="11.42578125" style="344"/>
    <col min="513" max="513" width="3.28515625" style="344" customWidth="1"/>
    <col min="514" max="514" width="14.5703125" style="344" customWidth="1"/>
    <col min="515" max="515" width="11.28515625" style="344" customWidth="1"/>
    <col min="516" max="516" width="12.140625" style="344" bestFit="1" customWidth="1"/>
    <col min="517" max="517" width="11.42578125" style="344"/>
    <col min="518" max="518" width="12.85546875" style="344" customWidth="1"/>
    <col min="519" max="519" width="14" style="344" customWidth="1"/>
    <col min="520" max="520" width="16.140625" style="344" customWidth="1"/>
    <col min="521" max="521" width="11.42578125" style="344"/>
    <col min="522" max="522" width="10.5703125" style="344" customWidth="1"/>
    <col min="523" max="523" width="10.7109375" style="344" customWidth="1"/>
    <col min="524" max="768" width="11.42578125" style="344"/>
    <col min="769" max="769" width="3.28515625" style="344" customWidth="1"/>
    <col min="770" max="770" width="14.5703125" style="344" customWidth="1"/>
    <col min="771" max="771" width="11.28515625" style="344" customWidth="1"/>
    <col min="772" max="772" width="12.140625" style="344" bestFit="1" customWidth="1"/>
    <col min="773" max="773" width="11.42578125" style="344"/>
    <col min="774" max="774" width="12.85546875" style="344" customWidth="1"/>
    <col min="775" max="775" width="14" style="344" customWidth="1"/>
    <col min="776" max="776" width="16.140625" style="344" customWidth="1"/>
    <col min="777" max="777" width="11.42578125" style="344"/>
    <col min="778" max="778" width="10.5703125" style="344" customWidth="1"/>
    <col min="779" max="779" width="10.7109375" style="344" customWidth="1"/>
    <col min="780" max="1024" width="11.42578125" style="344"/>
    <col min="1025" max="1025" width="3.28515625" style="344" customWidth="1"/>
    <col min="1026" max="1026" width="14.5703125" style="344" customWidth="1"/>
    <col min="1027" max="1027" width="11.28515625" style="344" customWidth="1"/>
    <col min="1028" max="1028" width="12.140625" style="344" bestFit="1" customWidth="1"/>
    <col min="1029" max="1029" width="11.42578125" style="344"/>
    <col min="1030" max="1030" width="12.85546875" style="344" customWidth="1"/>
    <col min="1031" max="1031" width="14" style="344" customWidth="1"/>
    <col min="1032" max="1032" width="16.140625" style="344" customWidth="1"/>
    <col min="1033" max="1033" width="11.42578125" style="344"/>
    <col min="1034" max="1034" width="10.5703125" style="344" customWidth="1"/>
    <col min="1035" max="1035" width="10.7109375" style="344" customWidth="1"/>
    <col min="1036" max="1280" width="11.42578125" style="344"/>
    <col min="1281" max="1281" width="3.28515625" style="344" customWidth="1"/>
    <col min="1282" max="1282" width="14.5703125" style="344" customWidth="1"/>
    <col min="1283" max="1283" width="11.28515625" style="344" customWidth="1"/>
    <col min="1284" max="1284" width="12.140625" style="344" bestFit="1" customWidth="1"/>
    <col min="1285" max="1285" width="11.42578125" style="344"/>
    <col min="1286" max="1286" width="12.85546875" style="344" customWidth="1"/>
    <col min="1287" max="1287" width="14" style="344" customWidth="1"/>
    <col min="1288" max="1288" width="16.140625" style="344" customWidth="1"/>
    <col min="1289" max="1289" width="11.42578125" style="344"/>
    <col min="1290" max="1290" width="10.5703125" style="344" customWidth="1"/>
    <col min="1291" max="1291" width="10.7109375" style="344" customWidth="1"/>
    <col min="1292" max="1536" width="11.42578125" style="344"/>
    <col min="1537" max="1537" width="3.28515625" style="344" customWidth="1"/>
    <col min="1538" max="1538" width="14.5703125" style="344" customWidth="1"/>
    <col min="1539" max="1539" width="11.28515625" style="344" customWidth="1"/>
    <col min="1540" max="1540" width="12.140625" style="344" bestFit="1" customWidth="1"/>
    <col min="1541" max="1541" width="11.42578125" style="344"/>
    <col min="1542" max="1542" width="12.85546875" style="344" customWidth="1"/>
    <col min="1543" max="1543" width="14" style="344" customWidth="1"/>
    <col min="1544" max="1544" width="16.140625" style="344" customWidth="1"/>
    <col min="1545" max="1545" width="11.42578125" style="344"/>
    <col min="1546" max="1546" width="10.5703125" style="344" customWidth="1"/>
    <col min="1547" max="1547" width="10.7109375" style="344" customWidth="1"/>
    <col min="1548" max="1792" width="11.42578125" style="344"/>
    <col min="1793" max="1793" width="3.28515625" style="344" customWidth="1"/>
    <col min="1794" max="1794" width="14.5703125" style="344" customWidth="1"/>
    <col min="1795" max="1795" width="11.28515625" style="344" customWidth="1"/>
    <col min="1796" max="1796" width="12.140625" style="344" bestFit="1" customWidth="1"/>
    <col min="1797" max="1797" width="11.42578125" style="344"/>
    <col min="1798" max="1798" width="12.85546875" style="344" customWidth="1"/>
    <col min="1799" max="1799" width="14" style="344" customWidth="1"/>
    <col min="1800" max="1800" width="16.140625" style="344" customWidth="1"/>
    <col min="1801" max="1801" width="11.42578125" style="344"/>
    <col min="1802" max="1802" width="10.5703125" style="344" customWidth="1"/>
    <col min="1803" max="1803" width="10.7109375" style="344" customWidth="1"/>
    <col min="1804" max="2048" width="11.42578125" style="344"/>
    <col min="2049" max="2049" width="3.28515625" style="344" customWidth="1"/>
    <col min="2050" max="2050" width="14.5703125" style="344" customWidth="1"/>
    <col min="2051" max="2051" width="11.28515625" style="344" customWidth="1"/>
    <col min="2052" max="2052" width="12.140625" style="344" bestFit="1" customWidth="1"/>
    <col min="2053" max="2053" width="11.42578125" style="344"/>
    <col min="2054" max="2054" width="12.85546875" style="344" customWidth="1"/>
    <col min="2055" max="2055" width="14" style="344" customWidth="1"/>
    <col min="2056" max="2056" width="16.140625" style="344" customWidth="1"/>
    <col min="2057" max="2057" width="11.42578125" style="344"/>
    <col min="2058" max="2058" width="10.5703125" style="344" customWidth="1"/>
    <col min="2059" max="2059" width="10.7109375" style="344" customWidth="1"/>
    <col min="2060" max="2304" width="11.42578125" style="344"/>
    <col min="2305" max="2305" width="3.28515625" style="344" customWidth="1"/>
    <col min="2306" max="2306" width="14.5703125" style="344" customWidth="1"/>
    <col min="2307" max="2307" width="11.28515625" style="344" customWidth="1"/>
    <col min="2308" max="2308" width="12.140625" style="344" bestFit="1" customWidth="1"/>
    <col min="2309" max="2309" width="11.42578125" style="344"/>
    <col min="2310" max="2310" width="12.85546875" style="344" customWidth="1"/>
    <col min="2311" max="2311" width="14" style="344" customWidth="1"/>
    <col min="2312" max="2312" width="16.140625" style="344" customWidth="1"/>
    <col min="2313" max="2313" width="11.42578125" style="344"/>
    <col min="2314" max="2314" width="10.5703125" style="344" customWidth="1"/>
    <col min="2315" max="2315" width="10.7109375" style="344" customWidth="1"/>
    <col min="2316" max="2560" width="11.42578125" style="344"/>
    <col min="2561" max="2561" width="3.28515625" style="344" customWidth="1"/>
    <col min="2562" max="2562" width="14.5703125" style="344" customWidth="1"/>
    <col min="2563" max="2563" width="11.28515625" style="344" customWidth="1"/>
    <col min="2564" max="2564" width="12.140625" style="344" bestFit="1" customWidth="1"/>
    <col min="2565" max="2565" width="11.42578125" style="344"/>
    <col min="2566" max="2566" width="12.85546875" style="344" customWidth="1"/>
    <col min="2567" max="2567" width="14" style="344" customWidth="1"/>
    <col min="2568" max="2568" width="16.140625" style="344" customWidth="1"/>
    <col min="2569" max="2569" width="11.42578125" style="344"/>
    <col min="2570" max="2570" width="10.5703125" style="344" customWidth="1"/>
    <col min="2571" max="2571" width="10.7109375" style="344" customWidth="1"/>
    <col min="2572" max="2816" width="11.42578125" style="344"/>
    <col min="2817" max="2817" width="3.28515625" style="344" customWidth="1"/>
    <col min="2818" max="2818" width="14.5703125" style="344" customWidth="1"/>
    <col min="2819" max="2819" width="11.28515625" style="344" customWidth="1"/>
    <col min="2820" max="2820" width="12.140625" style="344" bestFit="1" customWidth="1"/>
    <col min="2821" max="2821" width="11.42578125" style="344"/>
    <col min="2822" max="2822" width="12.85546875" style="344" customWidth="1"/>
    <col min="2823" max="2823" width="14" style="344" customWidth="1"/>
    <col min="2824" max="2824" width="16.140625" style="344" customWidth="1"/>
    <col min="2825" max="2825" width="11.42578125" style="344"/>
    <col min="2826" max="2826" width="10.5703125" style="344" customWidth="1"/>
    <col min="2827" max="2827" width="10.7109375" style="344" customWidth="1"/>
    <col min="2828" max="3072" width="11.42578125" style="344"/>
    <col min="3073" max="3073" width="3.28515625" style="344" customWidth="1"/>
    <col min="3074" max="3074" width="14.5703125" style="344" customWidth="1"/>
    <col min="3075" max="3075" width="11.28515625" style="344" customWidth="1"/>
    <col min="3076" max="3076" width="12.140625" style="344" bestFit="1" customWidth="1"/>
    <col min="3077" max="3077" width="11.42578125" style="344"/>
    <col min="3078" max="3078" width="12.85546875" style="344" customWidth="1"/>
    <col min="3079" max="3079" width="14" style="344" customWidth="1"/>
    <col min="3080" max="3080" width="16.140625" style="344" customWidth="1"/>
    <col min="3081" max="3081" width="11.42578125" style="344"/>
    <col min="3082" max="3082" width="10.5703125" style="344" customWidth="1"/>
    <col min="3083" max="3083" width="10.7109375" style="344" customWidth="1"/>
    <col min="3084" max="3328" width="11.42578125" style="344"/>
    <col min="3329" max="3329" width="3.28515625" style="344" customWidth="1"/>
    <col min="3330" max="3330" width="14.5703125" style="344" customWidth="1"/>
    <col min="3331" max="3331" width="11.28515625" style="344" customWidth="1"/>
    <col min="3332" max="3332" width="12.140625" style="344" bestFit="1" customWidth="1"/>
    <col min="3333" max="3333" width="11.42578125" style="344"/>
    <col min="3334" max="3334" width="12.85546875" style="344" customWidth="1"/>
    <col min="3335" max="3335" width="14" style="344" customWidth="1"/>
    <col min="3336" max="3336" width="16.140625" style="344" customWidth="1"/>
    <col min="3337" max="3337" width="11.42578125" style="344"/>
    <col min="3338" max="3338" width="10.5703125" style="344" customWidth="1"/>
    <col min="3339" max="3339" width="10.7109375" style="344" customWidth="1"/>
    <col min="3340" max="3584" width="11.42578125" style="344"/>
    <col min="3585" max="3585" width="3.28515625" style="344" customWidth="1"/>
    <col min="3586" max="3586" width="14.5703125" style="344" customWidth="1"/>
    <col min="3587" max="3587" width="11.28515625" style="344" customWidth="1"/>
    <col min="3588" max="3588" width="12.140625" style="344" bestFit="1" customWidth="1"/>
    <col min="3589" max="3589" width="11.42578125" style="344"/>
    <col min="3590" max="3590" width="12.85546875" style="344" customWidth="1"/>
    <col min="3591" max="3591" width="14" style="344" customWidth="1"/>
    <col min="3592" max="3592" width="16.140625" style="344" customWidth="1"/>
    <col min="3593" max="3593" width="11.42578125" style="344"/>
    <col min="3594" max="3594" width="10.5703125" style="344" customWidth="1"/>
    <col min="3595" max="3595" width="10.7109375" style="344" customWidth="1"/>
    <col min="3596" max="3840" width="11.42578125" style="344"/>
    <col min="3841" max="3841" width="3.28515625" style="344" customWidth="1"/>
    <col min="3842" max="3842" width="14.5703125" style="344" customWidth="1"/>
    <col min="3843" max="3843" width="11.28515625" style="344" customWidth="1"/>
    <col min="3844" max="3844" width="12.140625" style="344" bestFit="1" customWidth="1"/>
    <col min="3845" max="3845" width="11.42578125" style="344"/>
    <col min="3846" max="3846" width="12.85546875" style="344" customWidth="1"/>
    <col min="3847" max="3847" width="14" style="344" customWidth="1"/>
    <col min="3848" max="3848" width="16.140625" style="344" customWidth="1"/>
    <col min="3849" max="3849" width="11.42578125" style="344"/>
    <col min="3850" max="3850" width="10.5703125" style="344" customWidth="1"/>
    <col min="3851" max="3851" width="10.7109375" style="344" customWidth="1"/>
    <col min="3852" max="4096" width="11.42578125" style="344"/>
    <col min="4097" max="4097" width="3.28515625" style="344" customWidth="1"/>
    <col min="4098" max="4098" width="14.5703125" style="344" customWidth="1"/>
    <col min="4099" max="4099" width="11.28515625" style="344" customWidth="1"/>
    <col min="4100" max="4100" width="12.140625" style="344" bestFit="1" customWidth="1"/>
    <col min="4101" max="4101" width="11.42578125" style="344"/>
    <col min="4102" max="4102" width="12.85546875" style="344" customWidth="1"/>
    <col min="4103" max="4103" width="14" style="344" customWidth="1"/>
    <col min="4104" max="4104" width="16.140625" style="344" customWidth="1"/>
    <col min="4105" max="4105" width="11.42578125" style="344"/>
    <col min="4106" max="4106" width="10.5703125" style="344" customWidth="1"/>
    <col min="4107" max="4107" width="10.7109375" style="344" customWidth="1"/>
    <col min="4108" max="4352" width="11.42578125" style="344"/>
    <col min="4353" max="4353" width="3.28515625" style="344" customWidth="1"/>
    <col min="4354" max="4354" width="14.5703125" style="344" customWidth="1"/>
    <col min="4355" max="4355" width="11.28515625" style="344" customWidth="1"/>
    <col min="4356" max="4356" width="12.140625" style="344" bestFit="1" customWidth="1"/>
    <col min="4357" max="4357" width="11.42578125" style="344"/>
    <col min="4358" max="4358" width="12.85546875" style="344" customWidth="1"/>
    <col min="4359" max="4359" width="14" style="344" customWidth="1"/>
    <col min="4360" max="4360" width="16.140625" style="344" customWidth="1"/>
    <col min="4361" max="4361" width="11.42578125" style="344"/>
    <col min="4362" max="4362" width="10.5703125" style="344" customWidth="1"/>
    <col min="4363" max="4363" width="10.7109375" style="344" customWidth="1"/>
    <col min="4364" max="4608" width="11.42578125" style="344"/>
    <col min="4609" max="4609" width="3.28515625" style="344" customWidth="1"/>
    <col min="4610" max="4610" width="14.5703125" style="344" customWidth="1"/>
    <col min="4611" max="4611" width="11.28515625" style="344" customWidth="1"/>
    <col min="4612" max="4612" width="12.140625" style="344" bestFit="1" customWidth="1"/>
    <col min="4613" max="4613" width="11.42578125" style="344"/>
    <col min="4614" max="4614" width="12.85546875" style="344" customWidth="1"/>
    <col min="4615" max="4615" width="14" style="344" customWidth="1"/>
    <col min="4616" max="4616" width="16.140625" style="344" customWidth="1"/>
    <col min="4617" max="4617" width="11.42578125" style="344"/>
    <col min="4618" max="4618" width="10.5703125" style="344" customWidth="1"/>
    <col min="4619" max="4619" width="10.7109375" style="344" customWidth="1"/>
    <col min="4620" max="4864" width="11.42578125" style="344"/>
    <col min="4865" max="4865" width="3.28515625" style="344" customWidth="1"/>
    <col min="4866" max="4866" width="14.5703125" style="344" customWidth="1"/>
    <col min="4867" max="4867" width="11.28515625" style="344" customWidth="1"/>
    <col min="4868" max="4868" width="12.140625" style="344" bestFit="1" customWidth="1"/>
    <col min="4869" max="4869" width="11.42578125" style="344"/>
    <col min="4870" max="4870" width="12.85546875" style="344" customWidth="1"/>
    <col min="4871" max="4871" width="14" style="344" customWidth="1"/>
    <col min="4872" max="4872" width="16.140625" style="344" customWidth="1"/>
    <col min="4873" max="4873" width="11.42578125" style="344"/>
    <col min="4874" max="4874" width="10.5703125" style="344" customWidth="1"/>
    <col min="4875" max="4875" width="10.7109375" style="344" customWidth="1"/>
    <col min="4876" max="5120" width="11.42578125" style="344"/>
    <col min="5121" max="5121" width="3.28515625" style="344" customWidth="1"/>
    <col min="5122" max="5122" width="14.5703125" style="344" customWidth="1"/>
    <col min="5123" max="5123" width="11.28515625" style="344" customWidth="1"/>
    <col min="5124" max="5124" width="12.140625" style="344" bestFit="1" customWidth="1"/>
    <col min="5125" max="5125" width="11.42578125" style="344"/>
    <col min="5126" max="5126" width="12.85546875" style="344" customWidth="1"/>
    <col min="5127" max="5127" width="14" style="344" customWidth="1"/>
    <col min="5128" max="5128" width="16.140625" style="344" customWidth="1"/>
    <col min="5129" max="5129" width="11.42578125" style="344"/>
    <col min="5130" max="5130" width="10.5703125" style="344" customWidth="1"/>
    <col min="5131" max="5131" width="10.7109375" style="344" customWidth="1"/>
    <col min="5132" max="5376" width="11.42578125" style="344"/>
    <col min="5377" max="5377" width="3.28515625" style="344" customWidth="1"/>
    <col min="5378" max="5378" width="14.5703125" style="344" customWidth="1"/>
    <col min="5379" max="5379" width="11.28515625" style="344" customWidth="1"/>
    <col min="5380" max="5380" width="12.140625" style="344" bestFit="1" customWidth="1"/>
    <col min="5381" max="5381" width="11.42578125" style="344"/>
    <col min="5382" max="5382" width="12.85546875" style="344" customWidth="1"/>
    <col min="5383" max="5383" width="14" style="344" customWidth="1"/>
    <col min="5384" max="5384" width="16.140625" style="344" customWidth="1"/>
    <col min="5385" max="5385" width="11.42578125" style="344"/>
    <col min="5386" max="5386" width="10.5703125" style="344" customWidth="1"/>
    <col min="5387" max="5387" width="10.7109375" style="344" customWidth="1"/>
    <col min="5388" max="5632" width="11.42578125" style="344"/>
    <col min="5633" max="5633" width="3.28515625" style="344" customWidth="1"/>
    <col min="5634" max="5634" width="14.5703125" style="344" customWidth="1"/>
    <col min="5635" max="5635" width="11.28515625" style="344" customWidth="1"/>
    <col min="5636" max="5636" width="12.140625" style="344" bestFit="1" customWidth="1"/>
    <col min="5637" max="5637" width="11.42578125" style="344"/>
    <col min="5638" max="5638" width="12.85546875" style="344" customWidth="1"/>
    <col min="5639" max="5639" width="14" style="344" customWidth="1"/>
    <col min="5640" max="5640" width="16.140625" style="344" customWidth="1"/>
    <col min="5641" max="5641" width="11.42578125" style="344"/>
    <col min="5642" max="5642" width="10.5703125" style="344" customWidth="1"/>
    <col min="5643" max="5643" width="10.7109375" style="344" customWidth="1"/>
    <col min="5644" max="5888" width="11.42578125" style="344"/>
    <col min="5889" max="5889" width="3.28515625" style="344" customWidth="1"/>
    <col min="5890" max="5890" width="14.5703125" style="344" customWidth="1"/>
    <col min="5891" max="5891" width="11.28515625" style="344" customWidth="1"/>
    <col min="5892" max="5892" width="12.140625" style="344" bestFit="1" customWidth="1"/>
    <col min="5893" max="5893" width="11.42578125" style="344"/>
    <col min="5894" max="5894" width="12.85546875" style="344" customWidth="1"/>
    <col min="5895" max="5895" width="14" style="344" customWidth="1"/>
    <col min="5896" max="5896" width="16.140625" style="344" customWidth="1"/>
    <col min="5897" max="5897" width="11.42578125" style="344"/>
    <col min="5898" max="5898" width="10.5703125" style="344" customWidth="1"/>
    <col min="5899" max="5899" width="10.7109375" style="344" customWidth="1"/>
    <col min="5900" max="6144" width="11.42578125" style="344"/>
    <col min="6145" max="6145" width="3.28515625" style="344" customWidth="1"/>
    <col min="6146" max="6146" width="14.5703125" style="344" customWidth="1"/>
    <col min="6147" max="6147" width="11.28515625" style="344" customWidth="1"/>
    <col min="6148" max="6148" width="12.140625" style="344" bestFit="1" customWidth="1"/>
    <col min="6149" max="6149" width="11.42578125" style="344"/>
    <col min="6150" max="6150" width="12.85546875" style="344" customWidth="1"/>
    <col min="6151" max="6151" width="14" style="344" customWidth="1"/>
    <col min="6152" max="6152" width="16.140625" style="344" customWidth="1"/>
    <col min="6153" max="6153" width="11.42578125" style="344"/>
    <col min="6154" max="6154" width="10.5703125" style="344" customWidth="1"/>
    <col min="6155" max="6155" width="10.7109375" style="344" customWidth="1"/>
    <col min="6156" max="6400" width="11.42578125" style="344"/>
    <col min="6401" max="6401" width="3.28515625" style="344" customWidth="1"/>
    <col min="6402" max="6402" width="14.5703125" style="344" customWidth="1"/>
    <col min="6403" max="6403" width="11.28515625" style="344" customWidth="1"/>
    <col min="6404" max="6404" width="12.140625" style="344" bestFit="1" customWidth="1"/>
    <col min="6405" max="6405" width="11.42578125" style="344"/>
    <col min="6406" max="6406" width="12.85546875" style="344" customWidth="1"/>
    <col min="6407" max="6407" width="14" style="344" customWidth="1"/>
    <col min="6408" max="6408" width="16.140625" style="344" customWidth="1"/>
    <col min="6409" max="6409" width="11.42578125" style="344"/>
    <col min="6410" max="6410" width="10.5703125" style="344" customWidth="1"/>
    <col min="6411" max="6411" width="10.7109375" style="344" customWidth="1"/>
    <col min="6412" max="6656" width="11.42578125" style="344"/>
    <col min="6657" max="6657" width="3.28515625" style="344" customWidth="1"/>
    <col min="6658" max="6658" width="14.5703125" style="344" customWidth="1"/>
    <col min="6659" max="6659" width="11.28515625" style="344" customWidth="1"/>
    <col min="6660" max="6660" width="12.140625" style="344" bestFit="1" customWidth="1"/>
    <col min="6661" max="6661" width="11.42578125" style="344"/>
    <col min="6662" max="6662" width="12.85546875" style="344" customWidth="1"/>
    <col min="6663" max="6663" width="14" style="344" customWidth="1"/>
    <col min="6664" max="6664" width="16.140625" style="344" customWidth="1"/>
    <col min="6665" max="6665" width="11.42578125" style="344"/>
    <col min="6666" max="6666" width="10.5703125" style="344" customWidth="1"/>
    <col min="6667" max="6667" width="10.7109375" style="344" customWidth="1"/>
    <col min="6668" max="6912" width="11.42578125" style="344"/>
    <col min="6913" max="6913" width="3.28515625" style="344" customWidth="1"/>
    <col min="6914" max="6914" width="14.5703125" style="344" customWidth="1"/>
    <col min="6915" max="6915" width="11.28515625" style="344" customWidth="1"/>
    <col min="6916" max="6916" width="12.140625" style="344" bestFit="1" customWidth="1"/>
    <col min="6917" max="6917" width="11.42578125" style="344"/>
    <col min="6918" max="6918" width="12.85546875" style="344" customWidth="1"/>
    <col min="6919" max="6919" width="14" style="344" customWidth="1"/>
    <col min="6920" max="6920" width="16.140625" style="344" customWidth="1"/>
    <col min="6921" max="6921" width="11.42578125" style="344"/>
    <col min="6922" max="6922" width="10.5703125" style="344" customWidth="1"/>
    <col min="6923" max="6923" width="10.7109375" style="344" customWidth="1"/>
    <col min="6924" max="7168" width="11.42578125" style="344"/>
    <col min="7169" max="7169" width="3.28515625" style="344" customWidth="1"/>
    <col min="7170" max="7170" width="14.5703125" style="344" customWidth="1"/>
    <col min="7171" max="7171" width="11.28515625" style="344" customWidth="1"/>
    <col min="7172" max="7172" width="12.140625" style="344" bestFit="1" customWidth="1"/>
    <col min="7173" max="7173" width="11.42578125" style="344"/>
    <col min="7174" max="7174" width="12.85546875" style="344" customWidth="1"/>
    <col min="7175" max="7175" width="14" style="344" customWidth="1"/>
    <col min="7176" max="7176" width="16.140625" style="344" customWidth="1"/>
    <col min="7177" max="7177" width="11.42578125" style="344"/>
    <col min="7178" max="7178" width="10.5703125" style="344" customWidth="1"/>
    <col min="7179" max="7179" width="10.7109375" style="344" customWidth="1"/>
    <col min="7180" max="7424" width="11.42578125" style="344"/>
    <col min="7425" max="7425" width="3.28515625" style="344" customWidth="1"/>
    <col min="7426" max="7426" width="14.5703125" style="344" customWidth="1"/>
    <col min="7427" max="7427" width="11.28515625" style="344" customWidth="1"/>
    <col min="7428" max="7428" width="12.140625" style="344" bestFit="1" customWidth="1"/>
    <col min="7429" max="7429" width="11.42578125" style="344"/>
    <col min="7430" max="7430" width="12.85546875" style="344" customWidth="1"/>
    <col min="7431" max="7431" width="14" style="344" customWidth="1"/>
    <col min="7432" max="7432" width="16.140625" style="344" customWidth="1"/>
    <col min="7433" max="7433" width="11.42578125" style="344"/>
    <col min="7434" max="7434" width="10.5703125" style="344" customWidth="1"/>
    <col min="7435" max="7435" width="10.7109375" style="344" customWidth="1"/>
    <col min="7436" max="7680" width="11.42578125" style="344"/>
    <col min="7681" max="7681" width="3.28515625" style="344" customWidth="1"/>
    <col min="7682" max="7682" width="14.5703125" style="344" customWidth="1"/>
    <col min="7683" max="7683" width="11.28515625" style="344" customWidth="1"/>
    <col min="7684" max="7684" width="12.140625" style="344" bestFit="1" customWidth="1"/>
    <col min="7685" max="7685" width="11.42578125" style="344"/>
    <col min="7686" max="7686" width="12.85546875" style="344" customWidth="1"/>
    <col min="7687" max="7687" width="14" style="344" customWidth="1"/>
    <col min="7688" max="7688" width="16.140625" style="344" customWidth="1"/>
    <col min="7689" max="7689" width="11.42578125" style="344"/>
    <col min="7690" max="7690" width="10.5703125" style="344" customWidth="1"/>
    <col min="7691" max="7691" width="10.7109375" style="344" customWidth="1"/>
    <col min="7692" max="7936" width="11.42578125" style="344"/>
    <col min="7937" max="7937" width="3.28515625" style="344" customWidth="1"/>
    <col min="7938" max="7938" width="14.5703125" style="344" customWidth="1"/>
    <col min="7939" max="7939" width="11.28515625" style="344" customWidth="1"/>
    <col min="7940" max="7940" width="12.140625" style="344" bestFit="1" customWidth="1"/>
    <col min="7941" max="7941" width="11.42578125" style="344"/>
    <col min="7942" max="7942" width="12.85546875" style="344" customWidth="1"/>
    <col min="7943" max="7943" width="14" style="344" customWidth="1"/>
    <col min="7944" max="7944" width="16.140625" style="344" customWidth="1"/>
    <col min="7945" max="7945" width="11.42578125" style="344"/>
    <col min="7946" max="7946" width="10.5703125" style="344" customWidth="1"/>
    <col min="7947" max="7947" width="10.7109375" style="344" customWidth="1"/>
    <col min="7948" max="8192" width="11.42578125" style="344"/>
    <col min="8193" max="8193" width="3.28515625" style="344" customWidth="1"/>
    <col min="8194" max="8194" width="14.5703125" style="344" customWidth="1"/>
    <col min="8195" max="8195" width="11.28515625" style="344" customWidth="1"/>
    <col min="8196" max="8196" width="12.140625" style="344" bestFit="1" customWidth="1"/>
    <col min="8197" max="8197" width="11.42578125" style="344"/>
    <col min="8198" max="8198" width="12.85546875" style="344" customWidth="1"/>
    <col min="8199" max="8199" width="14" style="344" customWidth="1"/>
    <col min="8200" max="8200" width="16.140625" style="344" customWidth="1"/>
    <col min="8201" max="8201" width="11.42578125" style="344"/>
    <col min="8202" max="8202" width="10.5703125" style="344" customWidth="1"/>
    <col min="8203" max="8203" width="10.7109375" style="344" customWidth="1"/>
    <col min="8204" max="8448" width="11.42578125" style="344"/>
    <col min="8449" max="8449" width="3.28515625" style="344" customWidth="1"/>
    <col min="8450" max="8450" width="14.5703125" style="344" customWidth="1"/>
    <col min="8451" max="8451" width="11.28515625" style="344" customWidth="1"/>
    <col min="8452" max="8452" width="12.140625" style="344" bestFit="1" customWidth="1"/>
    <col min="8453" max="8453" width="11.42578125" style="344"/>
    <col min="8454" max="8454" width="12.85546875" style="344" customWidth="1"/>
    <col min="8455" max="8455" width="14" style="344" customWidth="1"/>
    <col min="8456" max="8456" width="16.140625" style="344" customWidth="1"/>
    <col min="8457" max="8457" width="11.42578125" style="344"/>
    <col min="8458" max="8458" width="10.5703125" style="344" customWidth="1"/>
    <col min="8459" max="8459" width="10.7109375" style="344" customWidth="1"/>
    <col min="8460" max="8704" width="11.42578125" style="344"/>
    <col min="8705" max="8705" width="3.28515625" style="344" customWidth="1"/>
    <col min="8706" max="8706" width="14.5703125" style="344" customWidth="1"/>
    <col min="8707" max="8707" width="11.28515625" style="344" customWidth="1"/>
    <col min="8708" max="8708" width="12.140625" style="344" bestFit="1" customWidth="1"/>
    <col min="8709" max="8709" width="11.42578125" style="344"/>
    <col min="8710" max="8710" width="12.85546875" style="344" customWidth="1"/>
    <col min="8711" max="8711" width="14" style="344" customWidth="1"/>
    <col min="8712" max="8712" width="16.140625" style="344" customWidth="1"/>
    <col min="8713" max="8713" width="11.42578125" style="344"/>
    <col min="8714" max="8714" width="10.5703125" style="344" customWidth="1"/>
    <col min="8715" max="8715" width="10.7109375" style="344" customWidth="1"/>
    <col min="8716" max="8960" width="11.42578125" style="344"/>
    <col min="8961" max="8961" width="3.28515625" style="344" customWidth="1"/>
    <col min="8962" max="8962" width="14.5703125" style="344" customWidth="1"/>
    <col min="8963" max="8963" width="11.28515625" style="344" customWidth="1"/>
    <col min="8964" max="8964" width="12.140625" style="344" bestFit="1" customWidth="1"/>
    <col min="8965" max="8965" width="11.42578125" style="344"/>
    <col min="8966" max="8966" width="12.85546875" style="344" customWidth="1"/>
    <col min="8967" max="8967" width="14" style="344" customWidth="1"/>
    <col min="8968" max="8968" width="16.140625" style="344" customWidth="1"/>
    <col min="8969" max="8969" width="11.42578125" style="344"/>
    <col min="8970" max="8970" width="10.5703125" style="344" customWidth="1"/>
    <col min="8971" max="8971" width="10.7109375" style="344" customWidth="1"/>
    <col min="8972" max="9216" width="11.42578125" style="344"/>
    <col min="9217" max="9217" width="3.28515625" style="344" customWidth="1"/>
    <col min="9218" max="9218" width="14.5703125" style="344" customWidth="1"/>
    <col min="9219" max="9219" width="11.28515625" style="344" customWidth="1"/>
    <col min="9220" max="9220" width="12.140625" style="344" bestFit="1" customWidth="1"/>
    <col min="9221" max="9221" width="11.42578125" style="344"/>
    <col min="9222" max="9222" width="12.85546875" style="344" customWidth="1"/>
    <col min="9223" max="9223" width="14" style="344" customWidth="1"/>
    <col min="9224" max="9224" width="16.140625" style="344" customWidth="1"/>
    <col min="9225" max="9225" width="11.42578125" style="344"/>
    <col min="9226" max="9226" width="10.5703125" style="344" customWidth="1"/>
    <col min="9227" max="9227" width="10.7109375" style="344" customWidth="1"/>
    <col min="9228" max="9472" width="11.42578125" style="344"/>
    <col min="9473" max="9473" width="3.28515625" style="344" customWidth="1"/>
    <col min="9474" max="9474" width="14.5703125" style="344" customWidth="1"/>
    <col min="9475" max="9475" width="11.28515625" style="344" customWidth="1"/>
    <col min="9476" max="9476" width="12.140625" style="344" bestFit="1" customWidth="1"/>
    <col min="9477" max="9477" width="11.42578125" style="344"/>
    <col min="9478" max="9478" width="12.85546875" style="344" customWidth="1"/>
    <col min="9479" max="9479" width="14" style="344" customWidth="1"/>
    <col min="9480" max="9480" width="16.140625" style="344" customWidth="1"/>
    <col min="9481" max="9481" width="11.42578125" style="344"/>
    <col min="9482" max="9482" width="10.5703125" style="344" customWidth="1"/>
    <col min="9483" max="9483" width="10.7109375" style="344" customWidth="1"/>
    <col min="9484" max="9728" width="11.42578125" style="344"/>
    <col min="9729" max="9729" width="3.28515625" style="344" customWidth="1"/>
    <col min="9730" max="9730" width="14.5703125" style="344" customWidth="1"/>
    <col min="9731" max="9731" width="11.28515625" style="344" customWidth="1"/>
    <col min="9732" max="9732" width="12.140625" style="344" bestFit="1" customWidth="1"/>
    <col min="9733" max="9733" width="11.42578125" style="344"/>
    <col min="9734" max="9734" width="12.85546875" style="344" customWidth="1"/>
    <col min="9735" max="9735" width="14" style="344" customWidth="1"/>
    <col min="9736" max="9736" width="16.140625" style="344" customWidth="1"/>
    <col min="9737" max="9737" width="11.42578125" style="344"/>
    <col min="9738" max="9738" width="10.5703125" style="344" customWidth="1"/>
    <col min="9739" max="9739" width="10.7109375" style="344" customWidth="1"/>
    <col min="9740" max="9984" width="11.42578125" style="344"/>
    <col min="9985" max="9985" width="3.28515625" style="344" customWidth="1"/>
    <col min="9986" max="9986" width="14.5703125" style="344" customWidth="1"/>
    <col min="9987" max="9987" width="11.28515625" style="344" customWidth="1"/>
    <col min="9988" max="9988" width="12.140625" style="344" bestFit="1" customWidth="1"/>
    <col min="9989" max="9989" width="11.42578125" style="344"/>
    <col min="9990" max="9990" width="12.85546875" style="344" customWidth="1"/>
    <col min="9991" max="9991" width="14" style="344" customWidth="1"/>
    <col min="9992" max="9992" width="16.140625" style="344" customWidth="1"/>
    <col min="9993" max="9993" width="11.42578125" style="344"/>
    <col min="9994" max="9994" width="10.5703125" style="344" customWidth="1"/>
    <col min="9995" max="9995" width="10.7109375" style="344" customWidth="1"/>
    <col min="9996" max="10240" width="11.42578125" style="344"/>
    <col min="10241" max="10241" width="3.28515625" style="344" customWidth="1"/>
    <col min="10242" max="10242" width="14.5703125" style="344" customWidth="1"/>
    <col min="10243" max="10243" width="11.28515625" style="344" customWidth="1"/>
    <col min="10244" max="10244" width="12.140625" style="344" bestFit="1" customWidth="1"/>
    <col min="10245" max="10245" width="11.42578125" style="344"/>
    <col min="10246" max="10246" width="12.85546875" style="344" customWidth="1"/>
    <col min="10247" max="10247" width="14" style="344" customWidth="1"/>
    <col min="10248" max="10248" width="16.140625" style="344" customWidth="1"/>
    <col min="10249" max="10249" width="11.42578125" style="344"/>
    <col min="10250" max="10250" width="10.5703125" style="344" customWidth="1"/>
    <col min="10251" max="10251" width="10.7109375" style="344" customWidth="1"/>
    <col min="10252" max="10496" width="11.42578125" style="344"/>
    <col min="10497" max="10497" width="3.28515625" style="344" customWidth="1"/>
    <col min="10498" max="10498" width="14.5703125" style="344" customWidth="1"/>
    <col min="10499" max="10499" width="11.28515625" style="344" customWidth="1"/>
    <col min="10500" max="10500" width="12.140625" style="344" bestFit="1" customWidth="1"/>
    <col min="10501" max="10501" width="11.42578125" style="344"/>
    <col min="10502" max="10502" width="12.85546875" style="344" customWidth="1"/>
    <col min="10503" max="10503" width="14" style="344" customWidth="1"/>
    <col min="10504" max="10504" width="16.140625" style="344" customWidth="1"/>
    <col min="10505" max="10505" width="11.42578125" style="344"/>
    <col min="10506" max="10506" width="10.5703125" style="344" customWidth="1"/>
    <col min="10507" max="10507" width="10.7109375" style="344" customWidth="1"/>
    <col min="10508" max="10752" width="11.42578125" style="344"/>
    <col min="10753" max="10753" width="3.28515625" style="344" customWidth="1"/>
    <col min="10754" max="10754" width="14.5703125" style="344" customWidth="1"/>
    <col min="10755" max="10755" width="11.28515625" style="344" customWidth="1"/>
    <col min="10756" max="10756" width="12.140625" style="344" bestFit="1" customWidth="1"/>
    <col min="10757" max="10757" width="11.42578125" style="344"/>
    <col min="10758" max="10758" width="12.85546875" style="344" customWidth="1"/>
    <col min="10759" max="10759" width="14" style="344" customWidth="1"/>
    <col min="10760" max="10760" width="16.140625" style="344" customWidth="1"/>
    <col min="10761" max="10761" width="11.42578125" style="344"/>
    <col min="10762" max="10762" width="10.5703125" style="344" customWidth="1"/>
    <col min="10763" max="10763" width="10.7109375" style="344" customWidth="1"/>
    <col min="10764" max="11008" width="11.42578125" style="344"/>
    <col min="11009" max="11009" width="3.28515625" style="344" customWidth="1"/>
    <col min="11010" max="11010" width="14.5703125" style="344" customWidth="1"/>
    <col min="11011" max="11011" width="11.28515625" style="344" customWidth="1"/>
    <col min="11012" max="11012" width="12.140625" style="344" bestFit="1" customWidth="1"/>
    <col min="11013" max="11013" width="11.42578125" style="344"/>
    <col min="11014" max="11014" width="12.85546875" style="344" customWidth="1"/>
    <col min="11015" max="11015" width="14" style="344" customWidth="1"/>
    <col min="11016" max="11016" width="16.140625" style="344" customWidth="1"/>
    <col min="11017" max="11017" width="11.42578125" style="344"/>
    <col min="11018" max="11018" width="10.5703125" style="344" customWidth="1"/>
    <col min="11019" max="11019" width="10.7109375" style="344" customWidth="1"/>
    <col min="11020" max="11264" width="11.42578125" style="344"/>
    <col min="11265" max="11265" width="3.28515625" style="344" customWidth="1"/>
    <col min="11266" max="11266" width="14.5703125" style="344" customWidth="1"/>
    <col min="11267" max="11267" width="11.28515625" style="344" customWidth="1"/>
    <col min="11268" max="11268" width="12.140625" style="344" bestFit="1" customWidth="1"/>
    <col min="11269" max="11269" width="11.42578125" style="344"/>
    <col min="11270" max="11270" width="12.85546875" style="344" customWidth="1"/>
    <col min="11271" max="11271" width="14" style="344" customWidth="1"/>
    <col min="11272" max="11272" width="16.140625" style="344" customWidth="1"/>
    <col min="11273" max="11273" width="11.42578125" style="344"/>
    <col min="11274" max="11274" width="10.5703125" style="344" customWidth="1"/>
    <col min="11275" max="11275" width="10.7109375" style="344" customWidth="1"/>
    <col min="11276" max="11520" width="11.42578125" style="344"/>
    <col min="11521" max="11521" width="3.28515625" style="344" customWidth="1"/>
    <col min="11522" max="11522" width="14.5703125" style="344" customWidth="1"/>
    <col min="11523" max="11523" width="11.28515625" style="344" customWidth="1"/>
    <col min="11524" max="11524" width="12.140625" style="344" bestFit="1" customWidth="1"/>
    <col min="11525" max="11525" width="11.42578125" style="344"/>
    <col min="11526" max="11526" width="12.85546875" style="344" customWidth="1"/>
    <col min="11527" max="11527" width="14" style="344" customWidth="1"/>
    <col min="11528" max="11528" width="16.140625" style="344" customWidth="1"/>
    <col min="11529" max="11529" width="11.42578125" style="344"/>
    <col min="11530" max="11530" width="10.5703125" style="344" customWidth="1"/>
    <col min="11531" max="11531" width="10.7109375" style="344" customWidth="1"/>
    <col min="11532" max="11776" width="11.42578125" style="344"/>
    <col min="11777" max="11777" width="3.28515625" style="344" customWidth="1"/>
    <col min="11778" max="11778" width="14.5703125" style="344" customWidth="1"/>
    <col min="11779" max="11779" width="11.28515625" style="344" customWidth="1"/>
    <col min="11780" max="11780" width="12.140625" style="344" bestFit="1" customWidth="1"/>
    <col min="11781" max="11781" width="11.42578125" style="344"/>
    <col min="11782" max="11782" width="12.85546875" style="344" customWidth="1"/>
    <col min="11783" max="11783" width="14" style="344" customWidth="1"/>
    <col min="11784" max="11784" width="16.140625" style="344" customWidth="1"/>
    <col min="11785" max="11785" width="11.42578125" style="344"/>
    <col min="11786" max="11786" width="10.5703125" style="344" customWidth="1"/>
    <col min="11787" max="11787" width="10.7109375" style="344" customWidth="1"/>
    <col min="11788" max="12032" width="11.42578125" style="344"/>
    <col min="12033" max="12033" width="3.28515625" style="344" customWidth="1"/>
    <col min="12034" max="12034" width="14.5703125" style="344" customWidth="1"/>
    <col min="12035" max="12035" width="11.28515625" style="344" customWidth="1"/>
    <col min="12036" max="12036" width="12.140625" style="344" bestFit="1" customWidth="1"/>
    <col min="12037" max="12037" width="11.42578125" style="344"/>
    <col min="12038" max="12038" width="12.85546875" style="344" customWidth="1"/>
    <col min="12039" max="12039" width="14" style="344" customWidth="1"/>
    <col min="12040" max="12040" width="16.140625" style="344" customWidth="1"/>
    <col min="12041" max="12041" width="11.42578125" style="344"/>
    <col min="12042" max="12042" width="10.5703125" style="344" customWidth="1"/>
    <col min="12043" max="12043" width="10.7109375" style="344" customWidth="1"/>
    <col min="12044" max="12288" width="11.42578125" style="344"/>
    <col min="12289" max="12289" width="3.28515625" style="344" customWidth="1"/>
    <col min="12290" max="12290" width="14.5703125" style="344" customWidth="1"/>
    <col min="12291" max="12291" width="11.28515625" style="344" customWidth="1"/>
    <col min="12292" max="12292" width="12.140625" style="344" bestFit="1" customWidth="1"/>
    <col min="12293" max="12293" width="11.42578125" style="344"/>
    <col min="12294" max="12294" width="12.85546875" style="344" customWidth="1"/>
    <col min="12295" max="12295" width="14" style="344" customWidth="1"/>
    <col min="12296" max="12296" width="16.140625" style="344" customWidth="1"/>
    <col min="12297" max="12297" width="11.42578125" style="344"/>
    <col min="12298" max="12298" width="10.5703125" style="344" customWidth="1"/>
    <col min="12299" max="12299" width="10.7109375" style="344" customWidth="1"/>
    <col min="12300" max="12544" width="11.42578125" style="344"/>
    <col min="12545" max="12545" width="3.28515625" style="344" customWidth="1"/>
    <col min="12546" max="12546" width="14.5703125" style="344" customWidth="1"/>
    <col min="12547" max="12547" width="11.28515625" style="344" customWidth="1"/>
    <col min="12548" max="12548" width="12.140625" style="344" bestFit="1" customWidth="1"/>
    <col min="12549" max="12549" width="11.42578125" style="344"/>
    <col min="12550" max="12550" width="12.85546875" style="344" customWidth="1"/>
    <col min="12551" max="12551" width="14" style="344" customWidth="1"/>
    <col min="12552" max="12552" width="16.140625" style="344" customWidth="1"/>
    <col min="12553" max="12553" width="11.42578125" style="344"/>
    <col min="12554" max="12554" width="10.5703125" style="344" customWidth="1"/>
    <col min="12555" max="12555" width="10.7109375" style="344" customWidth="1"/>
    <col min="12556" max="12800" width="11.42578125" style="344"/>
    <col min="12801" max="12801" width="3.28515625" style="344" customWidth="1"/>
    <col min="12802" max="12802" width="14.5703125" style="344" customWidth="1"/>
    <col min="12803" max="12803" width="11.28515625" style="344" customWidth="1"/>
    <col min="12804" max="12804" width="12.140625" style="344" bestFit="1" customWidth="1"/>
    <col min="12805" max="12805" width="11.42578125" style="344"/>
    <col min="12806" max="12806" width="12.85546875" style="344" customWidth="1"/>
    <col min="12807" max="12807" width="14" style="344" customWidth="1"/>
    <col min="12808" max="12808" width="16.140625" style="344" customWidth="1"/>
    <col min="12809" max="12809" width="11.42578125" style="344"/>
    <col min="12810" max="12810" width="10.5703125" style="344" customWidth="1"/>
    <col min="12811" max="12811" width="10.7109375" style="344" customWidth="1"/>
    <col min="12812" max="13056" width="11.42578125" style="344"/>
    <col min="13057" max="13057" width="3.28515625" style="344" customWidth="1"/>
    <col min="13058" max="13058" width="14.5703125" style="344" customWidth="1"/>
    <col min="13059" max="13059" width="11.28515625" style="344" customWidth="1"/>
    <col min="13060" max="13060" width="12.140625" style="344" bestFit="1" customWidth="1"/>
    <col min="13061" max="13061" width="11.42578125" style="344"/>
    <col min="13062" max="13062" width="12.85546875" style="344" customWidth="1"/>
    <col min="13063" max="13063" width="14" style="344" customWidth="1"/>
    <col min="13064" max="13064" width="16.140625" style="344" customWidth="1"/>
    <col min="13065" max="13065" width="11.42578125" style="344"/>
    <col min="13066" max="13066" width="10.5703125" style="344" customWidth="1"/>
    <col min="13067" max="13067" width="10.7109375" style="344" customWidth="1"/>
    <col min="13068" max="13312" width="11.42578125" style="344"/>
    <col min="13313" max="13313" width="3.28515625" style="344" customWidth="1"/>
    <col min="13314" max="13314" width="14.5703125" style="344" customWidth="1"/>
    <col min="13315" max="13315" width="11.28515625" style="344" customWidth="1"/>
    <col min="13316" max="13316" width="12.140625" style="344" bestFit="1" customWidth="1"/>
    <col min="13317" max="13317" width="11.42578125" style="344"/>
    <col min="13318" max="13318" width="12.85546875" style="344" customWidth="1"/>
    <col min="13319" max="13319" width="14" style="344" customWidth="1"/>
    <col min="13320" max="13320" width="16.140625" style="344" customWidth="1"/>
    <col min="13321" max="13321" width="11.42578125" style="344"/>
    <col min="13322" max="13322" width="10.5703125" style="344" customWidth="1"/>
    <col min="13323" max="13323" width="10.7109375" style="344" customWidth="1"/>
    <col min="13324" max="13568" width="11.42578125" style="344"/>
    <col min="13569" max="13569" width="3.28515625" style="344" customWidth="1"/>
    <col min="13570" max="13570" width="14.5703125" style="344" customWidth="1"/>
    <col min="13571" max="13571" width="11.28515625" style="344" customWidth="1"/>
    <col min="13572" max="13572" width="12.140625" style="344" bestFit="1" customWidth="1"/>
    <col min="13573" max="13573" width="11.42578125" style="344"/>
    <col min="13574" max="13574" width="12.85546875" style="344" customWidth="1"/>
    <col min="13575" max="13575" width="14" style="344" customWidth="1"/>
    <col min="13576" max="13576" width="16.140625" style="344" customWidth="1"/>
    <col min="13577" max="13577" width="11.42578125" style="344"/>
    <col min="13578" max="13578" width="10.5703125" style="344" customWidth="1"/>
    <col min="13579" max="13579" width="10.7109375" style="344" customWidth="1"/>
    <col min="13580" max="13824" width="11.42578125" style="344"/>
    <col min="13825" max="13825" width="3.28515625" style="344" customWidth="1"/>
    <col min="13826" max="13826" width="14.5703125" style="344" customWidth="1"/>
    <col min="13827" max="13827" width="11.28515625" style="344" customWidth="1"/>
    <col min="13828" max="13828" width="12.140625" style="344" bestFit="1" customWidth="1"/>
    <col min="13829" max="13829" width="11.42578125" style="344"/>
    <col min="13830" max="13830" width="12.85546875" style="344" customWidth="1"/>
    <col min="13831" max="13831" width="14" style="344" customWidth="1"/>
    <col min="13832" max="13832" width="16.140625" style="344" customWidth="1"/>
    <col min="13833" max="13833" width="11.42578125" style="344"/>
    <col min="13834" max="13834" width="10.5703125" style="344" customWidth="1"/>
    <col min="13835" max="13835" width="10.7109375" style="344" customWidth="1"/>
    <col min="13836" max="14080" width="11.42578125" style="344"/>
    <col min="14081" max="14081" width="3.28515625" style="344" customWidth="1"/>
    <col min="14082" max="14082" width="14.5703125" style="344" customWidth="1"/>
    <col min="14083" max="14083" width="11.28515625" style="344" customWidth="1"/>
    <col min="14084" max="14084" width="12.140625" style="344" bestFit="1" customWidth="1"/>
    <col min="14085" max="14085" width="11.42578125" style="344"/>
    <col min="14086" max="14086" width="12.85546875" style="344" customWidth="1"/>
    <col min="14087" max="14087" width="14" style="344" customWidth="1"/>
    <col min="14088" max="14088" width="16.140625" style="344" customWidth="1"/>
    <col min="14089" max="14089" width="11.42578125" style="344"/>
    <col min="14090" max="14090" width="10.5703125" style="344" customWidth="1"/>
    <col min="14091" max="14091" width="10.7109375" style="344" customWidth="1"/>
    <col min="14092" max="14336" width="11.42578125" style="344"/>
    <col min="14337" max="14337" width="3.28515625" style="344" customWidth="1"/>
    <col min="14338" max="14338" width="14.5703125" style="344" customWidth="1"/>
    <col min="14339" max="14339" width="11.28515625" style="344" customWidth="1"/>
    <col min="14340" max="14340" width="12.140625" style="344" bestFit="1" customWidth="1"/>
    <col min="14341" max="14341" width="11.42578125" style="344"/>
    <col min="14342" max="14342" width="12.85546875" style="344" customWidth="1"/>
    <col min="14343" max="14343" width="14" style="344" customWidth="1"/>
    <col min="14344" max="14344" width="16.140625" style="344" customWidth="1"/>
    <col min="14345" max="14345" width="11.42578125" style="344"/>
    <col min="14346" max="14346" width="10.5703125" style="344" customWidth="1"/>
    <col min="14347" max="14347" width="10.7109375" style="344" customWidth="1"/>
    <col min="14348" max="14592" width="11.42578125" style="344"/>
    <col min="14593" max="14593" width="3.28515625" style="344" customWidth="1"/>
    <col min="14594" max="14594" width="14.5703125" style="344" customWidth="1"/>
    <col min="14595" max="14595" width="11.28515625" style="344" customWidth="1"/>
    <col min="14596" max="14596" width="12.140625" style="344" bestFit="1" customWidth="1"/>
    <col min="14597" max="14597" width="11.42578125" style="344"/>
    <col min="14598" max="14598" width="12.85546875" style="344" customWidth="1"/>
    <col min="14599" max="14599" width="14" style="344" customWidth="1"/>
    <col min="14600" max="14600" width="16.140625" style="344" customWidth="1"/>
    <col min="14601" max="14601" width="11.42578125" style="344"/>
    <col min="14602" max="14602" width="10.5703125" style="344" customWidth="1"/>
    <col min="14603" max="14603" width="10.7109375" style="344" customWidth="1"/>
    <col min="14604" max="14848" width="11.42578125" style="344"/>
    <col min="14849" max="14849" width="3.28515625" style="344" customWidth="1"/>
    <col min="14850" max="14850" width="14.5703125" style="344" customWidth="1"/>
    <col min="14851" max="14851" width="11.28515625" style="344" customWidth="1"/>
    <col min="14852" max="14852" width="12.140625" style="344" bestFit="1" customWidth="1"/>
    <col min="14853" max="14853" width="11.42578125" style="344"/>
    <col min="14854" max="14854" width="12.85546875" style="344" customWidth="1"/>
    <col min="14855" max="14855" width="14" style="344" customWidth="1"/>
    <col min="14856" max="14856" width="16.140625" style="344" customWidth="1"/>
    <col min="14857" max="14857" width="11.42578125" style="344"/>
    <col min="14858" max="14858" width="10.5703125" style="344" customWidth="1"/>
    <col min="14859" max="14859" width="10.7109375" style="344" customWidth="1"/>
    <col min="14860" max="15104" width="11.42578125" style="344"/>
    <col min="15105" max="15105" width="3.28515625" style="344" customWidth="1"/>
    <col min="15106" max="15106" width="14.5703125" style="344" customWidth="1"/>
    <col min="15107" max="15107" width="11.28515625" style="344" customWidth="1"/>
    <col min="15108" max="15108" width="12.140625" style="344" bestFit="1" customWidth="1"/>
    <col min="15109" max="15109" width="11.42578125" style="344"/>
    <col min="15110" max="15110" width="12.85546875" style="344" customWidth="1"/>
    <col min="15111" max="15111" width="14" style="344" customWidth="1"/>
    <col min="15112" max="15112" width="16.140625" style="344" customWidth="1"/>
    <col min="15113" max="15113" width="11.42578125" style="344"/>
    <col min="15114" max="15114" width="10.5703125" style="344" customWidth="1"/>
    <col min="15115" max="15115" width="10.7109375" style="344" customWidth="1"/>
    <col min="15116" max="15360" width="11.42578125" style="344"/>
    <col min="15361" max="15361" width="3.28515625" style="344" customWidth="1"/>
    <col min="15362" max="15362" width="14.5703125" style="344" customWidth="1"/>
    <col min="15363" max="15363" width="11.28515625" style="344" customWidth="1"/>
    <col min="15364" max="15364" width="12.140625" style="344" bestFit="1" customWidth="1"/>
    <col min="15365" max="15365" width="11.42578125" style="344"/>
    <col min="15366" max="15366" width="12.85546875" style="344" customWidth="1"/>
    <col min="15367" max="15367" width="14" style="344" customWidth="1"/>
    <col min="15368" max="15368" width="16.140625" style="344" customWidth="1"/>
    <col min="15369" max="15369" width="11.42578125" style="344"/>
    <col min="15370" max="15370" width="10.5703125" style="344" customWidth="1"/>
    <col min="15371" max="15371" width="10.7109375" style="344" customWidth="1"/>
    <col min="15372" max="15616" width="11.42578125" style="344"/>
    <col min="15617" max="15617" width="3.28515625" style="344" customWidth="1"/>
    <col min="15618" max="15618" width="14.5703125" style="344" customWidth="1"/>
    <col min="15619" max="15619" width="11.28515625" style="344" customWidth="1"/>
    <col min="15620" max="15620" width="12.140625" style="344" bestFit="1" customWidth="1"/>
    <col min="15621" max="15621" width="11.42578125" style="344"/>
    <col min="15622" max="15622" width="12.85546875" style="344" customWidth="1"/>
    <col min="15623" max="15623" width="14" style="344" customWidth="1"/>
    <col min="15624" max="15624" width="16.140625" style="344" customWidth="1"/>
    <col min="15625" max="15625" width="11.42578125" style="344"/>
    <col min="15626" max="15626" width="10.5703125" style="344" customWidth="1"/>
    <col min="15627" max="15627" width="10.7109375" style="344" customWidth="1"/>
    <col min="15628" max="15872" width="11.42578125" style="344"/>
    <col min="15873" max="15873" width="3.28515625" style="344" customWidth="1"/>
    <col min="15874" max="15874" width="14.5703125" style="344" customWidth="1"/>
    <col min="15875" max="15875" width="11.28515625" style="344" customWidth="1"/>
    <col min="15876" max="15876" width="12.140625" style="344" bestFit="1" customWidth="1"/>
    <col min="15877" max="15877" width="11.42578125" style="344"/>
    <col min="15878" max="15878" width="12.85546875" style="344" customWidth="1"/>
    <col min="15879" max="15879" width="14" style="344" customWidth="1"/>
    <col min="15880" max="15880" width="16.140625" style="344" customWidth="1"/>
    <col min="15881" max="15881" width="11.42578125" style="344"/>
    <col min="15882" max="15882" width="10.5703125" style="344" customWidth="1"/>
    <col min="15883" max="15883" width="10.7109375" style="344" customWidth="1"/>
    <col min="15884" max="16128" width="11.42578125" style="344"/>
    <col min="16129" max="16129" width="3.28515625" style="344" customWidth="1"/>
    <col min="16130" max="16130" width="14.5703125" style="344" customWidth="1"/>
    <col min="16131" max="16131" width="11.28515625" style="344" customWidth="1"/>
    <col min="16132" max="16132" width="12.140625" style="344" bestFit="1" customWidth="1"/>
    <col min="16133" max="16133" width="11.42578125" style="344"/>
    <col min="16134" max="16134" width="12.85546875" style="344" customWidth="1"/>
    <col min="16135" max="16135" width="14" style="344" customWidth="1"/>
    <col min="16136" max="16136" width="16.140625" style="344" customWidth="1"/>
    <col min="16137" max="16137" width="11.42578125" style="344"/>
    <col min="16138" max="16138" width="10.5703125" style="344" customWidth="1"/>
    <col min="16139" max="16139" width="10.7109375" style="344" customWidth="1"/>
    <col min="16140" max="16384" width="11.42578125" style="344"/>
  </cols>
  <sheetData>
    <row r="1" spans="2:12" ht="15.75">
      <c r="B1" s="344" t="s">
        <v>790</v>
      </c>
      <c r="C1" s="903" t="s">
        <v>1014</v>
      </c>
      <c r="D1" s="903"/>
      <c r="E1" s="903"/>
      <c r="F1" s="903"/>
      <c r="G1" s="903"/>
      <c r="H1" s="903"/>
    </row>
    <row r="2" spans="2:12">
      <c r="C2" s="904" t="s">
        <v>1041</v>
      </c>
      <c r="D2" s="904"/>
      <c r="E2" s="904"/>
      <c r="F2" s="904"/>
      <c r="G2" s="904"/>
      <c r="H2" s="904"/>
    </row>
    <row r="3" spans="2:12">
      <c r="C3" s="345" t="s">
        <v>1051</v>
      </c>
      <c r="D3" s="346"/>
      <c r="E3" s="347" t="s">
        <v>509</v>
      </c>
      <c r="F3" s="348"/>
      <c r="G3" s="345"/>
      <c r="H3" s="349" t="s">
        <v>790</v>
      </c>
    </row>
    <row r="4" spans="2:12">
      <c r="C4" s="345" t="s">
        <v>1015</v>
      </c>
      <c r="D4" s="346"/>
      <c r="E4" s="350">
        <v>7403</v>
      </c>
      <c r="F4" s="348"/>
      <c r="G4" s="345"/>
      <c r="H4" s="346"/>
      <c r="I4" s="344" t="s">
        <v>1052</v>
      </c>
    </row>
    <row r="5" spans="2:12">
      <c r="C5" s="345" t="s">
        <v>1016</v>
      </c>
      <c r="D5" s="346"/>
      <c r="E5" s="350" t="s">
        <v>1084</v>
      </c>
      <c r="F5" s="348"/>
      <c r="G5" s="345"/>
      <c r="H5" s="346"/>
    </row>
    <row r="6" spans="2:12">
      <c r="C6" s="351" t="s">
        <v>1017</v>
      </c>
      <c r="D6" s="346"/>
      <c r="E6" s="352" t="s">
        <v>1085</v>
      </c>
      <c r="F6" s="348"/>
      <c r="G6" s="351"/>
      <c r="H6" s="346"/>
    </row>
    <row r="7" spans="2:12">
      <c r="C7" s="351" t="s">
        <v>1036</v>
      </c>
      <c r="D7" s="349"/>
      <c r="E7" s="352" t="s">
        <v>1086</v>
      </c>
      <c r="F7" s="348"/>
      <c r="G7" s="351"/>
      <c r="H7" s="346"/>
    </row>
    <row r="8" spans="2:12" ht="13.5" thickBot="1"/>
    <row r="9" spans="2:12" ht="31.5" customHeight="1">
      <c r="C9" s="353" t="s">
        <v>1053</v>
      </c>
      <c r="D9" s="354" t="s">
        <v>1054</v>
      </c>
      <c r="E9" s="355" t="s">
        <v>1055</v>
      </c>
      <c r="F9" s="355" t="s">
        <v>1056</v>
      </c>
      <c r="G9" s="356" t="s">
        <v>1057</v>
      </c>
      <c r="H9" s="357" t="s">
        <v>1058</v>
      </c>
    </row>
    <row r="10" spans="2:12" ht="13.5" thickBot="1">
      <c r="C10" s="358" t="s">
        <v>7</v>
      </c>
      <c r="D10" s="359">
        <v>10000</v>
      </c>
      <c r="E10" s="360">
        <v>0.80585000000000007</v>
      </c>
      <c r="F10" s="361" t="s">
        <v>1059</v>
      </c>
      <c r="G10" s="362">
        <v>4.2300000000000004</v>
      </c>
      <c r="H10" s="363" t="str">
        <f t="shared" ref="H10:H52" si="0">IF(G10&lt;=2,"Muy Malo",IF(G10&lt;=3.5,"Malo",IF(G10&lt;=4,"Regular",IF(G10&lt;=4.5,"Bueno","Muy Bueno"))))</f>
        <v>Bueno</v>
      </c>
      <c r="I10" s="364" t="s">
        <v>1060</v>
      </c>
      <c r="L10" s="365">
        <v>430000</v>
      </c>
    </row>
    <row r="11" spans="2:12">
      <c r="C11" s="358">
        <f>+D10</f>
        <v>10000</v>
      </c>
      <c r="D11" s="359">
        <v>20000</v>
      </c>
      <c r="E11" s="360">
        <v>0.99990000000000001</v>
      </c>
      <c r="F11" s="361" t="s">
        <v>1059</v>
      </c>
      <c r="G11" s="362">
        <v>4.41</v>
      </c>
      <c r="H11" s="363" t="str">
        <f t="shared" si="0"/>
        <v>Bueno</v>
      </c>
      <c r="I11" s="364" t="s">
        <v>1061</v>
      </c>
    </row>
    <row r="12" spans="2:12">
      <c r="C12" s="358">
        <f>+C11+10000</f>
        <v>20000</v>
      </c>
      <c r="D12" s="359">
        <v>30000</v>
      </c>
      <c r="E12" s="360">
        <v>1.00275</v>
      </c>
      <c r="F12" s="361" t="s">
        <v>1059</v>
      </c>
      <c r="G12" s="362">
        <v>3.92</v>
      </c>
      <c r="H12" s="363" t="str">
        <f t="shared" si="0"/>
        <v>Regular</v>
      </c>
      <c r="I12" s="344" t="s">
        <v>1062</v>
      </c>
    </row>
    <row r="13" spans="2:12">
      <c r="C13" s="358">
        <f t="shared" ref="C13:C52" si="1">+C12+10000</f>
        <v>30000</v>
      </c>
      <c r="D13" s="359">
        <v>40000</v>
      </c>
      <c r="E13" s="360">
        <v>0.99922</v>
      </c>
      <c r="F13" s="361" t="s">
        <v>1059</v>
      </c>
      <c r="G13" s="362">
        <v>3.87</v>
      </c>
      <c r="H13" s="363" t="str">
        <f t="shared" si="0"/>
        <v>Regular</v>
      </c>
      <c r="I13" s="344" t="s">
        <v>1063</v>
      </c>
    </row>
    <row r="14" spans="2:12">
      <c r="C14" s="358">
        <f t="shared" si="1"/>
        <v>40000</v>
      </c>
      <c r="D14" s="359">
        <v>50000</v>
      </c>
      <c r="E14" s="360">
        <v>1.0064</v>
      </c>
      <c r="F14" s="361" t="s">
        <v>1059</v>
      </c>
      <c r="G14" s="362">
        <v>4.05</v>
      </c>
      <c r="H14" s="363" t="str">
        <f t="shared" si="0"/>
        <v>Bueno</v>
      </c>
      <c r="I14" s="344" t="s">
        <v>1064</v>
      </c>
    </row>
    <row r="15" spans="2:12">
      <c r="C15" s="358">
        <f t="shared" si="1"/>
        <v>50000</v>
      </c>
      <c r="D15" s="359">
        <v>60000</v>
      </c>
      <c r="E15" s="360">
        <v>0.99329000000000001</v>
      </c>
      <c r="F15" s="361" t="s">
        <v>1059</v>
      </c>
      <c r="G15" s="362">
        <v>3.87</v>
      </c>
      <c r="H15" s="363" t="str">
        <f t="shared" si="0"/>
        <v>Regular</v>
      </c>
      <c r="I15" s="344" t="s">
        <v>1065</v>
      </c>
    </row>
    <row r="16" spans="2:12">
      <c r="C16" s="358">
        <f t="shared" si="1"/>
        <v>60000</v>
      </c>
      <c r="D16" s="359">
        <v>70000</v>
      </c>
      <c r="E16" s="360">
        <v>1.00098</v>
      </c>
      <c r="F16" s="361" t="s">
        <v>1059</v>
      </c>
      <c r="G16" s="362">
        <v>3.25</v>
      </c>
      <c r="H16" s="363" t="str">
        <f t="shared" si="0"/>
        <v>Malo</v>
      </c>
      <c r="I16" s="344" t="s">
        <v>1066</v>
      </c>
    </row>
    <row r="17" spans="3:9">
      <c r="C17" s="358">
        <f t="shared" si="1"/>
        <v>70000</v>
      </c>
      <c r="D17" s="359">
        <v>80000</v>
      </c>
      <c r="E17" s="360">
        <v>1.00193</v>
      </c>
      <c r="F17" s="361" t="s">
        <v>1059</v>
      </c>
      <c r="G17" s="362">
        <v>3.33</v>
      </c>
      <c r="H17" s="363" t="str">
        <f t="shared" si="0"/>
        <v>Malo</v>
      </c>
      <c r="I17" s="344" t="s">
        <v>1067</v>
      </c>
    </row>
    <row r="18" spans="3:9">
      <c r="C18" s="358">
        <f t="shared" si="1"/>
        <v>80000</v>
      </c>
      <c r="D18" s="359">
        <v>90000</v>
      </c>
      <c r="E18" s="360">
        <v>1.00054</v>
      </c>
      <c r="F18" s="361" t="s">
        <v>1059</v>
      </c>
      <c r="G18" s="362">
        <v>3.05</v>
      </c>
      <c r="H18" s="363" t="str">
        <f t="shared" si="0"/>
        <v>Malo</v>
      </c>
      <c r="I18" s="344" t="s">
        <v>1068</v>
      </c>
    </row>
    <row r="19" spans="3:9">
      <c r="C19" s="358">
        <f t="shared" si="1"/>
        <v>90000</v>
      </c>
      <c r="D19" s="359">
        <v>100000</v>
      </c>
      <c r="E19" s="360">
        <v>0.99807000000000001</v>
      </c>
      <c r="F19" s="361" t="s">
        <v>1059</v>
      </c>
      <c r="G19" s="362">
        <v>3.49</v>
      </c>
      <c r="H19" s="363" t="str">
        <f t="shared" si="0"/>
        <v>Malo</v>
      </c>
      <c r="I19" s="344" t="s">
        <v>1069</v>
      </c>
    </row>
    <row r="20" spans="3:9">
      <c r="C20" s="358">
        <f t="shared" si="1"/>
        <v>100000</v>
      </c>
      <c r="D20" s="359">
        <v>110000</v>
      </c>
      <c r="E20" s="360">
        <v>1.0008900000000001</v>
      </c>
      <c r="F20" s="361" t="s">
        <v>1059</v>
      </c>
      <c r="G20" s="362">
        <v>3.36</v>
      </c>
      <c r="H20" s="363" t="str">
        <f t="shared" si="0"/>
        <v>Malo</v>
      </c>
      <c r="I20" s="344" t="s">
        <v>1070</v>
      </c>
    </row>
    <row r="21" spans="3:9">
      <c r="C21" s="358">
        <f t="shared" si="1"/>
        <v>110000</v>
      </c>
      <c r="D21" s="359">
        <v>120000</v>
      </c>
      <c r="E21" s="360">
        <v>0.99741999999999997</v>
      </c>
      <c r="F21" s="361" t="s">
        <v>1059</v>
      </c>
      <c r="G21" s="362">
        <v>3.09</v>
      </c>
      <c r="H21" s="363" t="str">
        <f t="shared" si="0"/>
        <v>Malo</v>
      </c>
      <c r="I21" s="344" t="s">
        <v>1071</v>
      </c>
    </row>
    <row r="22" spans="3:9">
      <c r="C22" s="358">
        <f t="shared" si="1"/>
        <v>120000</v>
      </c>
      <c r="D22" s="359">
        <v>130000</v>
      </c>
      <c r="E22" s="360">
        <v>0.99990999999999997</v>
      </c>
      <c r="F22" s="361" t="s">
        <v>1059</v>
      </c>
      <c r="G22" s="362">
        <v>3.19</v>
      </c>
      <c r="H22" s="363" t="str">
        <f t="shared" si="0"/>
        <v>Malo</v>
      </c>
    </row>
    <row r="23" spans="3:9">
      <c r="C23" s="358">
        <f t="shared" si="1"/>
        <v>130000</v>
      </c>
      <c r="D23" s="359">
        <v>140000</v>
      </c>
      <c r="E23" s="360">
        <v>0.99963000000000002</v>
      </c>
      <c r="F23" s="361" t="s">
        <v>1059</v>
      </c>
      <c r="G23" s="362">
        <v>2.84</v>
      </c>
      <c r="H23" s="363" t="str">
        <f t="shared" si="0"/>
        <v>Malo</v>
      </c>
    </row>
    <row r="24" spans="3:9">
      <c r="C24" s="358">
        <f t="shared" si="1"/>
        <v>140000</v>
      </c>
      <c r="D24" s="359">
        <v>150000</v>
      </c>
      <c r="E24" s="360">
        <v>1.0012699999999999</v>
      </c>
      <c r="F24" s="361" t="s">
        <v>1059</v>
      </c>
      <c r="G24" s="362">
        <v>3.32</v>
      </c>
      <c r="H24" s="363" t="str">
        <f t="shared" si="0"/>
        <v>Malo</v>
      </c>
    </row>
    <row r="25" spans="3:9">
      <c r="C25" s="358">
        <f t="shared" si="1"/>
        <v>150000</v>
      </c>
      <c r="D25" s="359">
        <v>160000</v>
      </c>
      <c r="E25" s="360">
        <v>1.0027600000000001</v>
      </c>
      <c r="F25" s="361" t="s">
        <v>1059</v>
      </c>
      <c r="G25" s="362">
        <v>3.12</v>
      </c>
      <c r="H25" s="363" t="str">
        <f t="shared" si="0"/>
        <v>Malo</v>
      </c>
      <c r="I25" s="366"/>
    </row>
    <row r="26" spans="3:9">
      <c r="C26" s="358">
        <f t="shared" si="1"/>
        <v>160000</v>
      </c>
      <c r="D26" s="359">
        <v>170000</v>
      </c>
      <c r="E26" s="360">
        <v>1.0136699999999998</v>
      </c>
      <c r="F26" s="361" t="s">
        <v>1059</v>
      </c>
      <c r="G26" s="362">
        <v>3.06</v>
      </c>
      <c r="H26" s="363" t="str">
        <f t="shared" si="0"/>
        <v>Malo</v>
      </c>
    </row>
    <row r="27" spans="3:9">
      <c r="C27" s="358">
        <f t="shared" si="1"/>
        <v>170000</v>
      </c>
      <c r="D27" s="359">
        <v>180000</v>
      </c>
      <c r="E27" s="360">
        <v>1.01875</v>
      </c>
      <c r="F27" s="361" t="s">
        <v>1059</v>
      </c>
      <c r="G27" s="362">
        <v>3.31</v>
      </c>
      <c r="H27" s="363" t="str">
        <f t="shared" si="0"/>
        <v>Malo</v>
      </c>
    </row>
    <row r="28" spans="3:9">
      <c r="C28" s="358">
        <f t="shared" si="1"/>
        <v>180000</v>
      </c>
      <c r="D28" s="359">
        <v>190000</v>
      </c>
      <c r="E28" s="360">
        <v>0.96589999999999998</v>
      </c>
      <c r="F28" s="361" t="s">
        <v>1059</v>
      </c>
      <c r="G28" s="362">
        <v>3.16</v>
      </c>
      <c r="H28" s="363" t="str">
        <f t="shared" si="0"/>
        <v>Malo</v>
      </c>
    </row>
    <row r="29" spans="3:9">
      <c r="C29" s="358">
        <f t="shared" si="1"/>
        <v>190000</v>
      </c>
      <c r="D29" s="359">
        <v>200000</v>
      </c>
      <c r="E29" s="360">
        <v>1.0526900000000001</v>
      </c>
      <c r="F29" s="361" t="s">
        <v>1059</v>
      </c>
      <c r="G29" s="362">
        <v>2.41</v>
      </c>
      <c r="H29" s="363" t="str">
        <f t="shared" si="0"/>
        <v>Malo</v>
      </c>
    </row>
    <row r="30" spans="3:9">
      <c r="C30" s="358">
        <f t="shared" si="1"/>
        <v>200000</v>
      </c>
      <c r="D30" s="359">
        <v>210000</v>
      </c>
      <c r="E30" s="360">
        <v>0.94596000000000002</v>
      </c>
      <c r="F30" s="361" t="s">
        <v>1059</v>
      </c>
      <c r="G30" s="362">
        <v>2.41</v>
      </c>
      <c r="H30" s="363" t="str">
        <f t="shared" si="0"/>
        <v>Malo</v>
      </c>
    </row>
    <row r="31" spans="3:9">
      <c r="C31" s="358">
        <f t="shared" si="1"/>
        <v>210000</v>
      </c>
      <c r="D31" s="359">
        <v>220000</v>
      </c>
      <c r="E31" s="360">
        <v>1.0841100000000001</v>
      </c>
      <c r="F31" s="361" t="s">
        <v>1059</v>
      </c>
      <c r="G31" s="362">
        <v>2.41</v>
      </c>
      <c r="H31" s="363" t="str">
        <f t="shared" si="0"/>
        <v>Malo</v>
      </c>
    </row>
    <row r="32" spans="3:9">
      <c r="C32" s="358">
        <f t="shared" si="1"/>
        <v>220000</v>
      </c>
      <c r="D32" s="359">
        <v>230000</v>
      </c>
      <c r="E32" s="360">
        <v>0.99285999999999996</v>
      </c>
      <c r="F32" s="361" t="s">
        <v>1059</v>
      </c>
      <c r="G32" s="362">
        <v>3.07</v>
      </c>
      <c r="H32" s="363" t="str">
        <f t="shared" si="0"/>
        <v>Malo</v>
      </c>
    </row>
    <row r="33" spans="3:9">
      <c r="C33" s="358">
        <f t="shared" si="1"/>
        <v>230000</v>
      </c>
      <c r="D33" s="359">
        <v>240000</v>
      </c>
      <c r="E33" s="360">
        <v>1.0649999999999999</v>
      </c>
      <c r="F33" s="361" t="s">
        <v>1059</v>
      </c>
      <c r="G33" s="362">
        <v>3.43</v>
      </c>
      <c r="H33" s="363" t="str">
        <f t="shared" si="0"/>
        <v>Malo</v>
      </c>
    </row>
    <row r="34" spans="3:9">
      <c r="C34" s="358">
        <f t="shared" si="1"/>
        <v>240000</v>
      </c>
      <c r="D34" s="359">
        <v>250000</v>
      </c>
      <c r="E34" s="360">
        <v>1.0442400000000001</v>
      </c>
      <c r="F34" s="361" t="s">
        <v>1059</v>
      </c>
      <c r="G34" s="362">
        <v>3.12</v>
      </c>
      <c r="H34" s="363" t="str">
        <f t="shared" si="0"/>
        <v>Malo</v>
      </c>
      <c r="I34" s="366"/>
    </row>
    <row r="35" spans="3:9">
      <c r="C35" s="358">
        <f t="shared" si="1"/>
        <v>250000</v>
      </c>
      <c r="D35" s="359">
        <v>260000</v>
      </c>
      <c r="E35" s="360">
        <v>1.00542</v>
      </c>
      <c r="F35" s="361" t="s">
        <v>1059</v>
      </c>
      <c r="G35" s="362">
        <v>3.17</v>
      </c>
      <c r="H35" s="363" t="str">
        <f t="shared" si="0"/>
        <v>Malo</v>
      </c>
    </row>
    <row r="36" spans="3:9">
      <c r="C36" s="358">
        <f t="shared" si="1"/>
        <v>260000</v>
      </c>
      <c r="D36" s="359">
        <v>270000</v>
      </c>
      <c r="E36" s="360">
        <v>0.92242000000000002</v>
      </c>
      <c r="F36" s="361" t="s">
        <v>1059</v>
      </c>
      <c r="G36" s="362">
        <v>3.81</v>
      </c>
      <c r="H36" s="363" t="str">
        <f t="shared" si="0"/>
        <v>Regular</v>
      </c>
    </row>
    <row r="37" spans="3:9">
      <c r="C37" s="358">
        <f t="shared" si="1"/>
        <v>270000</v>
      </c>
      <c r="D37" s="359">
        <v>280000</v>
      </c>
      <c r="E37" s="360">
        <v>1.0382400000000001</v>
      </c>
      <c r="F37" s="361" t="s">
        <v>1059</v>
      </c>
      <c r="G37" s="362">
        <v>3.43</v>
      </c>
      <c r="H37" s="363" t="str">
        <f t="shared" si="0"/>
        <v>Malo</v>
      </c>
    </row>
    <row r="38" spans="3:9">
      <c r="C38" s="358">
        <f t="shared" si="1"/>
        <v>280000</v>
      </c>
      <c r="D38" s="359">
        <v>290000</v>
      </c>
      <c r="E38" s="360">
        <v>1.00945</v>
      </c>
      <c r="F38" s="361" t="s">
        <v>1059</v>
      </c>
      <c r="G38" s="362">
        <v>3.5</v>
      </c>
      <c r="H38" s="363" t="str">
        <f t="shared" si="0"/>
        <v>Malo</v>
      </c>
    </row>
    <row r="39" spans="3:9">
      <c r="C39" s="358">
        <f t="shared" si="1"/>
        <v>290000</v>
      </c>
      <c r="D39" s="359">
        <v>300000</v>
      </c>
      <c r="E39" s="360">
        <v>0.99657000000000007</v>
      </c>
      <c r="F39" s="361" t="s">
        <v>1059</v>
      </c>
      <c r="G39" s="362">
        <v>3.69</v>
      </c>
      <c r="H39" s="363" t="str">
        <f t="shared" si="0"/>
        <v>Regular</v>
      </c>
      <c r="I39" s="366"/>
    </row>
    <row r="40" spans="3:9">
      <c r="C40" s="358">
        <f t="shared" si="1"/>
        <v>300000</v>
      </c>
      <c r="D40" s="359">
        <v>310000</v>
      </c>
      <c r="E40" s="360">
        <v>1.0006299999999999</v>
      </c>
      <c r="F40" s="361" t="s">
        <v>1059</v>
      </c>
      <c r="G40" s="362">
        <v>3.53</v>
      </c>
      <c r="H40" s="363" t="str">
        <f t="shared" si="0"/>
        <v>Regular</v>
      </c>
    </row>
    <row r="41" spans="3:9">
      <c r="C41" s="358">
        <f t="shared" si="1"/>
        <v>310000</v>
      </c>
      <c r="D41" s="359">
        <v>320000</v>
      </c>
      <c r="E41" s="360">
        <v>1.1576</v>
      </c>
      <c r="F41" s="361" t="s">
        <v>1059</v>
      </c>
      <c r="G41" s="362">
        <v>3.15</v>
      </c>
      <c r="H41" s="363" t="str">
        <f t="shared" si="0"/>
        <v>Malo</v>
      </c>
      <c r="I41" s="366"/>
    </row>
    <row r="42" spans="3:9">
      <c r="C42" s="358">
        <f t="shared" si="1"/>
        <v>320000</v>
      </c>
      <c r="D42" s="359">
        <v>330000</v>
      </c>
      <c r="E42" s="360">
        <v>1.0202800000000001</v>
      </c>
      <c r="F42" s="361" t="s">
        <v>1059</v>
      </c>
      <c r="G42" s="362">
        <v>3.99</v>
      </c>
      <c r="H42" s="363" t="str">
        <f t="shared" si="0"/>
        <v>Regular</v>
      </c>
    </row>
    <row r="43" spans="3:9">
      <c r="C43" s="358">
        <f t="shared" si="1"/>
        <v>330000</v>
      </c>
      <c r="D43" s="359">
        <v>340000</v>
      </c>
      <c r="E43" s="360">
        <v>1.0728499999999999</v>
      </c>
      <c r="F43" s="361" t="s">
        <v>1059</v>
      </c>
      <c r="G43" s="362">
        <v>4.04</v>
      </c>
      <c r="H43" s="363" t="str">
        <f t="shared" si="0"/>
        <v>Bueno</v>
      </c>
      <c r="I43" s="366"/>
    </row>
    <row r="44" spans="3:9">
      <c r="C44" s="358">
        <f t="shared" si="1"/>
        <v>340000</v>
      </c>
      <c r="D44" s="359">
        <v>350000</v>
      </c>
      <c r="E44" s="360">
        <v>0.99412</v>
      </c>
      <c r="F44" s="361" t="s">
        <v>1059</v>
      </c>
      <c r="G44" s="362">
        <v>4.0599999999999996</v>
      </c>
      <c r="H44" s="363" t="str">
        <f t="shared" si="0"/>
        <v>Bueno</v>
      </c>
    </row>
    <row r="45" spans="3:9">
      <c r="C45" s="358">
        <f t="shared" si="1"/>
        <v>350000</v>
      </c>
      <c r="D45" s="359">
        <v>360000</v>
      </c>
      <c r="E45" s="360">
        <v>1.0626399999999998</v>
      </c>
      <c r="F45" s="361" t="s">
        <v>1059</v>
      </c>
      <c r="G45" s="362">
        <v>4.18</v>
      </c>
      <c r="H45" s="363" t="str">
        <f t="shared" si="0"/>
        <v>Bueno</v>
      </c>
    </row>
    <row r="46" spans="3:9">
      <c r="C46" s="358">
        <f t="shared" si="1"/>
        <v>360000</v>
      </c>
      <c r="D46" s="359">
        <v>370000</v>
      </c>
      <c r="E46" s="360">
        <v>1.0332000000000001</v>
      </c>
      <c r="F46" s="361" t="s">
        <v>1059</v>
      </c>
      <c r="G46" s="362">
        <v>4.45</v>
      </c>
      <c r="H46" s="363" t="str">
        <f t="shared" si="0"/>
        <v>Bueno</v>
      </c>
    </row>
    <row r="47" spans="3:9">
      <c r="C47" s="358">
        <f t="shared" si="1"/>
        <v>370000</v>
      </c>
      <c r="D47" s="359">
        <v>380000</v>
      </c>
      <c r="E47" s="360">
        <v>0.9617</v>
      </c>
      <c r="F47" s="361" t="s">
        <v>1059</v>
      </c>
      <c r="G47" s="362">
        <v>4.3899999999999997</v>
      </c>
      <c r="H47" s="363" t="str">
        <f t="shared" si="0"/>
        <v>Bueno</v>
      </c>
    </row>
    <row r="48" spans="3:9">
      <c r="C48" s="358">
        <f t="shared" si="1"/>
        <v>380000</v>
      </c>
      <c r="D48" s="359">
        <v>390000</v>
      </c>
      <c r="E48" s="360">
        <v>1.02729</v>
      </c>
      <c r="F48" s="361" t="s">
        <v>1059</v>
      </c>
      <c r="G48" s="362">
        <v>4.21</v>
      </c>
      <c r="H48" s="363" t="str">
        <f t="shared" si="0"/>
        <v>Bueno</v>
      </c>
    </row>
    <row r="49" spans="2:15">
      <c r="C49" s="358">
        <f t="shared" si="1"/>
        <v>390000</v>
      </c>
      <c r="D49" s="359">
        <v>400000</v>
      </c>
      <c r="E49" s="360">
        <v>1.0253099999999999</v>
      </c>
      <c r="F49" s="361" t="s">
        <v>1059</v>
      </c>
      <c r="G49" s="362">
        <v>4.18</v>
      </c>
      <c r="H49" s="363" t="str">
        <f t="shared" si="0"/>
        <v>Bueno</v>
      </c>
    </row>
    <row r="50" spans="2:15">
      <c r="C50" s="358">
        <f t="shared" si="1"/>
        <v>400000</v>
      </c>
      <c r="D50" s="359">
        <v>410000</v>
      </c>
      <c r="E50" s="360">
        <v>1.02</v>
      </c>
      <c r="F50" s="361" t="s">
        <v>1059</v>
      </c>
      <c r="G50" s="362">
        <v>4.2300000000000004</v>
      </c>
      <c r="H50" s="363" t="str">
        <f t="shared" si="0"/>
        <v>Bueno</v>
      </c>
    </row>
    <row r="51" spans="2:15">
      <c r="C51" s="358">
        <f t="shared" si="1"/>
        <v>410000</v>
      </c>
      <c r="D51" s="359">
        <v>420000</v>
      </c>
      <c r="E51" s="360">
        <v>0.94379000000000002</v>
      </c>
      <c r="F51" s="361" t="s">
        <v>1059</v>
      </c>
      <c r="G51" s="362">
        <v>4.26</v>
      </c>
      <c r="H51" s="399" t="str">
        <f t="shared" si="0"/>
        <v>Bueno</v>
      </c>
      <c r="I51" s="401" t="s">
        <v>1073</v>
      </c>
    </row>
    <row r="52" spans="2:15" ht="13.5" thickBot="1">
      <c r="C52" s="367">
        <f t="shared" si="1"/>
        <v>420000</v>
      </c>
      <c r="D52" s="365">
        <v>430000</v>
      </c>
      <c r="E52" s="368">
        <v>0.90319000000000005</v>
      </c>
      <c r="F52" s="369" t="s">
        <v>1059</v>
      </c>
      <c r="G52" s="370">
        <v>2.79</v>
      </c>
      <c r="H52" s="400" t="str">
        <f t="shared" si="0"/>
        <v>Malo</v>
      </c>
    </row>
    <row r="53" spans="2:15" ht="13.5" thickBot="1">
      <c r="C53" s="371" t="s">
        <v>790</v>
      </c>
      <c r="D53" s="371" t="s">
        <v>790</v>
      </c>
      <c r="E53" s="372"/>
      <c r="G53" s="373"/>
      <c r="H53" s="371"/>
      <c r="K53" s="374"/>
    </row>
    <row r="54" spans="2:15" ht="13.5" thickBot="1">
      <c r="B54" s="375" t="s">
        <v>1072</v>
      </c>
      <c r="C54" s="376"/>
      <c r="D54" s="377">
        <f>SUM(E10:E52)</f>
        <v>43.188690000000015</v>
      </c>
      <c r="G54" s="373"/>
      <c r="H54" s="371"/>
    </row>
    <row r="55" spans="2:15" ht="13.5" thickBot="1">
      <c r="C55" s="371" t="s">
        <v>790</v>
      </c>
      <c r="D55" s="371" t="s">
        <v>790</v>
      </c>
      <c r="E55" s="371"/>
      <c r="F55" s="371"/>
      <c r="G55" s="371"/>
    </row>
    <row r="56" spans="2:15" ht="12.75" customHeight="1">
      <c r="B56" s="905" t="s">
        <v>1026</v>
      </c>
      <c r="C56" s="907" t="s">
        <v>1042</v>
      </c>
      <c r="D56" s="378" t="s">
        <v>726</v>
      </c>
      <c r="E56" s="379"/>
      <c r="F56" s="380" t="s">
        <v>1027</v>
      </c>
      <c r="G56" s="381"/>
      <c r="H56" s="382" t="s">
        <v>1</v>
      </c>
      <c r="I56" s="383"/>
      <c r="J56" s="384" t="s">
        <v>1028</v>
      </c>
      <c r="K56" s="385"/>
      <c r="L56" s="386" t="s">
        <v>727</v>
      </c>
      <c r="M56" s="387"/>
    </row>
    <row r="57" spans="2:15" ht="13.5" thickBot="1">
      <c r="B57" s="906"/>
      <c r="C57" s="908"/>
      <c r="D57" s="388" t="s">
        <v>1029</v>
      </c>
      <c r="E57" s="388" t="s">
        <v>1030</v>
      </c>
      <c r="F57" s="388" t="s">
        <v>1029</v>
      </c>
      <c r="G57" s="388" t="s">
        <v>1030</v>
      </c>
      <c r="H57" s="388" t="s">
        <v>1029</v>
      </c>
      <c r="I57" s="388" t="s">
        <v>1030</v>
      </c>
      <c r="J57" s="388" t="s">
        <v>1029</v>
      </c>
      <c r="K57" s="389" t="s">
        <v>1030</v>
      </c>
      <c r="L57" s="388" t="s">
        <v>1029</v>
      </c>
      <c r="M57" s="389" t="s">
        <v>1030</v>
      </c>
    </row>
    <row r="58" spans="2:15" ht="13.5" thickBot="1">
      <c r="C58" s="371" t="s">
        <v>790</v>
      </c>
      <c r="D58" s="371" t="s">
        <v>790</v>
      </c>
      <c r="E58" s="371"/>
      <c r="F58" s="371"/>
      <c r="G58" s="371"/>
      <c r="H58" s="371" t="s">
        <v>790</v>
      </c>
      <c r="I58" s="371"/>
      <c r="J58" s="371"/>
      <c r="K58" s="371"/>
      <c r="L58" s="371"/>
      <c r="M58" s="371"/>
    </row>
    <row r="59" spans="2:15">
      <c r="B59" s="390" t="s">
        <v>1031</v>
      </c>
      <c r="C59" s="391">
        <f>SUMIFS($E$10:$E$52,$F$10:$F$52,"P-?")</f>
        <v>43.188690000000015</v>
      </c>
      <c r="D59" s="392">
        <f>SUMIFS($E$10:$E$52,$F$10:$F$52,"P-?",$H$10:$H$52,"Muy Bueno")</f>
        <v>0</v>
      </c>
      <c r="E59" s="393">
        <f>+D59/$D$54</f>
        <v>0</v>
      </c>
      <c r="F59" s="392">
        <f>SUMIFS($E$10:$E$52,$F$10:$F$52,"P-?",$H$10:$H$52,"Bueno")</f>
        <v>11.953049999999999</v>
      </c>
      <c r="G59" s="393">
        <f>+F59/$D$54</f>
        <v>0.2767634304258822</v>
      </c>
      <c r="H59" s="392">
        <f>SUMIFS($E$10:$E$52,$F$10:$F$52,"P-?",$H$10:$H$52,"Regular")</f>
        <v>6.9351599999999998</v>
      </c>
      <c r="I59" s="393">
        <f>+H59/$D$54</f>
        <v>0.16057815136323877</v>
      </c>
      <c r="J59" s="392">
        <f>SUMIFS($E$10:$E$52,$F$10:$F$52,"P-?",$H$10:$H$52,"Malo")</f>
        <v>24.30048</v>
      </c>
      <c r="K59" s="393">
        <f>+J59/$D$54</f>
        <v>0.56265841821087859</v>
      </c>
      <c r="L59" s="392">
        <f>SUMIFS($E$10:$E$52,$F$10:$F$52,"P-?",$H$10:$H$52,"Muy Malo")</f>
        <v>0</v>
      </c>
      <c r="M59" s="394">
        <f>+L59/$D$54</f>
        <v>0</v>
      </c>
      <c r="N59" s="366">
        <f>D59+F59+H59+J59+L59</f>
        <v>43.188690000000001</v>
      </c>
      <c r="O59" s="366">
        <f>E59+G59+I59+K59+M59</f>
        <v>0.99999999999999956</v>
      </c>
    </row>
    <row r="60" spans="2:15" ht="13.5" thickBot="1">
      <c r="B60" s="395" t="s">
        <v>1032</v>
      </c>
      <c r="C60" s="396">
        <f>SUMIFS($E$10:$E$52,$F$10:$F$52,"NP-?")</f>
        <v>0</v>
      </c>
      <c r="D60" s="397">
        <f>SUMIFS($E$10:$E$52,$F$10:$F$52,"NP-?",$H$10:$H$52,"Muy Bueno")</f>
        <v>0</v>
      </c>
      <c r="E60" s="398">
        <f>+D60/$D$54</f>
        <v>0</v>
      </c>
      <c r="F60" s="397">
        <f>SUMIFS($E$10:$E$52,$F$10:$F$52,"NP-?",$H$10:$H$52,"Bueno")</f>
        <v>0</v>
      </c>
      <c r="G60" s="398">
        <f>+F60/$D$54</f>
        <v>0</v>
      </c>
      <c r="H60" s="397">
        <f>SUMIFS($E$10:$E$52,$F$10:$F$52,"NP-?",$H$10:$H$52,"Regular")</f>
        <v>0</v>
      </c>
      <c r="I60" s="398">
        <f>+H60/$D$54</f>
        <v>0</v>
      </c>
      <c r="J60" s="397">
        <f>SUMIFS($E$10:$E$52,$F$10:$F$52,"NP-?",$H$10:$H$52,"Malo")</f>
        <v>0</v>
      </c>
      <c r="K60" s="398">
        <f>+J60/$D$54</f>
        <v>0</v>
      </c>
      <c r="L60" s="397">
        <f>SUMIFS($E$10:$E$52,$F$10:$F$52,"NP-?",$H$10:$H$52,"Muy Malo")</f>
        <v>0</v>
      </c>
      <c r="M60" s="398">
        <f>+L60/$D$54</f>
        <v>0</v>
      </c>
    </row>
    <row r="61" spans="2:15">
      <c r="C61" s="344" t="s">
        <v>790</v>
      </c>
    </row>
    <row r="62" spans="2:15">
      <c r="C62" s="344" t="s">
        <v>790</v>
      </c>
    </row>
    <row r="63" spans="2:15">
      <c r="C63" s="344" t="s">
        <v>790</v>
      </c>
    </row>
    <row r="64" spans="2:15">
      <c r="C64" s="344" t="s">
        <v>790</v>
      </c>
    </row>
    <row r="65" spans="3:6">
      <c r="C65" s="344" t="s">
        <v>790</v>
      </c>
    </row>
    <row r="66" spans="3:6">
      <c r="C66" s="344" t="s">
        <v>790</v>
      </c>
    </row>
    <row r="71" spans="3:6">
      <c r="F71" s="344" t="s">
        <v>790</v>
      </c>
    </row>
    <row r="72" spans="3:6">
      <c r="F72" s="344" t="s">
        <v>790</v>
      </c>
    </row>
    <row r="73" spans="3:6">
      <c r="F73" s="344" t="s">
        <v>790</v>
      </c>
    </row>
    <row r="74" spans="3:6">
      <c r="F74" s="344" t="s">
        <v>790</v>
      </c>
    </row>
    <row r="75" spans="3:6">
      <c r="F75" s="344" t="s">
        <v>790</v>
      </c>
    </row>
  </sheetData>
  <mergeCells count="4">
    <mergeCell ref="C1:H1"/>
    <mergeCell ref="C2:H2"/>
    <mergeCell ref="B56:B57"/>
    <mergeCell ref="C56:C57"/>
  </mergeCells>
  <conditionalFormatting sqref="H10:H11">
    <cfRule type="cellIs" dxfId="5" priority="4" stopIfTrue="1" operator="equal">
      <formula>"Bueno"</formula>
    </cfRule>
    <cfRule type="cellIs" dxfId="4" priority="5" stopIfTrue="1" operator="equal">
      <formula>"Regular"</formula>
    </cfRule>
    <cfRule type="cellIs" dxfId="3" priority="6" stopIfTrue="1" operator="equal">
      <formula>"Malo"</formula>
    </cfRule>
  </conditionalFormatting>
  <conditionalFormatting sqref="H12:H52">
    <cfRule type="cellIs" dxfId="2" priority="1" stopIfTrue="1" operator="equal">
      <formula>"Bueno"</formula>
    </cfRule>
    <cfRule type="cellIs" dxfId="1" priority="2" stopIfTrue="1" operator="equal">
      <formula>"Regular"</formula>
    </cfRule>
    <cfRule type="cellIs" dxfId="0" priority="3" stopIfTrue="1" operator="equal">
      <formula>"Malo"</formula>
    </cfRule>
  </conditionalFormatting>
  <printOptions horizontalCentered="1"/>
  <pageMargins left="0.19685039370078741" right="0.19685039370078741" top="1.5748031496062993" bottom="0.59055118110236227" header="0.59055118110236227" footer="0.39370078740157483"/>
  <pageSetup scale="65" orientation="portrait" horizontalDpi="300" verticalDpi="300" r:id="rId1"/>
  <headerFooter alignWithMargins="0">
    <oddHeader>&amp;CMINISTERIO DE TRANSPORTE
&amp;"Arial,Negrita"&amp;12INSTITUTO NACIONAL DE VÍAS&amp;"Arial,Normal"&amp;10
&amp;"Arial,Negrita"&amp;12&amp;EMETODOLOGIA PARA LA DETERMINACION Y CLASIFICACIÓN DEL ESTADO DE LA RED VIAL</oddHeader>
    <oddFooter>&amp;LSubdirección de Apoyo Técnico. Versión 3.2&amp;R&amp;D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8</vt:i4>
      </vt:variant>
    </vt:vector>
  </HeadingPairs>
  <TitlesOfParts>
    <vt:vector size="16" baseType="lpstr">
      <vt:lpstr>Territoriales</vt:lpstr>
      <vt:lpstr>Resumen</vt:lpstr>
      <vt:lpstr>Estado Resumen XXXX</vt:lpstr>
      <vt:lpstr>Plantilla Territoriales</vt:lpstr>
      <vt:lpstr>Plantilla Territoriales (2)</vt:lpstr>
      <vt:lpstr>Terreno</vt:lpstr>
      <vt:lpstr>fx SUMAR.SI RANGOS</vt:lpstr>
      <vt:lpstr>fx SUMAR.SI.CONJUNTO</vt:lpstr>
      <vt:lpstr>'Estado Resumen XXXX'!Área_de_impresión</vt:lpstr>
      <vt:lpstr>'fx SUMAR.SI RANGOS'!Área_de_impresión</vt:lpstr>
      <vt:lpstr>'fx SUMAR.SI.CONJUNTO'!Área_de_impresión</vt:lpstr>
      <vt:lpstr>Resumen!Área_de_impresión</vt:lpstr>
      <vt:lpstr>Territoriales!Área_de_impresión</vt:lpstr>
      <vt:lpstr>Inv_09_Invial</vt:lpstr>
      <vt:lpstr>'Estado Resumen XXXX'!Títulos_a_imprimir</vt:lpstr>
      <vt:lpstr>Territoriales!Títulos_a_imprimir</vt:lpstr>
    </vt:vector>
  </TitlesOfParts>
  <Company>Instituto Nacional de Vias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Subdireccion de Apoyo Técnico</dc:creator>
  <cp:lastModifiedBy>Alfonso Bonilla Esmeral</cp:lastModifiedBy>
  <cp:lastPrinted>2017-08-11T13:55:25Z</cp:lastPrinted>
  <dcterms:created xsi:type="dcterms:W3CDTF">2005-11-30T19:38:07Z</dcterms:created>
  <dcterms:modified xsi:type="dcterms:W3CDTF">2017-08-15T14:32:40Z</dcterms:modified>
</cp:coreProperties>
</file>