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C:\Users\makieser\Downloads\"/>
    </mc:Choice>
  </mc:AlternateContent>
  <bookViews>
    <workbookView xWindow="0" yWindow="0" windowWidth="28800" windowHeight="12435" tabRatio="758" firstSheet="2" activeTab="7"/>
    <workbookView xWindow="0" yWindow="0" windowWidth="28800" windowHeight="12435"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I20" i="23" l="1"/>
  <c r="I21" i="23"/>
  <c r="I22" i="23"/>
  <c r="I4"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s="1"/>
  <c r="F94" i="28" s="1"/>
  <c r="C95" i="28"/>
  <c r="D95" i="28" s="1"/>
  <c r="F95" i="28" s="1"/>
  <c r="D96" i="28"/>
  <c r="F96" i="28"/>
  <c r="C98" i="28"/>
  <c r="D98" i="28"/>
  <c r="F98" i="28" s="1"/>
  <c r="C99" i="28"/>
  <c r="D99" i="28" s="1"/>
  <c r="F99" i="28" s="1"/>
  <c r="D5" i="28"/>
  <c r="F5" i="28" s="1"/>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3" i="28"/>
  <c r="G94" i="28"/>
  <c r="G96" i="28"/>
  <c r="G98"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3" i="28"/>
  <c r="H94" i="28"/>
  <c r="H95" i="28"/>
  <c r="H96" i="28"/>
  <c r="H98" i="28"/>
  <c r="H99" i="28"/>
  <c r="D3" i="28"/>
  <c r="F3" i="28" s="1"/>
  <c r="G3" i="28"/>
  <c r="H3" i="28"/>
  <c r="D4" i="28"/>
  <c r="D6" i="28"/>
  <c r="F6" i="28" s="1"/>
  <c r="G6" i="28"/>
  <c r="H6" i="28"/>
  <c r="D7" i="28"/>
  <c r="F7" i="28" s="1"/>
  <c r="G7" i="28"/>
  <c r="H7" i="28"/>
  <c r="D8" i="28"/>
  <c r="F8" i="28" s="1"/>
  <c r="G8" i="28"/>
  <c r="H8" i="28"/>
  <c r="C9" i="28"/>
  <c r="D9" i="28" s="1"/>
  <c r="F9" i="28" s="1"/>
  <c r="D10" i="28"/>
  <c r="F10" i="28" s="1"/>
  <c r="G10" i="28"/>
  <c r="H10" i="28"/>
  <c r="D11" i="28"/>
  <c r="F11" i="28" s="1"/>
  <c r="G11" i="28"/>
  <c r="H11" i="28"/>
  <c r="D12" i="28"/>
  <c r="D13" i="28"/>
  <c r="F14" i="28"/>
  <c r="G14" i="28"/>
  <c r="H14" i="28"/>
  <c r="F15" i="28"/>
  <c r="G15" i="28"/>
  <c r="H15" i="28"/>
  <c r="D16" i="28"/>
  <c r="F16" i="28"/>
  <c r="G16" i="28"/>
  <c r="H16" i="28"/>
  <c r="D17" i="28"/>
  <c r="H17" i="28"/>
  <c r="D18" i="28"/>
  <c r="F18" i="28"/>
  <c r="G18" i="28"/>
  <c r="H18" i="28"/>
  <c r="C19" i="28"/>
  <c r="D19" i="28"/>
  <c r="F19" i="28" s="1"/>
  <c r="G19" i="28"/>
  <c r="H19" i="28"/>
  <c r="D20" i="28"/>
  <c r="F20" i="28" s="1"/>
  <c r="G20" i="28"/>
  <c r="H20" i="28"/>
  <c r="D21" i="28"/>
  <c r="F21" i="28" s="1"/>
  <c r="G21" i="28"/>
  <c r="H21" i="28"/>
  <c r="D22" i="28"/>
  <c r="F22" i="28" s="1"/>
  <c r="G22" i="28"/>
  <c r="H22" i="28"/>
  <c r="D23" i="28"/>
  <c r="G23" i="28"/>
  <c r="H23" i="28"/>
  <c r="C24" i="28"/>
  <c r="D24" i="28" s="1"/>
  <c r="F24" i="28" s="1"/>
  <c r="G24" i="28"/>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C40" i="28"/>
  <c r="D40" i="28" s="1"/>
  <c r="F40" i="28" s="1"/>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s="1"/>
  <c r="G80" i="28"/>
  <c r="H80" i="28"/>
  <c r="D81" i="28"/>
  <c r="F81" i="28" s="1"/>
  <c r="G81" i="28"/>
  <c r="H81" i="28"/>
  <c r="D82" i="28"/>
  <c r="F82" i="28" s="1"/>
  <c r="G82" i="28"/>
  <c r="H82" i="28"/>
  <c r="D83" i="28"/>
  <c r="F83" i="28" s="1"/>
  <c r="G83" i="28"/>
  <c r="H83" i="28"/>
  <c r="D84" i="28"/>
  <c r="D85" i="28"/>
  <c r="D92" i="28"/>
  <c r="D97" i="28"/>
  <c r="D100" i="28"/>
  <c r="F100" i="28"/>
  <c r="G100" i="28"/>
  <c r="H100" i="28"/>
  <c r="D101" i="28"/>
  <c r="F101" i="28"/>
  <c r="G101" i="28"/>
  <c r="H101" i="28"/>
  <c r="D102" i="28"/>
  <c r="F102" i="28"/>
  <c r="G102" i="28"/>
  <c r="H102" i="28"/>
  <c r="D103" i="28"/>
  <c r="F103" i="28"/>
  <c r="G103" i="28"/>
  <c r="H103" i="28"/>
  <c r="D104" i="28"/>
  <c r="F104" i="28"/>
  <c r="G104" i="28"/>
  <c r="H104" i="28"/>
  <c r="D105" i="28"/>
  <c r="F105" i="28"/>
  <c r="G105" i="28"/>
  <c r="H105" i="28"/>
  <c r="D106" i="28"/>
  <c r="F106" i="28"/>
  <c r="G106" i="28"/>
  <c r="H106" i="28"/>
  <c r="D107" i="28"/>
  <c r="F107" i="28"/>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3" i="23"/>
  <c r="I5" i="23"/>
  <c r="I6" i="23"/>
  <c r="I7" i="23"/>
  <c r="I8" i="23"/>
  <c r="I9" i="23"/>
  <c r="I10" i="23"/>
  <c r="I11" i="23"/>
  <c r="I12" i="23"/>
  <c r="I13" i="23"/>
  <c r="I14" i="23"/>
  <c r="I15" i="23"/>
  <c r="I16" i="23"/>
  <c r="I17" i="23"/>
  <c r="I18" i="23"/>
  <c r="I19"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E2" i="22"/>
  <c r="E33" i="15" s="1"/>
  <c r="F2" i="22"/>
  <c r="F33" i="15" s="1"/>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G39" i="28"/>
  <c r="K57" i="15" a="1"/>
  <c r="K12" i="22" a="1"/>
  <c r="K37" i="24" a="1"/>
  <c r="K9" i="15" a="1"/>
  <c r="K4" i="24" a="1"/>
  <c r="K28" i="23" a="1"/>
  <c r="K47" i="15" a="1"/>
  <c r="K11" i="15" a="1"/>
  <c r="K6" i="24" a="1"/>
  <c r="K30" i="23" a="1"/>
  <c r="K42" i="22" a="1"/>
  <c r="K58" i="15" a="1"/>
  <c r="K22" i="15" a="1"/>
  <c r="K18" i="22" a="1"/>
  <c r="K43" i="24" a="1"/>
  <c r="K46" i="23" a="1"/>
  <c r="K63" i="23" a="1"/>
  <c r="K33" i="24" a="1"/>
  <c r="K65" i="23" a="1"/>
  <c r="K36" i="22" a="1"/>
  <c r="K37" i="23" a="1"/>
  <c r="K24" i="15" a="1"/>
  <c r="K40" i="24" a="1"/>
  <c r="K26" i="15" a="1"/>
  <c r="K45" i="23" a="1"/>
  <c r="K12" i="23" a="1"/>
  <c r="K30" i="22" a="1"/>
  <c r="K51" i="15" a="1"/>
  <c r="K3" i="15" a="1"/>
  <c r="K13" i="22" a="1"/>
  <c r="K14" i="15" a="1"/>
  <c r="K33" i="23" a="1"/>
  <c r="K32" i="22" a="1"/>
  <c r="K34" i="22" a="1"/>
  <c r="K50" i="23" a="1"/>
  <c r="K17" i="23" a="1"/>
  <c r="K29" i="22" a="1"/>
  <c r="K45" i="15" a="1"/>
  <c r="K30" i="15" a="1"/>
  <c r="K25" i="24" a="1"/>
  <c r="K49" i="23" a="1"/>
  <c r="K23" i="24" a="1"/>
  <c r="K32" i="15" a="1"/>
  <c r="K27" i="24" a="1"/>
  <c r="K51" i="23" a="1"/>
  <c r="K59" i="23" a="1"/>
  <c r="K18" i="23" a="1"/>
  <c r="K25" i="22" a="1"/>
  <c r="K22" i="24" a="1"/>
  <c r="K24" i="22" a="1"/>
  <c r="K34" i="23" a="1"/>
  <c r="K36" i="23" a="1"/>
  <c r="K46" i="22" a="1"/>
  <c r="K17" i="15" a="1"/>
  <c r="K4" i="15" a="1"/>
  <c r="K31" i="22" a="1"/>
  <c r="K25" i="23" a="1"/>
  <c r="K49" i="15" a="1"/>
  <c r="K27" i="23" a="1"/>
  <c r="K34" i="24" a="1"/>
  <c r="K3" i="23" a="1"/>
  <c r="K51" i="22" a="1"/>
  <c r="K19" i="15" a="1"/>
  <c r="K53" i="15" a="1"/>
  <c r="K55" i="15" a="1"/>
  <c r="K17" i="24" a="1"/>
  <c r="K19" i="23" a="1"/>
  <c r="K21" i="23" a="1"/>
  <c r="K40" i="15" a="1"/>
  <c r="K40" i="23" a="1"/>
  <c r="K18" i="24" a="1"/>
  <c r="K13" i="23" a="1"/>
  <c r="K44" i="22" a="1"/>
  <c r="K12" i="24" a="1"/>
  <c r="K50" i="22" a="1"/>
  <c r="K9" i="23" a="1"/>
  <c r="K17" i="22" a="1"/>
  <c r="K42" i="24" a="1"/>
  <c r="K18" i="15" a="1"/>
  <c r="K52" i="15" a="1"/>
  <c r="K19" i="22" a="1"/>
  <c r="K44" i="24" a="1"/>
  <c r="K20" i="15" a="1"/>
  <c r="K15" i="24" a="1"/>
  <c r="K39" i="23" a="1"/>
  <c r="K47" i="22" a="1"/>
  <c r="K36" i="15" a="1"/>
  <c r="K15" i="23" a="1"/>
  <c r="K23" i="22" a="1"/>
  <c r="K11" i="22" a="1"/>
  <c r="K7" i="15" a="1"/>
  <c r="K10" i="23" a="1"/>
  <c r="K38" i="15" a="1"/>
  <c r="K14" i="24" a="1"/>
  <c r="K20" i="23" a="1"/>
  <c r="K37" i="22" a="1"/>
  <c r="K57" i="23" a="1"/>
  <c r="K39" i="22" a="1"/>
  <c r="K10" i="22" a="1"/>
  <c r="K6" i="23" a="1"/>
  <c r="K46" i="15" a="1"/>
  <c r="K41" i="23" a="1"/>
  <c r="K12" i="15" a="1"/>
  <c r="K60" i="23" a="1"/>
  <c r="K27" i="22" a="1"/>
  <c r="K28" i="15" a="1"/>
  <c r="K48" i="15" a="1"/>
  <c r="K50" i="15" a="1"/>
  <c r="K29" i="24" a="1"/>
  <c r="K67" i="23" a="1"/>
  <c r="K26" i="23" a="1"/>
  <c r="K38" i="22" a="1"/>
  <c r="K54" i="15" a="1"/>
  <c r="K5" i="22" a="1"/>
  <c r="K30" i="24" a="1"/>
  <c r="K23" i="15" a="1"/>
  <c r="K56" i="15" a="1"/>
  <c r="K7" i="22" a="1"/>
  <c r="K32" i="24" a="1"/>
  <c r="K8" i="15" a="1"/>
  <c r="K13" i="15" a="1"/>
  <c r="K32" i="23" a="1"/>
  <c r="K49" i="22" a="1"/>
  <c r="K8" i="22" a="1"/>
  <c r="K62" i="23" a="1"/>
  <c r="K48" i="22" a="1"/>
  <c r="K16" i="15" a="1"/>
  <c r="K11" i="24" a="1"/>
  <c r="K43" i="22" a="1"/>
  <c r="K27" i="15" a="1"/>
  <c r="K15" i="15" a="1"/>
  <c r="K28" i="24" a="1"/>
  <c r="K23" i="23" a="1"/>
  <c r="K66" i="23" a="1"/>
  <c r="K29" i="23" a="1"/>
  <c r="K35" i="24" a="1"/>
  <c r="K31" i="24" a="1"/>
  <c r="K43" i="15" a="1"/>
  <c r="K26" i="24" a="1"/>
  <c r="K21" i="15" a="1"/>
  <c r="K52" i="23" a="1"/>
  <c r="K42" i="23" a="1"/>
  <c r="K21" i="22" a="1"/>
  <c r="K10" i="24" a="1"/>
  <c r="K47" i="23" a="1"/>
  <c r="K55" i="23" a="1"/>
  <c r="K14" i="23" a="1"/>
  <c r="K26" i="22" a="1"/>
  <c r="K42" i="15" a="1"/>
  <c r="K38" i="23" a="1"/>
  <c r="K16" i="23" a="1"/>
  <c r="K28" i="22" a="1"/>
  <c r="K44" i="15" a="1"/>
  <c r="K25" i="15" a="1"/>
  <c r="K20" i="24" a="1"/>
  <c r="K44" i="23" a="1"/>
  <c r="K7" i="24" a="1"/>
  <c r="K61" i="23" a="1"/>
  <c r="K6" i="22" a="1"/>
  <c r="K58" i="23" a="1"/>
  <c r="K11" i="23" a="1"/>
  <c r="K5" i="15" a="1"/>
  <c r="K24" i="23" a="1"/>
  <c r="K9" i="22" a="1"/>
  <c r="K39" i="15" a="1"/>
  <c r="K19" i="24" a="1"/>
  <c r="K41" i="15" a="1"/>
  <c r="K21" i="24" a="1"/>
  <c r="K53" i="23" a="1"/>
  <c r="K24" i="24" a="1"/>
  <c r="K40" i="22" a="1"/>
  <c r="K5" i="24" a="1"/>
  <c r="K6" i="15" a="1"/>
  <c r="K38" i="24" a="1"/>
  <c r="K9" i="24" a="1"/>
  <c r="K56" i="23" a="1"/>
  <c r="K29" i="15" a="1"/>
  <c r="K31" i="15" a="1"/>
  <c r="K5" i="23" a="1"/>
  <c r="K35" i="23" a="1"/>
  <c r="K59" i="15" a="1"/>
  <c r="K14" i="22" a="1"/>
  <c r="K39" i="24" a="1"/>
  <c r="K45" i="22" a="1"/>
  <c r="K4" i="23" a="1"/>
  <c r="K16" i="22" a="1"/>
  <c r="K41" i="24" a="1"/>
  <c r="K37" i="15" a="1"/>
  <c r="K8" i="23" a="1"/>
  <c r="K7" i="23" a="1"/>
  <c r="K64" i="23" a="1"/>
  <c r="K13" i="24" a="1"/>
  <c r="K33" i="22" a="1"/>
  <c r="K4" i="22" a="1"/>
  <c r="K10" i="15" a="1"/>
  <c r="K36" i="24" a="1"/>
  <c r="K22" i="22" a="1"/>
  <c r="K43" i="23" a="1"/>
  <c r="K31" i="23" a="1"/>
  <c r="K3" i="24" a="1"/>
  <c r="K48" i="23" a="1"/>
  <c r="K35" i="22" a="1"/>
  <c r="K22" i="23" a="1"/>
  <c r="K16" i="24" a="1"/>
  <c r="K41" i="22" a="1"/>
  <c r="K54" i="23" a="1"/>
  <c r="K8" i="24" a="1"/>
  <c r="K20" i="22" a="1"/>
  <c r="K15" i="22" a="1"/>
  <c r="K3" i="22" a="1"/>
  <c r="H40" i="28" l="1"/>
  <c r="H39" i="28"/>
  <c r="G40" i="28"/>
  <c r="H9" i="28"/>
  <c r="G95" i="28"/>
  <c r="I2" i="22"/>
  <c r="I2" i="24"/>
  <c r="K17" i="23"/>
  <c r="L17" i="23" s="1"/>
  <c r="M17" i="23" s="1"/>
  <c r="K22" i="23"/>
  <c r="L22" i="23" s="1"/>
  <c r="M22" i="23" s="1"/>
  <c r="H24" i="28"/>
  <c r="I2" i="23"/>
  <c r="F2" i="15"/>
  <c r="I34" i="15"/>
  <c r="F42" i="28"/>
  <c r="D6" i="29" s="1"/>
  <c r="D2" i="29" s="1"/>
  <c r="B25" i="21" s="1"/>
  <c r="D25" i="21" s="1"/>
  <c r="E25" i="21" s="1"/>
  <c r="F27" i="28"/>
  <c r="C6" i="29" s="1"/>
  <c r="C2" i="29" s="1"/>
  <c r="B24" i="21" s="1"/>
  <c r="D24" i="21" s="1"/>
  <c r="F13" i="28"/>
  <c r="B6" i="29" s="1"/>
  <c r="B2" i="29" s="1"/>
  <c r="B23" i="21" s="1"/>
  <c r="D23" i="21" s="1"/>
  <c r="E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K37" i="23"/>
  <c r="L37" i="23" s="1"/>
  <c r="M37" i="23"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57" i="23"/>
  <c r="L57" i="23" s="1"/>
  <c r="M57" i="23" s="1"/>
  <c r="K25" i="22"/>
  <c r="L25" i="22" s="1"/>
  <c r="M25" i="22" s="1"/>
  <c r="K23" i="15"/>
  <c r="L23" i="15" s="1"/>
  <c r="M23" i="15" s="1"/>
  <c r="K43" i="23"/>
  <c r="L43" i="23" s="1"/>
  <c r="M43"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6" i="23"/>
  <c r="L56" i="23" s="1"/>
  <c r="M56" i="23" s="1"/>
  <c r="K24" i="22"/>
  <c r="L24" i="22" s="1"/>
  <c r="M24" i="22" s="1"/>
  <c r="K22" i="15"/>
  <c r="L22" i="15" s="1"/>
  <c r="M22" i="15" s="1"/>
  <c r="K38" i="23"/>
  <c r="L38" i="23" s="1"/>
  <c r="M38" i="23" s="1"/>
  <c r="K6" i="23"/>
  <c r="L6" i="23" s="1"/>
  <c r="M6"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2" i="23"/>
  <c r="L62" i="23" s="1"/>
  <c r="M62" i="23" s="1"/>
  <c r="K30" i="22"/>
  <c r="L30" i="22" s="1"/>
  <c r="M30" i="22" s="1"/>
  <c r="K14" i="22"/>
  <c r="L14" i="22" s="1"/>
  <c r="M14" i="22" s="1"/>
  <c r="K28" i="15"/>
  <c r="L28" i="15" s="1"/>
  <c r="M28" i="15" s="1"/>
  <c r="K12" i="15"/>
  <c r="L12" i="15" s="1"/>
  <c r="M12" i="15" s="1"/>
  <c r="K44" i="23"/>
  <c r="L44" i="23" s="1"/>
  <c r="M44" i="23" s="1"/>
  <c r="K28" i="23"/>
  <c r="L28" i="23" s="1"/>
  <c r="M28" i="23" s="1"/>
  <c r="K12" i="23"/>
  <c r="L12" i="23" s="1"/>
  <c r="M12" i="23" s="1"/>
  <c r="K53" i="15"/>
  <c r="L53" i="15" s="1"/>
  <c r="M53" i="15" s="1"/>
  <c r="K37" i="15"/>
  <c r="L37" i="15" s="1"/>
  <c r="M37" i="15" s="1"/>
  <c r="K30" i="24"/>
  <c r="L30" i="24" s="1"/>
  <c r="M30" i="24" s="1"/>
  <c r="K14" i="24"/>
  <c r="L14" i="24" s="1"/>
  <c r="M14" i="24" s="1"/>
  <c r="K63" i="23"/>
  <c r="L63" i="23" s="1"/>
  <c r="M63" i="23" s="1"/>
  <c r="K47" i="22"/>
  <c r="L47" i="22" s="1"/>
  <c r="M47" i="22" s="1"/>
  <c r="K31" i="22"/>
  <c r="L31" i="22" s="1"/>
  <c r="M31" i="22" s="1"/>
  <c r="K15" i="22"/>
  <c r="L15" i="22" s="1"/>
  <c r="M15" i="22" s="1"/>
  <c r="K29" i="15"/>
  <c r="L29" i="15" s="1"/>
  <c r="M29" i="15" s="1"/>
  <c r="K13" i="15"/>
  <c r="L13" i="15" s="1"/>
  <c r="M13" i="15" s="1"/>
  <c r="K49" i="23"/>
  <c r="L49" i="23" s="1"/>
  <c r="M49" i="23" s="1"/>
  <c r="K33" i="23"/>
  <c r="L33" i="23" s="1"/>
  <c r="M33" i="23" s="1"/>
  <c r="K58" i="15"/>
  <c r="L58" i="15" s="1"/>
  <c r="M58" i="15" s="1"/>
  <c r="K42" i="15"/>
  <c r="L42" i="15" s="1"/>
  <c r="M42" i="15" s="1"/>
  <c r="K35" i="24"/>
  <c r="L35" i="24" s="1"/>
  <c r="M35" i="24" s="1"/>
  <c r="K19" i="24"/>
  <c r="L19" i="24" s="1"/>
  <c r="M19" i="24" s="1"/>
  <c r="K3" i="24"/>
  <c r="L3" i="24" s="1"/>
  <c r="M3" i="24" s="1"/>
  <c r="K52" i="23"/>
  <c r="L52" i="23" s="1"/>
  <c r="M52" i="23" s="1"/>
  <c r="K36" i="22"/>
  <c r="L36" i="22" s="1"/>
  <c r="M36" i="22" s="1"/>
  <c r="K20" i="22"/>
  <c r="L20" i="22" s="1"/>
  <c r="M20" i="22" s="1"/>
  <c r="K4" i="22"/>
  <c r="L4" i="22" s="1"/>
  <c r="M4" i="22" s="1"/>
  <c r="K18" i="15"/>
  <c r="L18" i="15" s="1"/>
  <c r="M18" i="15" s="1"/>
  <c r="K50" i="23"/>
  <c r="L50" i="23" s="1"/>
  <c r="M50" i="23" s="1"/>
  <c r="K34" i="23"/>
  <c r="L34" i="23" s="1"/>
  <c r="M34" i="23" s="1"/>
  <c r="K18" i="23"/>
  <c r="L18" i="23" s="1"/>
  <c r="M18" i="23" s="1"/>
  <c r="K59" i="15"/>
  <c r="L59" i="15" s="1"/>
  <c r="M59" i="15" s="1"/>
  <c r="K43" i="15"/>
  <c r="L43" i="15" s="1"/>
  <c r="M43" i="15" s="1"/>
  <c r="K36" i="24"/>
  <c r="L36" i="24" s="1"/>
  <c r="M36" i="24" s="1"/>
  <c r="K20" i="24"/>
  <c r="L20" i="24" s="1"/>
  <c r="M20" i="24" s="1"/>
  <c r="K4" i="24"/>
  <c r="L4" i="24" s="1"/>
  <c r="M4" i="24" s="1"/>
  <c r="K53" i="23"/>
  <c r="L53" i="23" s="1"/>
  <c r="M53" i="23" s="1"/>
  <c r="K37" i="22"/>
  <c r="L37" i="22" s="1"/>
  <c r="M37" i="22" s="1"/>
  <c r="K21" i="22"/>
  <c r="L21" i="22" s="1"/>
  <c r="M21" i="22" s="1"/>
  <c r="K5" i="22"/>
  <c r="L5" i="22" s="1"/>
  <c r="M5" i="22" s="1"/>
  <c r="K19" i="15"/>
  <c r="L19" i="15" s="1"/>
  <c r="M19" i="15" s="1"/>
  <c r="K3" i="15"/>
  <c r="L3" i="15" s="1"/>
  <c r="M3" i="15" s="1"/>
  <c r="K39" i="23"/>
  <c r="L39" i="23" s="1"/>
  <c r="M39" i="23" s="1"/>
  <c r="K23" i="23"/>
  <c r="L23" i="23" s="1"/>
  <c r="M23" i="23" s="1"/>
  <c r="K7" i="23"/>
  <c r="L7" i="23" s="1"/>
  <c r="M7" i="23" s="1"/>
  <c r="K48" i="15"/>
  <c r="L48" i="15" s="1"/>
  <c r="M48" i="15" s="1"/>
  <c r="K41" i="24"/>
  <c r="L41" i="24" s="1"/>
  <c r="M41" i="24" s="1"/>
  <c r="K25" i="24"/>
  <c r="L25" i="24" s="1"/>
  <c r="M25" i="24" s="1"/>
  <c r="K9" i="24"/>
  <c r="L9" i="24" s="1"/>
  <c r="M9" i="24" s="1"/>
  <c r="K58" i="23"/>
  <c r="L58" i="23" s="1"/>
  <c r="M58" i="23" s="1"/>
  <c r="K42" i="22"/>
  <c r="L42" i="22" s="1"/>
  <c r="M42" i="22" s="1"/>
  <c r="K26" i="22"/>
  <c r="L26" i="22" s="1"/>
  <c r="M26" i="22" s="1"/>
  <c r="K10" i="22"/>
  <c r="L10" i="22" s="1"/>
  <c r="M10" i="22" s="1"/>
  <c r="K24" i="15"/>
  <c r="L24" i="15" s="1"/>
  <c r="M24" i="15" s="1"/>
  <c r="K8" i="15"/>
  <c r="L8" i="15" s="1"/>
  <c r="M8" i="15" s="1"/>
  <c r="K40" i="23"/>
  <c r="L40" i="23" s="1"/>
  <c r="M40" i="23" s="1"/>
  <c r="K24" i="23"/>
  <c r="L24" i="23" s="1"/>
  <c r="M24" i="23" s="1"/>
  <c r="K8" i="23"/>
  <c r="L8" i="23" s="1"/>
  <c r="M8" i="23" s="1"/>
  <c r="K49" i="15"/>
  <c r="L49" i="15" s="1"/>
  <c r="M49" i="15" s="1"/>
  <c r="K42" i="24"/>
  <c r="L42" i="24" s="1"/>
  <c r="M42" i="24" s="1"/>
  <c r="K26" i="24"/>
  <c r="L26" i="24" s="1"/>
  <c r="M26" i="24" s="1"/>
  <c r="K10" i="24"/>
  <c r="L10" i="24" s="1"/>
  <c r="M10" i="24" s="1"/>
  <c r="K59" i="23"/>
  <c r="L59" i="23" s="1"/>
  <c r="M59" i="23" s="1"/>
  <c r="K43" i="22"/>
  <c r="L43" i="22" s="1"/>
  <c r="M43" i="22" s="1"/>
  <c r="K27" i="22"/>
  <c r="L27" i="22" s="1"/>
  <c r="M27" i="22" s="1"/>
  <c r="K11" i="22"/>
  <c r="L11" i="22" s="1"/>
  <c r="M11" i="22" s="1"/>
  <c r="K25" i="15"/>
  <c r="L25" i="15" s="1"/>
  <c r="M25" i="15" s="1"/>
  <c r="K9" i="15"/>
  <c r="L9" i="15" s="1"/>
  <c r="M9" i="15" s="1"/>
  <c r="K45" i="23"/>
  <c r="L45" i="23" s="1"/>
  <c r="M45" i="23" s="1"/>
  <c r="K29" i="23"/>
  <c r="L29" i="23" s="1"/>
  <c r="M29" i="23" s="1"/>
  <c r="K13" i="23"/>
  <c r="L13" i="23" s="1"/>
  <c r="M13" i="23" s="1"/>
  <c r="K54" i="15"/>
  <c r="L54" i="15" s="1"/>
  <c r="M54" i="15" s="1"/>
  <c r="K38" i="15"/>
  <c r="L38" i="15" s="1"/>
  <c r="M38" i="15" s="1"/>
  <c r="K31" i="24"/>
  <c r="L31" i="24" s="1"/>
  <c r="M31" i="24" s="1"/>
  <c r="K15" i="24"/>
  <c r="L15" i="24" s="1"/>
  <c r="M15" i="24" s="1"/>
  <c r="K64" i="23"/>
  <c r="L64" i="23" s="1"/>
  <c r="M64" i="23" s="1"/>
  <c r="K48" i="22"/>
  <c r="L48" i="22" s="1"/>
  <c r="M48" i="22" s="1"/>
  <c r="K32" i="22"/>
  <c r="L32" i="22" s="1"/>
  <c r="M32" i="22" s="1"/>
  <c r="K16" i="22"/>
  <c r="L16" i="22" s="1"/>
  <c r="M16" i="22" s="1"/>
  <c r="K30" i="15"/>
  <c r="L30" i="15" s="1"/>
  <c r="M30" i="15" s="1"/>
  <c r="K14" i="15"/>
  <c r="L14" i="15" s="1"/>
  <c r="M14" i="15" s="1"/>
  <c r="K46" i="23"/>
  <c r="L46" i="23" s="1"/>
  <c r="M46" i="23" s="1"/>
  <c r="K30" i="23"/>
  <c r="L30" i="23" s="1"/>
  <c r="M30" i="23" s="1"/>
  <c r="K14" i="23"/>
  <c r="L14" i="23" s="1"/>
  <c r="M14" i="23" s="1"/>
  <c r="K55" i="15"/>
  <c r="L55" i="15" s="1"/>
  <c r="M55" i="15" s="1"/>
  <c r="K39" i="15"/>
  <c r="L39" i="15" s="1"/>
  <c r="M39" i="15" s="1"/>
  <c r="K32" i="24"/>
  <c r="L32" i="24" s="1"/>
  <c r="M32" i="24" s="1"/>
  <c r="K16" i="24"/>
  <c r="L16" i="24" s="1"/>
  <c r="M16" i="24" s="1"/>
  <c r="K65" i="23"/>
  <c r="L65" i="23" s="1"/>
  <c r="M65" i="23" s="1"/>
  <c r="K49" i="22"/>
  <c r="L49" i="22" s="1"/>
  <c r="M49" i="22" s="1"/>
  <c r="K33" i="22"/>
  <c r="L33" i="22" s="1"/>
  <c r="M33" i="22" s="1"/>
  <c r="K17" i="22"/>
  <c r="L17" i="22" s="1"/>
  <c r="M17" i="22" s="1"/>
  <c r="K31" i="15"/>
  <c r="L31" i="15" s="1"/>
  <c r="M31" i="15" s="1"/>
  <c r="K15" i="15"/>
  <c r="L15" i="15" s="1"/>
  <c r="M15" i="15" s="1"/>
  <c r="K51" i="23"/>
  <c r="L51" i="23" s="1"/>
  <c r="M51" i="23" s="1"/>
  <c r="K35" i="23"/>
  <c r="L35" i="23" s="1"/>
  <c r="M35" i="23" s="1"/>
  <c r="K19" i="23"/>
  <c r="L19" i="23" s="1"/>
  <c r="M19" i="23" s="1"/>
  <c r="K3" i="23"/>
  <c r="L3" i="23" s="1"/>
  <c r="M3" i="23" s="1"/>
  <c r="K44" i="15"/>
  <c r="L44" i="15" s="1"/>
  <c r="M44" i="15" s="1"/>
  <c r="K37" i="24"/>
  <c r="L37" i="24" s="1"/>
  <c r="M37" i="24" s="1"/>
  <c r="K21" i="24"/>
  <c r="L21" i="24" s="1"/>
  <c r="M21" i="24" s="1"/>
  <c r="K5" i="24"/>
  <c r="L5" i="24" s="1"/>
  <c r="M5" i="24" s="1"/>
  <c r="K54" i="23"/>
  <c r="L54" i="23" s="1"/>
  <c r="M54" i="23" s="1"/>
  <c r="K38" i="22"/>
  <c r="L38" i="22" s="1"/>
  <c r="M38" i="22" s="1"/>
  <c r="K22" i="22"/>
  <c r="L22" i="22" s="1"/>
  <c r="M22" i="22" s="1"/>
  <c r="K6" i="22"/>
  <c r="L6" i="22" s="1"/>
  <c r="M6" i="22" s="1"/>
  <c r="K20" i="15"/>
  <c r="L20" i="15" s="1"/>
  <c r="M20" i="15" s="1"/>
  <c r="K4" i="15"/>
  <c r="L4" i="15" s="1"/>
  <c r="M4" i="15" s="1"/>
  <c r="K36" i="23"/>
  <c r="L36" i="23" s="1"/>
  <c r="M36" i="23" s="1"/>
  <c r="K20" i="23"/>
  <c r="L20" i="23" s="1"/>
  <c r="M20" i="23" s="1"/>
  <c r="K4" i="23"/>
  <c r="L4" i="23" s="1"/>
  <c r="M4" i="23" s="1"/>
  <c r="K45" i="15"/>
  <c r="L45" i="15" s="1"/>
  <c r="M45" i="15" s="1"/>
  <c r="K38" i="24"/>
  <c r="L38" i="24" s="1"/>
  <c r="M38" i="24" s="1"/>
  <c r="K22" i="24"/>
  <c r="L22" i="24" s="1"/>
  <c r="M22" i="24" s="1"/>
  <c r="K6" i="24"/>
  <c r="L6" i="24" s="1"/>
  <c r="M6" i="24" s="1"/>
  <c r="K55" i="23"/>
  <c r="L55" i="23" s="1"/>
  <c r="M55" i="23" s="1"/>
  <c r="K39" i="22"/>
  <c r="L39" i="22" s="1"/>
  <c r="M39" i="22" s="1"/>
  <c r="K23" i="22"/>
  <c r="L23" i="22" s="1"/>
  <c r="M23" i="22" s="1"/>
  <c r="K7" i="22"/>
  <c r="L7" i="22" s="1"/>
  <c r="M7" i="22" s="1"/>
  <c r="K21" i="15"/>
  <c r="L21" i="15" s="1"/>
  <c r="M21" i="15" s="1"/>
  <c r="K5" i="15"/>
  <c r="L5" i="15" s="1"/>
  <c r="M5" i="15" s="1"/>
  <c r="K41" i="23"/>
  <c r="L41" i="23" s="1"/>
  <c r="M41" i="23" s="1"/>
  <c r="K25" i="23"/>
  <c r="L25" i="23" s="1"/>
  <c r="M25" i="23" s="1"/>
  <c r="K9" i="23"/>
  <c r="L9" i="23" s="1"/>
  <c r="M9" i="23" s="1"/>
  <c r="K50" i="15"/>
  <c r="L50" i="15" s="1"/>
  <c r="M50" i="15" s="1"/>
  <c r="K43" i="24"/>
  <c r="L43" i="24" s="1"/>
  <c r="M43" i="24" s="1"/>
  <c r="K27" i="24"/>
  <c r="L27" i="24" s="1"/>
  <c r="M27" i="24" s="1"/>
  <c r="K11" i="24"/>
  <c r="L11" i="24" s="1"/>
  <c r="M11" i="24" s="1"/>
  <c r="K60" i="23"/>
  <c r="L60" i="23" s="1"/>
  <c r="M60" i="23" s="1"/>
  <c r="K44" i="22"/>
  <c r="L44" i="22" s="1"/>
  <c r="M44" i="22" s="1"/>
  <c r="K28" i="22"/>
  <c r="L28" i="22" s="1"/>
  <c r="M28" i="22" s="1"/>
  <c r="K12" i="22"/>
  <c r="L12" i="22" s="1"/>
  <c r="M12" i="22" s="1"/>
  <c r="K26" i="15"/>
  <c r="L26" i="15" s="1"/>
  <c r="M26" i="15" s="1"/>
  <c r="K10" i="15"/>
  <c r="L10" i="15" s="1"/>
  <c r="M10" i="15" s="1"/>
  <c r="K42" i="23"/>
  <c r="L42" i="23" s="1"/>
  <c r="M42" i="23" s="1"/>
  <c r="K26" i="23"/>
  <c r="L26" i="23" s="1"/>
  <c r="M26" i="23" s="1"/>
  <c r="K10" i="23"/>
  <c r="L10" i="23" s="1"/>
  <c r="M10" i="23" s="1"/>
  <c r="K51" i="15"/>
  <c r="L51" i="15" s="1"/>
  <c r="M51" i="15" s="1"/>
  <c r="K44" i="24"/>
  <c r="L44" i="24" s="1"/>
  <c r="M44" i="24" s="1"/>
  <c r="K28" i="24"/>
  <c r="L28" i="24" s="1"/>
  <c r="M28" i="24" s="1"/>
  <c r="K12" i="24"/>
  <c r="L12" i="24" s="1"/>
  <c r="M12" i="24" s="1"/>
  <c r="K61" i="23"/>
  <c r="L61" i="23" s="1"/>
  <c r="M61" i="23" s="1"/>
  <c r="K45" i="22"/>
  <c r="L45" i="22" s="1"/>
  <c r="M45" i="22" s="1"/>
  <c r="K29" i="22"/>
  <c r="L29" i="22" s="1"/>
  <c r="M29" i="22" s="1"/>
  <c r="K13" i="22"/>
  <c r="L13" i="22" s="1"/>
  <c r="M13" i="22" s="1"/>
  <c r="K27" i="15"/>
  <c r="L27" i="15" s="1"/>
  <c r="M27" i="15" s="1"/>
  <c r="K11" i="15"/>
  <c r="L11" i="15" s="1"/>
  <c r="M11" i="15" s="1"/>
  <c r="K47" i="23"/>
  <c r="L47" i="23" s="1"/>
  <c r="M47" i="23" s="1"/>
  <c r="K31" i="23"/>
  <c r="L31" i="23" s="1"/>
  <c r="M31" i="23" s="1"/>
  <c r="K15" i="23"/>
  <c r="L15" i="23" s="1"/>
  <c r="M15" i="23" s="1"/>
  <c r="K56" i="15"/>
  <c r="L56" i="15" s="1"/>
  <c r="M56" i="15" s="1"/>
  <c r="K40" i="15"/>
  <c r="L40" i="15" s="1"/>
  <c r="M40" i="15" s="1"/>
  <c r="K33" i="24"/>
  <c r="L33" i="24" s="1"/>
  <c r="M33" i="24" s="1"/>
  <c r="K17" i="24"/>
  <c r="L17" i="24" s="1"/>
  <c r="M17" i="24" s="1"/>
  <c r="K66" i="23"/>
  <c r="L66" i="23" s="1"/>
  <c r="M66" i="23" s="1"/>
  <c r="K50" i="22"/>
  <c r="L50" i="22" s="1"/>
  <c r="M50" i="22" s="1"/>
  <c r="K34" i="22"/>
  <c r="L34" i="22" s="1"/>
  <c r="M34" i="22" s="1"/>
  <c r="K18" i="22"/>
  <c r="L18" i="22" s="1"/>
  <c r="M18" i="22" s="1"/>
  <c r="K32" i="15"/>
  <c r="L32" i="15" s="1"/>
  <c r="M32" i="15" s="1"/>
  <c r="K16" i="15"/>
  <c r="L16" i="15" s="1"/>
  <c r="M16" i="15" s="1"/>
  <c r="K48" i="23"/>
  <c r="L48" i="23" s="1"/>
  <c r="M48" i="23" s="1"/>
  <c r="K32" i="23"/>
  <c r="L32" i="23" s="1"/>
  <c r="M32" i="23" s="1"/>
  <c r="K16" i="23"/>
  <c r="L16" i="23" s="1"/>
  <c r="M16" i="23" s="1"/>
  <c r="K57" i="15"/>
  <c r="L57" i="15" s="1"/>
  <c r="M57" i="15" s="1"/>
  <c r="K41" i="15"/>
  <c r="L41" i="15" s="1"/>
  <c r="M41" i="15" s="1"/>
  <c r="K34" i="24"/>
  <c r="L34" i="24" s="1"/>
  <c r="M34" i="24" s="1"/>
  <c r="K18" i="24"/>
  <c r="L18" i="24" s="1"/>
  <c r="M18" i="24" s="1"/>
  <c r="K67" i="23"/>
  <c r="L67" i="23" s="1"/>
  <c r="M67" i="23" s="1"/>
  <c r="K51" i="22"/>
  <c r="L51" i="22" s="1"/>
  <c r="M51" i="22" s="1"/>
  <c r="K35" i="22"/>
  <c r="L35" i="22" s="1"/>
  <c r="M35" i="22" s="1"/>
  <c r="K19" i="22"/>
  <c r="L19" i="22" s="1"/>
  <c r="M19" i="22" s="1"/>
  <c r="K3" i="22"/>
  <c r="L3" i="22" s="1"/>
  <c r="M3" i="22" s="1"/>
  <c r="K17" i="15"/>
  <c r="L17" i="15" s="1"/>
  <c r="M17" i="15" s="1"/>
  <c r="H2" i="28" l="1"/>
  <c r="I2" i="29" s="1"/>
  <c r="I3" i="29" s="1"/>
  <c r="I2" i="15"/>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E4" i="25" l="1"/>
  <c r="D15" i="13"/>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<sst xmlns="http://schemas.openxmlformats.org/spreadsheetml/2006/main" count="625" uniqueCount="498">
  <si>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</si>
  <si>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</si>
  <si>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</si>
  <si>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</si>
  <si>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</si>
  <si>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</si>
  <si>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</si>
  <si>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</si>
  <si>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</si>
  <si>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</si>
  <si>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</si>
  <si>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</si>
  <si>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</si>
  <si>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</si>
  <si>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</si>
  <si>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</si>
  <si>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</si>
  <si>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</si>
  <si>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</si>
  <si>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</si>
  <si>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</si>
  <si>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</si>
  <si>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</si>
  <si>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</si>
  <si>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</si>
  <si>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</si>
  <si>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</si>
  <si>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</si>
  <si>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</si>
  <si>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</si>
  <si>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</si>
  <si>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</si>
  <si>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</si>
  <si>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</si>
  <si>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</si>
  <si>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</si>
  <si>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</si>
  <si>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</si>
  <si>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</si>
  <si>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</si>
  <si>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</si>
  <si>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</si>
  <si>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</si>
  <si>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</si>
  <si>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</si>
  <si>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</si>
  <si>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</si>
  <si>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</si>
  <si>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</si>
  <si>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</si>
  <si>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</si>
  <si>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</si>
  <si>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</si>
  <si>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</si>
  <si>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</si>
  <si>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</si>
  <si>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</si>
  <si>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</si>
  <si>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</si>
  <si>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</si>
  <si>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</si>
  <si>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</si>
  <si>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</si>
  <si>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</si>
  <si>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</si>
  <si>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</si>
  <si>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</si>
  <si>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</si>
  <si>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</si>
  <si>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</si>
  <si>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</si>
  <si>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</si>
  <si>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</si>
  <si>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</si>
  <si>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</si>
  <si>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</si>
  <si>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</si>
  <si>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</si>
  <si>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</si>
  <si>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</si>
  <si>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</si>
  <si>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</si>
  <si>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</si>
  <si>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</si>
  <si>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</si>
  <si>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</si>
  <si>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</si>
  <si>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</si>
  <si>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</si>
  <si>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</si>
  <si>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</si>
  <si>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</si>
  <si>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</si>
  <si>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</si>
  <si>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</si>
  <si>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</si>
  <si>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</si>
  <si>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</si>
  <si>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</si>
  <si>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</si>
  <si>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</si>
  <si>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</si>
  <si>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</si>
  <si>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</si>
  <si>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</si>
  <si>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</si>
  <si>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</si>
  <si>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</si>
  <si>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</si>
  <si>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</si>
  <si>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</si>
  <si>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</si>
  <si>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</si>
  <si>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</si>
  <si>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</si>
  <si>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</si>
  <si>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</si>
  <si>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</si>
  <si>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</si>
  <si>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</si>
  <si>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</si>
  <si>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</si>
  <si>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</si>
  <si>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</si>
  <si>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</si>
  <si>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</si>
  <si>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</si>
  <si>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</si>
  <si>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</si>
  <si>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</si>
  <si>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</si>
  <si>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</si>
  <si>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</si>
  <si>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</si>
  <si>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</si>
  <si>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</si>
  <si>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</si>
  <si>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</si>
  <si>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</si>
  <si>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</si>
  <si>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</si>
  <si>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</si>
  <si>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</si>
  <si>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</si>
  <si>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</si>
  <si>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</si>
  <si>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</si>
  <si>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</si>
  <si>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</si>
  <si>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S1.7</t>
  </si>
  <si>
    <t>S1.8</t>
  </si>
  <si>
    <t>S1.9</t>
  </si>
  <si>
    <t>S1.10</t>
  </si>
  <si>
    <t>S1.11</t>
  </si>
  <si>
    <t>S1.12</t>
  </si>
  <si>
    <t>S1.13</t>
  </si>
  <si>
    <t>S1.14</t>
  </si>
  <si>
    <t>S1.15</t>
  </si>
  <si>
    <t>S1.16</t>
  </si>
  <si>
    <t>S1.17</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</si>
  <si>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</si>
  <si>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</si>
  <si>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</si>
  <si>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</si>
  <si>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</si>
  <si>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</si>
  <si>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</si>
  <si>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</si>
  <si>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</si>
  <si>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</si>
  <si>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</si>
  <si>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</si>
  <si>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</si>
  <si>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</si>
  <si>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</si>
  <si>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</si>
  <si>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</si>
  <si>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</si>
  <si>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</si>
  <si>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</si>
  <si>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</si>
  <si>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</si>
  <si>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</si>
  <si>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</si>
  <si>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</si>
  <si>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</si>
  <si>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</si>
  <si>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</si>
  <si>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</si>
  <si>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</si>
  <si>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</si>
  <si>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</si>
  <si>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</si>
  <si>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</si>
  <si>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</si>
  <si>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</si>
  <si>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</si>
  <si>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</si>
  <si>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</si>
  <si>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</si>
  <si>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</si>
  <si>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</si>
  <si>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</si>
  <si>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</si>
  <si>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</si>
  <si>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</si>
  <si>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</si>
  <si>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</si>
  <si>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</si>
  <si>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</si>
  <si>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</si>
  <si>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</si>
  <si>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</si>
  <si>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</si>
  <si>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</si>
  <si>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</si>
  <si>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</si>
  <si>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</si>
  <si>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</si>
  <si>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</si>
  <si>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</si>
  <si>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</si>
  <si>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</si>
  <si>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</si>
  <si>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</si>
  <si>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</si>
  <si>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</si>
  <si>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</si>
  <si>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</si>
  <si>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</si>
  <si>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</si>
  <si>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</si>
  <si>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</si>
  <si>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</si>
  <si>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</si>
  <si>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</si>
  <si>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</si>
  <si>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</si>
  <si>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</si>
  <si>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</si>
  <si>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</si>
  <si>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</si>
  <si>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</si>
  <si>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</si>
  <si>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</si>
  <si>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</si>
  <si>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</si>
  <si>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</si>
  <si>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</si>
  <si>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</si>
  <si>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</si>
  <si>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</si>
  <si>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</si>
  <si>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</si>
  <si>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</si>
  <si>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</si>
  <si>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</si>
  <si>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</si>
  <si>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</si>
  <si>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</si>
  <si>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</si>
  <si>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</si>
  <si>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</si>
  <si>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</si>
  <si>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</si>
  <si>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</si>
  <si>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</si>
  <si>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</si>
  <si>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</si>
  <si>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</si>
  <si>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</si>
  <si>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</si>
  <si>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</si>
  <si>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</si>
  <si>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</si>
  <si>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</si>
  <si>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</si>
  <si>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</si>
  <si>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</si>
  <si>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</si>
  <si>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</si>
  <si>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</si>
  <si>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</si>
  <si>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</si>
  <si>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</si>
  <si>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</si>
  <si>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</si>
  <si>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</si>
  <si>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</si>
  <si>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</si>
  <si>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</si>
  <si>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</si>
  <si>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</si>
  <si>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</si>
  <si>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</si>
  <si>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</si>
  <si>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</si>
  <si>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</si>
  <si>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</si>
  <si>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</si>
  <si>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</si>
  <si>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</si>
  <si>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</si>
  <si>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</si>
  <si>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</si>
  <si>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</si>
  <si>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</si>
  <si>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</si>
  <si>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</si>
  <si>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</si>
  <si>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</si>
  <si>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</si>
  <si>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</si>
  <si>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</si>
  <si>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</si>
  <si>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</si>
  <si>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</si>
  <si>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</si>
  <si>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</si>
  <si>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</si>
  <si>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</si>
  <si>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</si>
  <si>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</si>
  <si>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</si>
  <si>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</si>
  <si>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</si>
  <si>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</si>
  <si>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</si>
  <si>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</si>
  <si>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</si>
  <si>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</si>
  <si>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</si>
  <si>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</si>
  <si>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</si>
  <si>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</si>
  <si>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</si>
  <si>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</si>
  <si>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</si>
  <si>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</si>
  <si>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</si>
  <si>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</si>
  <si>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</si>
  <si>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</si>
  <si>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</si>
  <si>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</si>
  <si>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</si>
  <si>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</si>
  <si>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</si>
  <si>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</si>
  <si>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</si>
  <si>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</si>
  <si>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</si>
  <si>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</si>
  <si>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</si>
  <si>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</si>
  <si>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</si>
  <si>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</si>
  <si>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</si>
  <si>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</si>
  <si>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</si>
  <si>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</si>
  <si>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</si>
  <si>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</si>
  <si>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</si>
  <si>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</si>
  <si>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</si>
  <si>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</si>
  <si>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</si>
  <si>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</si>
  <si>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</si>
  <si>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</si>
  <si>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</si>
  <si>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</si>
  <si>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</si>
  <si>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</si>
  <si>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</si>
  <si>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</si>
  <si>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</si>
  <si>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</si>
  <si>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</si>
  <si>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</si>
  <si>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</si>
  <si>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</si>
  <si>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</si>
  <si>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</si>
  <si>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</si>
  <si>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</si>
  <si>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</si>
  <si>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</si>
  <si>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</si>
  <si>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</si>
  <si>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</si>
  <si>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</si>
  <si>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</si>
  <si>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</si>
  <si>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</si>
  <si>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</si>
  <si>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</si>
  <si>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</si>
  <si>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</si>
  <si>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</si>
  <si>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</si>
  <si>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</si>
  <si>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</si>
  <si>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</si>
  <si>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</si>
  <si>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</si>
  <si>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</si>
  <si>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</si>
  <si>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</si>
  <si>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</si>
  <si>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</si>
  <si>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</si>
  <si>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</si>
  <si>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</si>
  <si>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</si>
  <si>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</si>
  <si>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</si>
  <si>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</si>
  <si>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</si>
  <si>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</si>
  <si>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</si>
  <si>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</si>
  <si>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</si>
  <si>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</si>
  <si>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</si>
  <si>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</si>
  <si>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</si>
  <si>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</si>
  <si>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</si>
  <si>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</si>
  <si>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</si>
  <si>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</si>
  <si>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</si>
  <si>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</si>
  <si>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</si>
  <si>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</si>
  <si>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</si>
  <si>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</si>
  <si>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</si>
  <si>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</si>
  <si>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</si>
  <si>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</si>
  <si>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</si>
  <si>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</si>
  <si>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</si>
  <si>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</si>
  <si>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</si>
  <si>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</si>
  <si>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</si>
  <si>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</si>
  <si>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</si>
  <si>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</si>
  <si>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</si>
  <si>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</si>
  <si>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</si>
  <si>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</si>
  <si>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</si>
  <si>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</si>
  <si>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</si>
  <si>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</si>
  <si>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</si>
  <si>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</si>
  <si>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</si>
  <si>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</si>
  <si>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</si>
  <si>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</si>
  <si>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</si>
  <si>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</si>
  <si>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</si>
  <si>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</si>
  <si>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</si>
  <si>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</si>
  <si>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</si>
  <si>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</si>
  <si>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</si>
  <si>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</si>
  <si>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</si>
  <si>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</si>
  <si>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</si>
  <si>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</si>
  <si>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</si>
  <si>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</si>
  <si>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Controller Layer</t>
  </si>
  <si>
    <t>StartGame with FillField</t>
  </si>
  <si>
    <t>Fight of Charackters</t>
  </si>
  <si>
    <t>Move of Charackter</t>
  </si>
  <si>
    <t>GameStatus</t>
  </si>
  <si>
    <t>implemnt all Charackters</t>
  </si>
  <si>
    <t>manuel setting of Charackters</t>
  </si>
  <si>
    <t>Model</t>
  </si>
  <si>
    <t>Class Player</t>
  </si>
  <si>
    <t>Tui</t>
  </si>
  <si>
    <t>Sichtbarkeit von gegenerischen Figuren</t>
  </si>
  <si>
    <t>char List for each Player</t>
  </si>
  <si>
    <t>Eingabe von Befehlen</t>
  </si>
  <si>
    <t>Ausgabe von Status</t>
  </si>
  <si>
    <t>add, remove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</si>
</sst>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5">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xf numFmtId="165" fontId="6" fillId="0" borderId="0" xfId="0" applyNumberFormat="1" applyFont="1" applyAlignment="1">
      <alignment horizontal="center"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1.5338941497015093</c:v>
                </c:pt>
                <c:pt idx="1">
                  <c:v>1.5914008065708887</c:v>
                </c:pt>
                <c:pt idx="2">
                  <c:v>1.6450270707794066</c:v>
                </c:pt>
                <c:pt idx="3">
                  <c:v>1.7421942787877556</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1.2782451247512578</c:v>
                </c:pt>
                <c:pt idx="1">
                  <c:v>1.326167338809074</c:v>
                </c:pt>
                <c:pt idx="2">
                  <c:v>1.370855892316172</c:v>
                </c:pt>
                <c:pt idx="3">
                  <c:v>1.4518285656564631</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0.36560422381697527</c:v>
                </c:pt>
                <c:pt idx="1">
                  <c:v>0.38635583771095444</c:v>
                </c:pt>
                <c:pt idx="2">
                  <c:v>0.40604829539582327</c:v>
                </c:pt>
                <c:pt idx="3">
                  <c:v>0.4425506599795323</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1.1636664790679443</c:v>
                </c:pt>
                <c:pt idx="1">
                  <c:v>1.2135299311416481</c:v>
                </c:pt>
                <c:pt idx="2">
                  <c:v>1.2602568141426376</c:v>
                </c:pt>
                <c:pt idx="3">
                  <c:v>1.3454633839179122</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1.2360836211793349</c:v>
                </c:pt>
                <c:pt idx="1">
                  <c:v>1.284787325888348</c:v>
                </c:pt>
                <c:pt idx="2">
                  <c:v>1.3302840771650142</c:v>
                </c:pt>
                <c:pt idx="3">
                  <c:v>1.412908713952177</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1.3130074175305053</c:v>
                </c:pt>
                <c:pt idx="1">
                  <c:v>1.3602288912729401</c:v>
                </c:pt>
                <c:pt idx="2">
                  <c:v>1.404202465798754</c:v>
                </c:pt>
                <c:pt idx="3">
                  <c:v>1.4837349405591782</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0.52770424259398718</c:v>
                </c:pt>
                <c:pt idx="1">
                  <c:v>0.55765661726350724</c:v>
                </c:pt>
                <c:pt idx="2">
                  <c:v>0.58608023162691814</c:v>
                </c:pt>
                <c:pt idx="3">
                  <c:v>0.63876685667307376</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1.5672500736127402</c:v>
                </c:pt>
                <c:pt idx="1">
                  <c:v>1.6260072650586403</c:v>
                </c:pt>
                <c:pt idx="2">
                  <c:v>1.6807996811746615</c:v>
                </c:pt>
                <c:pt idx="3">
                  <c:v>1.7800798785295209</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313191256"/>
        <c:axId val="313192040"/>
      </c:scatterChart>
      <c:valAx>
        <c:axId val="313191256"/>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3192040"/>
        <c:crosses val="autoZero"/>
        <c:crossBetween val="midCat"/>
      </c:valAx>
      <c:valAx>
        <c:axId val="313192040"/>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3191256"/>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0.10269058001834708</c:v>
                </c:pt>
                <c:pt idx="1">
                  <c:v>0.11945947121174214</c:v>
                </c:pt>
                <c:pt idx="2">
                  <c:v>0.12598070667584021</c:v>
                </c:pt>
                <c:pt idx="3">
                  <c:v>0.12970712694103911</c:v>
                </c:pt>
                <c:pt idx="4">
                  <c:v>0.13366644847281295</c:v>
                </c:pt>
                <c:pt idx="5">
                  <c:v>0.13715996747143694</c:v>
                </c:pt>
                <c:pt idx="6">
                  <c:v>0.14344830166896008</c:v>
                </c:pt>
                <c:pt idx="7">
                  <c:v>0.14927083333333335</c:v>
                </c:pt>
                <c:pt idx="8">
                  <c:v>0.15509336499770662</c:v>
                </c:pt>
                <c:pt idx="9">
                  <c:v>0.16138169919522977</c:v>
                </c:pt>
                <c:pt idx="10">
                  <c:v>0.16487521819385376</c:v>
                </c:pt>
                <c:pt idx="11">
                  <c:v>0.16883453972562759</c:v>
                </c:pt>
                <c:pt idx="12">
                  <c:v>0.17256095999082649</c:v>
                </c:pt>
                <c:pt idx="13">
                  <c:v>0.17908219545492457</c:v>
                </c:pt>
                <c:pt idx="14">
                  <c:v>0.19585108664831963</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313183808"/>
        <c:axId val="313190080"/>
      </c:scatterChart>
      <c:valAx>
        <c:axId val="313183808"/>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3190080"/>
        <c:crosses val="autoZero"/>
        <c:crossBetween val="midCat"/>
      </c:valAx>
      <c:valAx>
        <c:axId val="313190080"/>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3183808"/>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313179496"/>
        <c:axId val="313183024"/>
      </c:radarChart>
      <c:catAx>
        <c:axId val="313179496"/>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313183024"/>
        <c:crosses val="autoZero"/>
        <c:auto val="0"/>
        <c:lblAlgn val="ctr"/>
        <c:lblOffset val="100"/>
        <c:noMultiLvlLbl val="0"/>
      </c:catAx>
      <c:valAx>
        <c:axId val="313183024"/>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313179496"/>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313187728"/>
        <c:axId val="313184592"/>
      </c:barChart>
      <c:catAx>
        <c:axId val="3131877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313184592"/>
        <c:crosses val="autoZero"/>
        <c:auto val="1"/>
        <c:lblAlgn val="ctr"/>
        <c:lblOffset val="100"/>
        <c:tickLblSkip val="1"/>
        <c:tickMarkSkip val="1"/>
        <c:noMultiLvlLbl val="0"/>
      </c:catAx>
      <c:valAx>
        <c:axId val="313184592"/>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313187728"/>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 workbookViewId="1"/>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workbookViewId="0">
      <selection activeCell="E14" sqref="E14"/>
    </sheetView>
    <sheetView tabSelected="1" workbookViewId="1"/>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103</v>
      </c>
    </row>
    <row r="3" spans="1:6" s="24" customFormat="1" ht="33.75" customHeight="1" x14ac:dyDescent="0.2">
      <c r="A3" s="27"/>
      <c r="B3" s="101" t="s">
        <v>105</v>
      </c>
      <c r="C3" s="102"/>
      <c r="F3" s="42"/>
    </row>
    <row r="4" spans="1:6" x14ac:dyDescent="0.2">
      <c r="A4" s="28"/>
      <c r="B4" s="103"/>
      <c r="C4" s="104"/>
    </row>
    <row r="5" spans="1:6" x14ac:dyDescent="0.2">
      <c r="A5" s="28"/>
      <c r="B5" s="105" t="s">
        <v>106</v>
      </c>
      <c r="C5" s="108">
        <v>80</v>
      </c>
    </row>
    <row r="6" spans="1:6" x14ac:dyDescent="0.2">
      <c r="A6" s="28"/>
      <c r="B6" s="105" t="s">
        <v>102</v>
      </c>
      <c r="C6" s="108">
        <v>8</v>
      </c>
    </row>
    <row r="7" spans="1:6" ht="13.5" thickBot="1" x14ac:dyDescent="0.25">
      <c r="A7" s="28"/>
      <c r="B7" s="106" t="s">
        <v>107</v>
      </c>
      <c r="C7" s="107">
        <f>C5*C6</f>
        <v>640</v>
      </c>
    </row>
    <row r="8" spans="1:6" x14ac:dyDescent="0.2">
      <c r="A8" s="28"/>
      <c r="B8" s="41" t="s">
        <v>262</v>
      </c>
      <c r="C8" s="40"/>
    </row>
    <row r="9" spans="1:6" x14ac:dyDescent="0.2">
      <c r="A9" s="28"/>
      <c r="B9" s="41" t="s">
        <v>263</v>
      </c>
      <c r="C9" s="40"/>
    </row>
    <row r="10" spans="1:6" x14ac:dyDescent="0.2">
      <c r="A10" s="28"/>
      <c r="B10" s="41"/>
      <c r="C10" s="40"/>
    </row>
    <row r="11" spans="1:6" x14ac:dyDescent="0.2">
      <c r="A11" s="28"/>
      <c r="B11" s="8"/>
      <c r="C11" s="5"/>
      <c r="D11" s="5"/>
    </row>
    <row r="12" spans="1:6" ht="13.5" thickBot="1" x14ac:dyDescent="0.25">
      <c r="B12" s="30" t="s">
        <v>104</v>
      </c>
      <c r="C12" s="5"/>
      <c r="D12" s="5"/>
    </row>
    <row r="13" spans="1:6" ht="30" customHeight="1" x14ac:dyDescent="0.2">
      <c r="A13" s="28"/>
      <c r="B13" s="101"/>
      <c r="C13" s="109" t="s">
        <v>264</v>
      </c>
      <c r="D13" s="109" t="s">
        <v>265</v>
      </c>
      <c r="E13" s="109" t="s">
        <v>266</v>
      </c>
      <c r="F13" s="110" t="s">
        <v>267</v>
      </c>
    </row>
    <row r="14" spans="1:6" x14ac:dyDescent="0.2">
      <c r="A14" s="28"/>
      <c r="B14" s="105" t="s">
        <v>100</v>
      </c>
      <c r="C14" s="111">
        <f ca="1">'% Konfidenz'!B8</f>
        <v>21.386631755650072</v>
      </c>
      <c r="D14" s="111">
        <f>'% Konfidenz'!B11</f>
        <v>23.883333333333336</v>
      </c>
      <c r="E14" s="111">
        <f ca="1">'% Konfidenz'!B14</f>
        <v>26.380034911016601</v>
      </c>
      <c r="F14" s="112">
        <f ca="1">'% Konfidenz'!B18</f>
        <v>31.33617386373114</v>
      </c>
    </row>
    <row r="15" spans="1:6" x14ac:dyDescent="0.2">
      <c r="A15" s="28"/>
      <c r="B15" s="105" t="s">
        <v>101</v>
      </c>
      <c r="C15" s="113">
        <f ca="1">C14/C6</f>
        <v>2.673328969456259</v>
      </c>
      <c r="D15" s="113">
        <f>D14/C6</f>
        <v>2.9854166666666671</v>
      </c>
      <c r="E15" s="113">
        <f ca="1">E14/C6</f>
        <v>3.2975043638770751</v>
      </c>
      <c r="F15" s="114">
        <f ca="1">F14/C6</f>
        <v>3.9170217329663926</v>
      </c>
    </row>
    <row r="16" spans="1:6" x14ac:dyDescent="0.2">
      <c r="A16" s="28"/>
      <c r="B16" s="105" t="s">
        <v>108</v>
      </c>
      <c r="C16" s="120">
        <v>0</v>
      </c>
      <c r="D16" s="120">
        <v>0</v>
      </c>
      <c r="E16" s="120">
        <v>0</v>
      </c>
      <c r="F16" s="121">
        <v>0</v>
      </c>
    </row>
    <row r="17" spans="1:6" x14ac:dyDescent="0.2">
      <c r="A17" s="28"/>
      <c r="B17" s="105" t="s">
        <v>109</v>
      </c>
      <c r="C17" s="120">
        <v>0</v>
      </c>
      <c r="D17" s="120">
        <v>0</v>
      </c>
      <c r="E17" s="120">
        <v>0</v>
      </c>
      <c r="F17" s="121">
        <v>0</v>
      </c>
    </row>
    <row r="18" spans="1:6" x14ac:dyDescent="0.2">
      <c r="A18" s="28"/>
      <c r="B18" s="105"/>
      <c r="C18" s="111"/>
      <c r="D18" s="115"/>
      <c r="E18" s="113"/>
      <c r="F18" s="114"/>
    </row>
    <row r="19" spans="1:6" x14ac:dyDescent="0.2">
      <c r="A19" s="28"/>
      <c r="B19" s="105" t="s">
        <v>110</v>
      </c>
      <c r="C19" s="115">
        <f ca="1">(C5*C14)+C16+C17</f>
        <v>1710.9305404520057</v>
      </c>
      <c r="D19" s="115">
        <f>(C5*D14)+D16+D17</f>
        <v>1910.666666666667</v>
      </c>
      <c r="E19" s="115">
        <f ca="1">(C5*E14)+E16+E17</f>
        <v>2110.402792881328</v>
      </c>
      <c r="F19" s="116">
        <f ca="1">(C5*F14)+F16+F17</f>
        <v>2506.8939090984913</v>
      </c>
    </row>
    <row r="20" spans="1:6" ht="51.75" thickBot="1" x14ac:dyDescent="0.25">
      <c r="A20" s="28"/>
      <c r="B20" s="117" t="s">
        <v>273</v>
      </c>
      <c r="C20" s="118" t="s">
        <v>269</v>
      </c>
      <c r="D20" s="118" t="s">
        <v>270</v>
      </c>
      <c r="E20" s="118" t="s">
        <v>271</v>
      </c>
      <c r="F20" s="119" t="s">
        <v>272</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3" workbookViewId="0">
      <selection activeCell="I24" sqref="I24"/>
    </sheetView>
    <sheetView workbookViewId="1"/>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221</v>
      </c>
      <c r="B1" s="92"/>
      <c r="C1" s="92"/>
    </row>
    <row r="2" spans="1:7" ht="8.25" customHeight="1" x14ac:dyDescent="0.2">
      <c r="A2" s="92"/>
      <c r="B2" s="92"/>
      <c r="C2" s="92"/>
    </row>
    <row r="3" spans="1:7" ht="13.5" thickBot="1" x14ac:dyDescent="0.25">
      <c r="A3" s="92" t="s">
        <v>260</v>
      </c>
      <c r="B3" s="92"/>
      <c r="C3" s="92"/>
    </row>
    <row r="4" spans="1:7" ht="32.25" customHeight="1" x14ac:dyDescent="0.2">
      <c r="A4" s="122"/>
      <c r="B4" s="123" t="s">
        <v>234</v>
      </c>
      <c r="C4" s="123" t="s">
        <v>235</v>
      </c>
      <c r="D4" s="123" t="s">
        <v>229</v>
      </c>
      <c r="E4" s="123" t="s">
        <v>231</v>
      </c>
      <c r="F4" s="123" t="s">
        <v>230</v>
      </c>
      <c r="G4" s="124" t="s">
        <v>232</v>
      </c>
    </row>
    <row r="5" spans="1:7" x14ac:dyDescent="0.2">
      <c r="A5" s="125" t="s">
        <v>236</v>
      </c>
      <c r="B5" s="134">
        <v>3</v>
      </c>
      <c r="C5" s="135">
        <v>0.33333333333333331</v>
      </c>
      <c r="D5" s="126">
        <f ca="1">B5*('% Konfidenz'!D8^(C5))</f>
        <v>1.5338941497015093</v>
      </c>
      <c r="E5" s="133">
        <f>B5*('% Konfidenz'!D11^(C5))</f>
        <v>1.5914008065708887</v>
      </c>
      <c r="F5" s="126">
        <f ca="1">B5*('% Konfidenz'!D14^(C5))</f>
        <v>1.6450270707794066</v>
      </c>
      <c r="G5" s="128">
        <f ca="1">B5*('% Konfidenz'!D18^(C5))</f>
        <v>1.7421942787877556</v>
      </c>
    </row>
    <row r="6" spans="1:7" ht="38.25" x14ac:dyDescent="0.2">
      <c r="A6" s="125" t="s">
        <v>237</v>
      </c>
      <c r="B6" s="136">
        <v>2.5</v>
      </c>
      <c r="C6" s="135">
        <v>0.33333333333333331</v>
      </c>
      <c r="D6" s="126">
        <f ca="1">B6*('% Konfidenz'!D8^(C6))</f>
        <v>1.2782451247512578</v>
      </c>
      <c r="E6" s="133">
        <f>B6*('% Konfidenz'!D11^(C6))</f>
        <v>1.326167338809074</v>
      </c>
      <c r="F6" s="126">
        <f ca="1">B6*('% Konfidenz'!D14^(C6))</f>
        <v>1.370855892316172</v>
      </c>
      <c r="G6" s="128">
        <f ca="1">B6*('% Konfidenz'!D18^(C6))</f>
        <v>1.4518285656564631</v>
      </c>
    </row>
    <row r="7" spans="1:7" ht="13.5" customHeight="1" thickBot="1" x14ac:dyDescent="0.25">
      <c r="A7" s="129" t="s">
        <v>268</v>
      </c>
      <c r="B7" s="137">
        <v>2</v>
      </c>
      <c r="C7" s="138">
        <v>0.33333333333333331</v>
      </c>
      <c r="D7" s="130">
        <f ca="1">B7*('% Konfidenz'!D8^(C7))</f>
        <v>1.0225960998010062</v>
      </c>
      <c r="E7" s="133">
        <f>B7*('% Konfidenz'!D11^(C7))</f>
        <v>1.0609338710472591</v>
      </c>
      <c r="F7" s="130">
        <f ca="1">B7*('% Konfidenz'!D14^(C7))</f>
        <v>1.0966847138529376</v>
      </c>
      <c r="G7" s="132">
        <f ca="1">B7*('% Konfidenz'!D18^(C7))</f>
        <v>1.1614628525251705</v>
      </c>
    </row>
    <row r="8" spans="1:7" x14ac:dyDescent="0.2">
      <c r="A8" s="94"/>
      <c r="B8" s="95"/>
      <c r="C8" s="96"/>
      <c r="D8" s="97"/>
      <c r="E8" s="97"/>
      <c r="F8" s="97"/>
      <c r="G8" s="97"/>
    </row>
    <row r="9" spans="1:7" ht="13.5" thickBot="1" x14ac:dyDescent="0.25">
      <c r="A9" s="92" t="s">
        <v>259</v>
      </c>
      <c r="F9" s="97"/>
      <c r="G9" s="97"/>
    </row>
    <row r="10" spans="1:7" ht="30.75" customHeight="1" x14ac:dyDescent="0.2">
      <c r="A10" s="122"/>
      <c r="B10" s="123" t="s">
        <v>234</v>
      </c>
      <c r="C10" s="123" t="s">
        <v>235</v>
      </c>
      <c r="D10" s="123" t="s">
        <v>229</v>
      </c>
      <c r="E10" s="123" t="s">
        <v>231</v>
      </c>
      <c r="F10" s="123" t="s">
        <v>230</v>
      </c>
      <c r="G10" s="124" t="s">
        <v>232</v>
      </c>
    </row>
    <row r="11" spans="1:7" ht="13.5" thickBot="1" x14ac:dyDescent="0.25">
      <c r="A11" s="129" t="s">
        <v>258</v>
      </c>
      <c r="B11" s="130" t="s">
        <v>246</v>
      </c>
      <c r="C11" s="138">
        <v>0.5</v>
      </c>
      <c r="D11" s="130">
        <f ca="1">('% Konfidenz'!D8^(C11))</f>
        <v>0.36560422381697527</v>
      </c>
      <c r="E11" s="139">
        <f>('% Konfidenz'!D11^(C11))</f>
        <v>0.38635583771095444</v>
      </c>
      <c r="F11" s="130">
        <f ca="1">('% Konfidenz'!D14^(C11))</f>
        <v>0.40604829539582327</v>
      </c>
      <c r="G11" s="132">
        <f ca="1">('% Konfidenz'!D18^(C11))</f>
        <v>0.4425506599795323</v>
      </c>
    </row>
    <row r="12" spans="1:7" x14ac:dyDescent="0.2">
      <c r="A12" s="98"/>
      <c r="B12" s="99"/>
      <c r="C12" s="99"/>
      <c r="D12" s="99"/>
      <c r="E12" s="99"/>
      <c r="F12" s="99"/>
      <c r="G12" s="99"/>
    </row>
    <row r="13" spans="1:7" ht="13.5" thickBot="1" x14ac:dyDescent="0.25">
      <c r="A13" s="92" t="s">
        <v>242</v>
      </c>
      <c r="B13" s="99"/>
      <c r="C13" s="99"/>
      <c r="D13" s="99"/>
      <c r="E13" s="99"/>
      <c r="F13" s="99"/>
      <c r="G13" s="99"/>
    </row>
    <row r="14" spans="1:7" ht="28.5" customHeight="1" x14ac:dyDescent="0.2">
      <c r="A14" s="122"/>
      <c r="B14" s="123" t="s">
        <v>234</v>
      </c>
      <c r="C14" s="123" t="s">
        <v>235</v>
      </c>
      <c r="D14" s="123" t="s">
        <v>229</v>
      </c>
      <c r="E14" s="123" t="s">
        <v>231</v>
      </c>
      <c r="F14" s="123" t="s">
        <v>230</v>
      </c>
      <c r="G14" s="124" t="s">
        <v>232</v>
      </c>
    </row>
    <row r="15" spans="1:7" x14ac:dyDescent="0.2">
      <c r="A15" s="125" t="s">
        <v>243</v>
      </c>
      <c r="B15" s="134">
        <v>2.5</v>
      </c>
      <c r="C15" s="134">
        <v>0.38</v>
      </c>
      <c r="D15" s="126">
        <f ca="1">B15*('% Konfidenz'!D8^(C15))</f>
        <v>1.1636664790679443</v>
      </c>
      <c r="E15" s="133">
        <f>B15*('% Konfidenz'!D11^(C15))</f>
        <v>1.2135299311416481</v>
      </c>
      <c r="F15" s="126">
        <f ca="1">B15*('% Konfidenz'!D14^(C15))</f>
        <v>1.2602568141426376</v>
      </c>
      <c r="G15" s="128">
        <f ca="1">B15*('% Konfidenz'!D18^(C15))</f>
        <v>1.3454633839179122</v>
      </c>
    </row>
    <row r="16" spans="1:7" x14ac:dyDescent="0.2">
      <c r="A16" s="125" t="s">
        <v>244</v>
      </c>
      <c r="B16" s="134">
        <v>2.5</v>
      </c>
      <c r="C16" s="134">
        <v>0.35</v>
      </c>
      <c r="D16" s="126">
        <f ca="1">B16*('% Konfidenz'!D8^(C16))</f>
        <v>1.2360836211793349</v>
      </c>
      <c r="E16" s="133">
        <f>B16*('% Konfidenz'!D11^(C16))</f>
        <v>1.284787325888348</v>
      </c>
      <c r="F16" s="126">
        <f ca="1">B16*('% Konfidenz'!D14^(C16))</f>
        <v>1.3302840771650142</v>
      </c>
      <c r="G16" s="128">
        <f ca="1">B16*('% Konfidenz'!D18^(C16))</f>
        <v>1.412908713952177</v>
      </c>
    </row>
    <row r="17" spans="1:9" x14ac:dyDescent="0.2">
      <c r="A17" s="125" t="s">
        <v>245</v>
      </c>
      <c r="B17" s="134">
        <v>2.5</v>
      </c>
      <c r="C17" s="134">
        <v>0.32</v>
      </c>
      <c r="D17" s="126">
        <f ca="1">B17*('% Konfidenz'!D8^(C17))</f>
        <v>1.3130074175305053</v>
      </c>
      <c r="E17" s="133">
        <f>B17*('% Konfidenz'!D11^(C17))</f>
        <v>1.3602288912729401</v>
      </c>
      <c r="F17" s="126">
        <f ca="1">B17*('% Konfidenz'!D14^(C17))</f>
        <v>1.404202465798754</v>
      </c>
      <c r="G17" s="128">
        <f ca="1">B17*('% Konfidenz'!D18^(C17))</f>
        <v>1.4837349405591782</v>
      </c>
    </row>
    <row r="18" spans="1:9" ht="15.75" customHeight="1" x14ac:dyDescent="0.2">
      <c r="A18" s="125" t="s">
        <v>247</v>
      </c>
      <c r="B18" s="126" t="s">
        <v>246</v>
      </c>
      <c r="C18" s="127" t="s">
        <v>246</v>
      </c>
      <c r="D18" s="126">
        <f ca="1">D15*0.75</f>
        <v>0.87274985930095816</v>
      </c>
      <c r="E18" s="133">
        <f t="shared" ref="D18:G20" si="0">E15*0.75</f>
        <v>0.91014744835623607</v>
      </c>
      <c r="F18" s="126">
        <f t="shared" ca="1" si="0"/>
        <v>0.94519261060697812</v>
      </c>
      <c r="G18" s="128">
        <f t="shared" ca="1" si="0"/>
        <v>1.0090975379384342</v>
      </c>
    </row>
    <row r="19" spans="1:9" x14ac:dyDescent="0.2">
      <c r="A19" s="125" t="s">
        <v>248</v>
      </c>
      <c r="B19" s="126" t="s">
        <v>246</v>
      </c>
      <c r="C19" s="127" t="s">
        <v>246</v>
      </c>
      <c r="D19" s="126">
        <f t="shared" ca="1" si="0"/>
        <v>0.92706271588450118</v>
      </c>
      <c r="E19" s="133">
        <f t="shared" si="0"/>
        <v>0.96359049441626099</v>
      </c>
      <c r="F19" s="126">
        <f t="shared" ca="1" si="0"/>
        <v>0.99771305787376063</v>
      </c>
      <c r="G19" s="128">
        <f t="shared" ca="1" si="0"/>
        <v>1.0596815354641327</v>
      </c>
    </row>
    <row r="20" spans="1:9" ht="12.75" customHeight="1" thickBot="1" x14ac:dyDescent="0.25">
      <c r="A20" s="129" t="s">
        <v>249</v>
      </c>
      <c r="B20" s="130" t="s">
        <v>246</v>
      </c>
      <c r="C20" s="131" t="s">
        <v>246</v>
      </c>
      <c r="D20" s="130">
        <f t="shared" ca="1" si="0"/>
        <v>0.98475556314787904</v>
      </c>
      <c r="E20" s="139">
        <f t="shared" si="0"/>
        <v>1.0201716684547051</v>
      </c>
      <c r="F20" s="130">
        <f t="shared" ca="1" si="0"/>
        <v>1.0531518493490655</v>
      </c>
      <c r="G20" s="132">
        <f t="shared" ca="1" si="0"/>
        <v>1.1128012054193837</v>
      </c>
    </row>
    <row r="22" spans="1:9" ht="13.5" thickBot="1" x14ac:dyDescent="0.25">
      <c r="A22" s="92" t="s">
        <v>261</v>
      </c>
      <c r="B22" s="99"/>
      <c r="C22" s="99"/>
      <c r="D22" s="99"/>
      <c r="E22" s="99"/>
      <c r="F22" s="99"/>
      <c r="G22" s="99"/>
    </row>
    <row r="23" spans="1:9" ht="30.75" customHeight="1" x14ac:dyDescent="0.2">
      <c r="A23" s="122"/>
      <c r="B23" s="123" t="s">
        <v>238</v>
      </c>
      <c r="C23" s="123" t="s">
        <v>239</v>
      </c>
      <c r="D23" s="123" t="s">
        <v>235</v>
      </c>
      <c r="E23" s="123" t="s">
        <v>229</v>
      </c>
      <c r="F23" s="123" t="s">
        <v>231</v>
      </c>
      <c r="G23" s="124" t="s">
        <v>230</v>
      </c>
      <c r="H23" s="140" t="s">
        <v>232</v>
      </c>
      <c r="I23" s="100"/>
    </row>
    <row r="24" spans="1:9" x14ac:dyDescent="0.2">
      <c r="A24" s="125" t="s">
        <v>240</v>
      </c>
      <c r="B24" s="134">
        <v>5</v>
      </c>
      <c r="C24" s="135">
        <v>12</v>
      </c>
      <c r="D24" s="135">
        <v>0.5</v>
      </c>
      <c r="E24" s="126">
        <f ca="1">B24*(('% Konfidenz'!D8 /C24)^(D24))</f>
        <v>0.52770424259398718</v>
      </c>
      <c r="F24" s="133">
        <f>B24*(('% Konfidenz'!D11 /C24)^(D24))</f>
        <v>0.55765661726350724</v>
      </c>
      <c r="G24" s="128">
        <f ca="1">B24*(('% Konfidenz'!D14 /C24)^(D24))</f>
        <v>0.58608023162691814</v>
      </c>
      <c r="H24" s="141">
        <f ca="1">B24*(('% Konfidenz'!D18 /C24)^(D24))</f>
        <v>0.63876685667307376</v>
      </c>
      <c r="I24" s="97"/>
    </row>
    <row r="25" spans="1:9" ht="26.25" thickBot="1" x14ac:dyDescent="0.25">
      <c r="A25" s="129" t="s">
        <v>241</v>
      </c>
      <c r="B25" s="137">
        <v>12</v>
      </c>
      <c r="C25" s="138">
        <v>60</v>
      </c>
      <c r="D25" s="138">
        <v>0.33333333333333331</v>
      </c>
      <c r="E25" s="130">
        <f ca="1">B25*(('% Konfidenz'!D8 /C25)^(D25))</f>
        <v>1.5672500736127402</v>
      </c>
      <c r="F25" s="139">
        <f>B25*(('% Konfidenz'!D11 /C25)^(D25))</f>
        <v>1.6260072650586403</v>
      </c>
      <c r="G25" s="132">
        <f ca="1">B25*(('% Konfidenz'!D14 /C25)^(D25))</f>
        <v>1.6807996811746615</v>
      </c>
      <c r="H25" s="142">
        <f ca="1">B25*(('% Konfidenz'!D18 /C25)^(D25))</f>
        <v>1.7800798785295209</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478</v>
      </c>
      <c r="B55" s="56"/>
      <c r="C55" s="56"/>
      <c r="D55" s="56"/>
      <c r="E55" s="56"/>
      <c r="F55" s="56"/>
      <c r="G55" s="56"/>
      <c r="H55" s="56"/>
      <c r="I55" s="56"/>
    </row>
    <row r="56" spans="1:9" ht="38.25" x14ac:dyDescent="0.2">
      <c r="A56" s="143" t="s">
        <v>477</v>
      </c>
      <c r="B56" s="123" t="s">
        <v>469</v>
      </c>
      <c r="C56" s="123" t="s">
        <v>470</v>
      </c>
      <c r="D56" s="123" t="s">
        <v>471</v>
      </c>
      <c r="E56" s="123" t="s">
        <v>472</v>
      </c>
      <c r="F56" s="123" t="s">
        <v>473</v>
      </c>
      <c r="G56" s="123" t="s">
        <v>474</v>
      </c>
      <c r="H56" s="123" t="s">
        <v>475</v>
      </c>
      <c r="I56" s="124" t="s">
        <v>476</v>
      </c>
    </row>
    <row r="57" spans="1:9" x14ac:dyDescent="0.2">
      <c r="A57" s="144">
        <v>0.25</v>
      </c>
      <c r="B57" s="145">
        <f ca="1">D5</f>
        <v>1.5338941497015093</v>
      </c>
      <c r="C57" s="145">
        <f ca="1">D6</f>
        <v>1.2782451247512578</v>
      </c>
      <c r="D57" s="145">
        <f ca="1">D11</f>
        <v>0.36560422381697527</v>
      </c>
      <c r="E57" s="145">
        <f ca="1">D15</f>
        <v>1.1636664790679443</v>
      </c>
      <c r="F57" s="145">
        <f ca="1">D16</f>
        <v>1.2360836211793349</v>
      </c>
      <c r="G57" s="145">
        <f ca="1">D17</f>
        <v>1.3130074175305053</v>
      </c>
      <c r="H57" s="145">
        <f ca="1">E24</f>
        <v>0.52770424259398718</v>
      </c>
      <c r="I57" s="146">
        <f ca="1">E25</f>
        <v>1.5672500736127402</v>
      </c>
    </row>
    <row r="58" spans="1:9" x14ac:dyDescent="0.2">
      <c r="A58" s="144">
        <v>0.5</v>
      </c>
      <c r="B58" s="145">
        <f>E5</f>
        <v>1.5914008065708887</v>
      </c>
      <c r="C58" s="145">
        <f>E6</f>
        <v>1.326167338809074</v>
      </c>
      <c r="D58" s="145">
        <f>E11</f>
        <v>0.38635583771095444</v>
      </c>
      <c r="E58" s="145">
        <f>E15</f>
        <v>1.2135299311416481</v>
      </c>
      <c r="F58" s="145">
        <f>E16</f>
        <v>1.284787325888348</v>
      </c>
      <c r="G58" s="145">
        <f>E17</f>
        <v>1.3602288912729401</v>
      </c>
      <c r="H58" s="145">
        <f>F24</f>
        <v>0.55765661726350724</v>
      </c>
      <c r="I58" s="146">
        <f>F25</f>
        <v>1.6260072650586403</v>
      </c>
    </row>
    <row r="59" spans="1:9" x14ac:dyDescent="0.2">
      <c r="A59" s="144">
        <v>0.75</v>
      </c>
      <c r="B59" s="145">
        <f ca="1">F5</f>
        <v>1.6450270707794066</v>
      </c>
      <c r="C59" s="145">
        <f ca="1">F6</f>
        <v>1.370855892316172</v>
      </c>
      <c r="D59" s="145">
        <f ca="1">F11</f>
        <v>0.40604829539582327</v>
      </c>
      <c r="E59" s="145">
        <f ca="1">F15</f>
        <v>1.2602568141426376</v>
      </c>
      <c r="F59" s="145">
        <f ca="1">F16</f>
        <v>1.3302840771650142</v>
      </c>
      <c r="G59" s="145">
        <f ca="1">F17</f>
        <v>1.404202465798754</v>
      </c>
      <c r="H59" s="145">
        <f ca="1">G24</f>
        <v>0.58608023162691814</v>
      </c>
      <c r="I59" s="146">
        <f ca="1">G25</f>
        <v>1.6807996811746615</v>
      </c>
    </row>
    <row r="60" spans="1:9" ht="13.5" thickBot="1" x14ac:dyDescent="0.25">
      <c r="A60" s="147">
        <v>0.98</v>
      </c>
      <c r="B60" s="148">
        <f ca="1">G5</f>
        <v>1.7421942787877556</v>
      </c>
      <c r="C60" s="148">
        <f ca="1">G6</f>
        <v>1.4518285656564631</v>
      </c>
      <c r="D60" s="148">
        <f ca="1">G11</f>
        <v>0.4425506599795323</v>
      </c>
      <c r="E60" s="148">
        <f ca="1">G15</f>
        <v>1.3454633839179122</v>
      </c>
      <c r="F60" s="148">
        <f ca="1">G16</f>
        <v>1.412908713952177</v>
      </c>
      <c r="G60" s="148">
        <f ca="1">G17</f>
        <v>1.4837349405591782</v>
      </c>
      <c r="H60" s="148">
        <f ca="1">H24</f>
        <v>0.63876685667307376</v>
      </c>
      <c r="I60" s="149">
        <f ca="1">H25</f>
        <v>1.7800798785295209</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 workbookViewId="1"/>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233</v>
      </c>
    </row>
    <row r="2" spans="1:9" ht="28.5" customHeight="1" thickBot="1" x14ac:dyDescent="0.25">
      <c r="A2" s="7" t="s">
        <v>250</v>
      </c>
      <c r="B2" s="37"/>
      <c r="C2" s="37"/>
      <c r="D2" s="37"/>
      <c r="E2" s="37"/>
      <c r="F2" s="37"/>
      <c r="G2" s="37"/>
      <c r="H2" s="35"/>
      <c r="I2" s="35"/>
    </row>
    <row r="3" spans="1:9" ht="38.25" x14ac:dyDescent="0.2">
      <c r="A3" s="150"/>
      <c r="B3" s="151" t="s">
        <v>234</v>
      </c>
      <c r="C3" s="151" t="s">
        <v>235</v>
      </c>
      <c r="D3" s="151" t="s">
        <v>229</v>
      </c>
      <c r="E3" s="151" t="s">
        <v>231</v>
      </c>
      <c r="F3" s="151" t="s">
        <v>230</v>
      </c>
      <c r="G3" s="152" t="s">
        <v>232</v>
      </c>
      <c r="H3" s="36"/>
      <c r="I3" s="36"/>
    </row>
    <row r="4" spans="1:9" ht="25.5" x14ac:dyDescent="0.2">
      <c r="A4" s="153" t="s">
        <v>251</v>
      </c>
      <c r="B4" s="163">
        <v>0.4</v>
      </c>
      <c r="C4" s="164">
        <v>0.62</v>
      </c>
      <c r="D4" s="155">
        <f ca="1">B4*('% Konfidenz'!D8^(C4))</f>
        <v>0.11486663135632734</v>
      </c>
      <c r="E4" s="161">
        <f>B4*('% Konfidenz'!D11^(C4))</f>
        <v>0.12300548136699388</v>
      </c>
      <c r="F4" s="155">
        <f ca="1">B4*('% Konfidenz'!D14^(C4))</f>
        <v>0.1308266825805815</v>
      </c>
      <c r="G4" s="156">
        <f ca="1">B4*('% Konfidenz'!D18^(C4))</f>
        <v>0.1455640406043697</v>
      </c>
      <c r="H4" s="36"/>
      <c r="I4" s="36"/>
    </row>
    <row r="5" spans="1:9" ht="25.5" x14ac:dyDescent="0.2">
      <c r="A5" s="153" t="s">
        <v>252</v>
      </c>
      <c r="B5" s="163">
        <v>0.4</v>
      </c>
      <c r="C5" s="164">
        <v>0.65</v>
      </c>
      <c r="D5" s="155">
        <f ca="1">B5*('% Konfidenz'!D8^(C5))</f>
        <v>0.1081370598093381</v>
      </c>
      <c r="E5" s="161">
        <f>B5*('% Konfidenz'!D11^(C5))</f>
        <v>0.11618330156714628</v>
      </c>
      <c r="F5" s="155">
        <f ca="1">B5*('% Konfidenz'!D14^(C5))</f>
        <v>0.12393985692531291</v>
      </c>
      <c r="G5" s="156">
        <f ca="1">B5*('% Konfidenz'!D18^(C5))</f>
        <v>0.13861552746779124</v>
      </c>
    </row>
    <row r="6" spans="1:9" ht="26.25" thickBot="1" x14ac:dyDescent="0.25">
      <c r="A6" s="157" t="s">
        <v>253</v>
      </c>
      <c r="B6" s="165">
        <v>0.4</v>
      </c>
      <c r="C6" s="166">
        <v>0.68</v>
      </c>
      <c r="D6" s="158">
        <f ca="1">B6*('% Konfidenz'!D8^(C6))</f>
        <v>0.10180174665289539</v>
      </c>
      <c r="E6" s="162">
        <f>B6*('% Konfidenz'!D11^(C6))</f>
        <v>0.10973949626495692</v>
      </c>
      <c r="F6" s="158">
        <f ca="1">B6*('% Konfidenz'!D14^(C6))</f>
        <v>0.11741555951482226</v>
      </c>
      <c r="G6" s="160">
        <f ca="1">B6*('% Konfidenz'!D18^(C6))</f>
        <v>0.13199870225776902</v>
      </c>
    </row>
    <row r="7" spans="1:9" x14ac:dyDescent="0.2">
      <c r="A7" s="38" t="s">
        <v>254</v>
      </c>
    </row>
    <row r="9" spans="1:9" ht="13.5" thickBot="1" x14ac:dyDescent="0.25">
      <c r="A9" s="7" t="s">
        <v>255</v>
      </c>
    </row>
    <row r="10" spans="1:9" ht="38.25" x14ac:dyDescent="0.2">
      <c r="A10" s="150"/>
      <c r="B10" s="151" t="s">
        <v>229</v>
      </c>
      <c r="C10" s="151" t="s">
        <v>231</v>
      </c>
      <c r="D10" s="151" t="s">
        <v>230</v>
      </c>
      <c r="E10" s="152" t="s">
        <v>232</v>
      </c>
    </row>
    <row r="11" spans="1:9" ht="13.5" thickBot="1" x14ac:dyDescent="0.25">
      <c r="A11" s="157" t="s">
        <v>257</v>
      </c>
      <c r="B11" s="158">
        <f ca="1">('% Konfidenz'!D8^(0.5))</f>
        <v>0.36560422381697527</v>
      </c>
      <c r="C11" s="162">
        <f>('% Konfidenz'!D11^(0.5))</f>
        <v>0.38635583771095444</v>
      </c>
      <c r="D11" s="158">
        <f ca="1">('% Konfidenz'!D14^(0.5))</f>
        <v>0.40604829539582327</v>
      </c>
      <c r="E11" s="160">
        <f ca="1">('% Konfidenz'!D18^(0.5))</f>
        <v>0.4425506599795323</v>
      </c>
    </row>
    <row r="13" spans="1:9" x14ac:dyDescent="0.2">
      <c r="A13" s="39"/>
    </row>
    <row r="15" spans="1:9" ht="13.5" thickBot="1" x14ac:dyDescent="0.25">
      <c r="A15" s="7" t="s">
        <v>256</v>
      </c>
      <c r="B15" s="18"/>
      <c r="E15" s="7" t="s">
        <v>223</v>
      </c>
    </row>
    <row r="16" spans="1:9" ht="51" x14ac:dyDescent="0.2">
      <c r="A16" s="167" t="s">
        <v>219</v>
      </c>
      <c r="B16" s="168" t="s">
        <v>218</v>
      </c>
      <c r="C16" s="169" t="s">
        <v>222</v>
      </c>
      <c r="E16" s="167" t="s">
        <v>224</v>
      </c>
      <c r="F16" s="169">
        <v>365</v>
      </c>
    </row>
    <row r="17" spans="1:9" x14ac:dyDescent="0.2">
      <c r="A17" s="170" t="s">
        <v>209</v>
      </c>
      <c r="B17" s="175">
        <v>8</v>
      </c>
      <c r="C17" s="176">
        <v>7.7</v>
      </c>
      <c r="D17" s="32"/>
      <c r="E17" s="177" t="s">
        <v>225</v>
      </c>
      <c r="F17" s="178">
        <f>-(52*2)</f>
        <v>-104</v>
      </c>
      <c r="G17" s="32"/>
      <c r="H17" s="32"/>
      <c r="I17" s="32"/>
    </row>
    <row r="18" spans="1:9" x14ac:dyDescent="0.2">
      <c r="A18" s="170" t="s">
        <v>211</v>
      </c>
      <c r="B18" s="175">
        <v>160</v>
      </c>
      <c r="C18" s="171">
        <f>C19/12</f>
        <v>138.6</v>
      </c>
      <c r="D18" s="33"/>
      <c r="E18" s="184" t="s">
        <v>481</v>
      </c>
      <c r="F18" s="183">
        <v>-10</v>
      </c>
      <c r="G18" s="33"/>
      <c r="H18" s="33"/>
      <c r="I18" s="33"/>
    </row>
    <row r="19" spans="1:9" ht="13.5" thickBot="1" x14ac:dyDescent="0.25">
      <c r="A19" s="172" t="s">
        <v>212</v>
      </c>
      <c r="B19" s="173">
        <f>160*12</f>
        <v>1920</v>
      </c>
      <c r="C19" s="174">
        <f>F23</f>
        <v>1663.2</v>
      </c>
      <c r="D19" s="34"/>
      <c r="E19" s="184" t="s">
        <v>480</v>
      </c>
      <c r="F19" s="183">
        <v>-28</v>
      </c>
      <c r="G19" s="34"/>
      <c r="H19" s="34"/>
      <c r="I19" s="34"/>
    </row>
    <row r="20" spans="1:9" x14ac:dyDescent="0.2">
      <c r="D20" s="34"/>
      <c r="E20" s="184" t="s">
        <v>482</v>
      </c>
      <c r="F20" s="183">
        <v>-2</v>
      </c>
      <c r="G20" s="34"/>
      <c r="H20" s="34"/>
      <c r="I20" s="34"/>
    </row>
    <row r="21" spans="1:9" x14ac:dyDescent="0.2">
      <c r="D21" s="34"/>
      <c r="E21" s="177" t="s">
        <v>226</v>
      </c>
      <c r="F21" s="183">
        <v>-5</v>
      </c>
      <c r="G21" s="34"/>
      <c r="H21" s="34"/>
      <c r="I21" s="34"/>
    </row>
    <row r="22" spans="1:9" x14ac:dyDescent="0.2">
      <c r="E22" s="179" t="s">
        <v>213</v>
      </c>
      <c r="F22" s="180">
        <f>SUM(F16:F21)</f>
        <v>216</v>
      </c>
    </row>
    <row r="23" spans="1:9" ht="13.5" thickBot="1" x14ac:dyDescent="0.25">
      <c r="E23" s="181" t="s">
        <v>214</v>
      </c>
      <c r="F23" s="182">
        <f>F22*C17</f>
        <v>1663.2</v>
      </c>
    </row>
    <row r="24" spans="1:9" x14ac:dyDescent="0.2">
      <c r="E24" s="31" t="s">
        <v>227</v>
      </c>
    </row>
    <row r="25" spans="1:9" x14ac:dyDescent="0.2">
      <c r="E25" s="31" t="s">
        <v>228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B14" sqref="B14"/>
    </sheetView>
    <sheetView workbookViewId="1"/>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98</v>
      </c>
    </row>
    <row r="2" spans="1:9" ht="13.5" thickBot="1" x14ac:dyDescent="0.25"/>
    <row r="3" spans="1:9" s="24" customFormat="1" ht="30.75" customHeight="1" x14ac:dyDescent="0.2">
      <c r="A3" s="167" t="s">
        <v>99</v>
      </c>
      <c r="B3" s="168" t="s">
        <v>210</v>
      </c>
      <c r="C3" s="168" t="s">
        <v>215</v>
      </c>
      <c r="D3" s="168" t="s">
        <v>216</v>
      </c>
      <c r="E3" s="169" t="s">
        <v>217</v>
      </c>
      <c r="G3" s="89"/>
      <c r="H3" s="89"/>
      <c r="I3" s="89"/>
    </row>
    <row r="4" spans="1:9" x14ac:dyDescent="0.2">
      <c r="A4" s="185">
        <v>0.02</v>
      </c>
      <c r="B4" s="186">
        <f ca="1">IF((I22-(2*Gesamtprojekt!L2))&lt;0,"NV",(I22-(2*Gesamtprojekt!L2)))</f>
        <v>16.430492802935532</v>
      </c>
      <c r="C4" s="186">
        <f ca="1">B4/B34</f>
        <v>2.0538116003669415</v>
      </c>
      <c r="D4" s="186">
        <f ca="1">B4/B35</f>
        <v>0.10269058001834708</v>
      </c>
      <c r="E4" s="187">
        <f ca="1">B4/B36</f>
        <v>8.5575483348622559E-3</v>
      </c>
    </row>
    <row r="5" spans="1:9" x14ac:dyDescent="0.2">
      <c r="A5" s="188">
        <v>0.1</v>
      </c>
      <c r="B5" s="186">
        <f ca="1">IF((I22-(1.28*Gesamtprojekt!L2))&lt;0,"NV",(I22-(1.28*Gesamtprojekt!L2)))</f>
        <v>19.113515393878743</v>
      </c>
      <c r="C5" s="189">
        <f ca="1">B5/B34</f>
        <v>2.3891894242348428</v>
      </c>
      <c r="D5" s="189">
        <f ca="1">B5/B35</f>
        <v>0.11945947121174214</v>
      </c>
      <c r="E5" s="190">
        <f ca="1">B5/B36</f>
        <v>9.9549559343118446E-3</v>
      </c>
    </row>
    <row r="6" spans="1:9" x14ac:dyDescent="0.2">
      <c r="A6" s="188">
        <v>0.16</v>
      </c>
      <c r="B6" s="189">
        <f ca="1">IF((I22-(1*Gesamtprojekt!L2))&lt;0,"NV",(I22-(1*Gesamtprojekt!L2)))</f>
        <v>20.156913068134436</v>
      </c>
      <c r="C6" s="189">
        <f ca="1">B6/B34</f>
        <v>2.5196141335168045</v>
      </c>
      <c r="D6" s="189">
        <f ca="1">B6/B35</f>
        <v>0.12598070667584021</v>
      </c>
      <c r="E6" s="190">
        <f ca="1">B6/B36</f>
        <v>1.0498392222986685E-2</v>
      </c>
    </row>
    <row r="7" spans="1:9" x14ac:dyDescent="0.2">
      <c r="A7" s="188">
        <v>0.2</v>
      </c>
      <c r="B7" s="189">
        <f ca="1">IF((I22-(0.84*Gesamtprojekt!L2))&lt;0,"NV",(I22-(0.84*Gesamtprojekt!L2)))</f>
        <v>20.753140310566259</v>
      </c>
      <c r="C7" s="189">
        <f ca="1">B7/B34</f>
        <v>2.5941425388207824</v>
      </c>
      <c r="D7" s="189">
        <f ca="1">B7/B35</f>
        <v>0.12970712694103911</v>
      </c>
      <c r="E7" s="190">
        <f ca="1">B7/B36</f>
        <v>1.0808927245086593E-2</v>
      </c>
    </row>
    <row r="8" spans="1:9" x14ac:dyDescent="0.2">
      <c r="A8" s="191">
        <v>0.25</v>
      </c>
      <c r="B8" s="192">
        <f ca="1">IF((I22-(0.67*Gesamtprojekt!L2))&lt;0,"NV",(I22-(0.67*Gesamtprojekt!L2)))</f>
        <v>21.386631755650072</v>
      </c>
      <c r="C8" s="192">
        <f ca="1">B8/B34</f>
        <v>2.673328969456259</v>
      </c>
      <c r="D8" s="192">
        <f ca="1">B8/B35</f>
        <v>0.13366644847281295</v>
      </c>
      <c r="E8" s="192">
        <f ca="1">B8/B36</f>
        <v>1.1138870706067746E-2</v>
      </c>
    </row>
    <row r="9" spans="1:9" x14ac:dyDescent="0.2">
      <c r="A9" s="188">
        <v>0.3</v>
      </c>
      <c r="B9" s="189">
        <f ca="1">IF((I22-(0.52*Gesamtprojekt!L2))&lt;0,"NV",(I22-(0.52*Gesamtprojekt!L2)))</f>
        <v>21.945594795429908</v>
      </c>
      <c r="C9" s="189">
        <f ca="1">B9/B34</f>
        <v>2.7431993494287386</v>
      </c>
      <c r="D9" s="189">
        <f ca="1">B9/B35</f>
        <v>0.13715996747143694</v>
      </c>
      <c r="E9" s="190">
        <f ca="1">B9/B36</f>
        <v>1.142999728928641E-2</v>
      </c>
    </row>
    <row r="10" spans="1:9" x14ac:dyDescent="0.2">
      <c r="A10" s="188">
        <v>0.4</v>
      </c>
      <c r="B10" s="189">
        <f ca="1">IF((I22-(0.25*Gesamtprojekt!L2))&lt;0,"NV",(I22-(0.25*Gesamtprojekt!L2)))</f>
        <v>22.951728267033612</v>
      </c>
      <c r="C10" s="189">
        <f ca="1">B10/B34</f>
        <v>2.8689660333792015</v>
      </c>
      <c r="D10" s="189">
        <f ca="1">B10/B35</f>
        <v>0.14344830166896008</v>
      </c>
      <c r="E10" s="190">
        <f ca="1">B10/B36</f>
        <v>1.1954025139080006E-2</v>
      </c>
    </row>
    <row r="11" spans="1:9" x14ac:dyDescent="0.2">
      <c r="A11" s="191">
        <v>0.5</v>
      </c>
      <c r="B11" s="192">
        <f>I22</f>
        <v>23.883333333333336</v>
      </c>
      <c r="C11" s="192">
        <f>B11/B34</f>
        <v>2.9854166666666671</v>
      </c>
      <c r="D11" s="192">
        <f>B11/B35</f>
        <v>0.14927083333333335</v>
      </c>
      <c r="E11" s="192">
        <f>B11/B36</f>
        <v>1.2439236111111113E-2</v>
      </c>
    </row>
    <row r="12" spans="1:9" x14ac:dyDescent="0.2">
      <c r="A12" s="188">
        <v>0.6</v>
      </c>
      <c r="B12" s="189">
        <f ca="1">I22+(0.25*Gesamtprojekt!L2)</f>
        <v>24.814938399633061</v>
      </c>
      <c r="C12" s="189">
        <f ca="1">B12/B34</f>
        <v>3.1018672999541326</v>
      </c>
      <c r="D12" s="189">
        <f ca="1">B12/B35</f>
        <v>0.15509336499770662</v>
      </c>
      <c r="E12" s="190">
        <f ca="1">B12/B36</f>
        <v>1.2924447083142219E-2</v>
      </c>
    </row>
    <row r="13" spans="1:9" x14ac:dyDescent="0.2">
      <c r="A13" s="188">
        <v>0.7</v>
      </c>
      <c r="B13" s="189">
        <f ca="1">I22+(0.52*Gesamtprojekt!L2)</f>
        <v>25.821071871236764</v>
      </c>
      <c r="C13" s="189">
        <f ca="1">B13/B34</f>
        <v>3.2276339839045955</v>
      </c>
      <c r="D13" s="189">
        <f ca="1">B13/B35</f>
        <v>0.16138169919522977</v>
      </c>
      <c r="E13" s="190">
        <f ca="1">B13/B36</f>
        <v>1.3448474932935816E-2</v>
      </c>
    </row>
    <row r="14" spans="1:9" x14ac:dyDescent="0.2">
      <c r="A14" s="191">
        <v>0.75</v>
      </c>
      <c r="B14" s="192">
        <f ca="1">I22+(0.67*Gesamtprojekt!L2)</f>
        <v>26.380034911016601</v>
      </c>
      <c r="C14" s="192">
        <f ca="1">B14/B34</f>
        <v>3.2975043638770751</v>
      </c>
      <c r="D14" s="192">
        <f ca="1">B14/B35</f>
        <v>0.16487521819385376</v>
      </c>
      <c r="E14" s="192">
        <f ca="1">B14/B36</f>
        <v>1.3739601516154479E-2</v>
      </c>
    </row>
    <row r="15" spans="1:9" x14ac:dyDescent="0.2">
      <c r="A15" s="188">
        <v>0.8</v>
      </c>
      <c r="B15" s="189">
        <f ca="1">I22+(0.84*Gesamtprojekt!L2)</f>
        <v>27.013526356100414</v>
      </c>
      <c r="C15" s="189">
        <f ca="1">B15/B34</f>
        <v>3.3766907945125517</v>
      </c>
      <c r="D15" s="189">
        <f ca="1">B15/B35</f>
        <v>0.16883453972562759</v>
      </c>
      <c r="E15" s="190">
        <f ca="1">B15/B36</f>
        <v>1.4069544977135633E-2</v>
      </c>
    </row>
    <row r="16" spans="1:9" x14ac:dyDescent="0.2">
      <c r="A16" s="188">
        <v>0.84</v>
      </c>
      <c r="B16" s="189">
        <f ca="1">I22+(1*Gesamtprojekt!L2)</f>
        <v>27.609753598532237</v>
      </c>
      <c r="C16" s="189">
        <f ca="1">B16/B34</f>
        <v>3.4512191998165296</v>
      </c>
      <c r="D16" s="189">
        <f ca="1">B16/B35</f>
        <v>0.17256095999082649</v>
      </c>
      <c r="E16" s="190">
        <f ca="1">B16/B36</f>
        <v>1.438007999923554E-2</v>
      </c>
    </row>
    <row r="17" spans="1:9" x14ac:dyDescent="0.2">
      <c r="A17" s="188">
        <v>0.9</v>
      </c>
      <c r="B17" s="189">
        <f ca="1">I22+(1.28*Gesamtprojekt!L2)</f>
        <v>28.65315127278793</v>
      </c>
      <c r="C17" s="189">
        <f ca="1">B17/B34</f>
        <v>3.5816439090984913</v>
      </c>
      <c r="D17" s="189">
        <f ca="1">B17/B35</f>
        <v>0.17908219545492457</v>
      </c>
      <c r="E17" s="190">
        <f ca="1">B17/B36</f>
        <v>1.4923516287910381E-2</v>
      </c>
    </row>
    <row r="18" spans="1:9" ht="13.5" thickBot="1" x14ac:dyDescent="0.25">
      <c r="A18" s="193">
        <v>0.98</v>
      </c>
      <c r="B18" s="194">
        <f ca="1">I22+(2*Gesamtprojekt!L2)</f>
        <v>31.33617386373114</v>
      </c>
      <c r="C18" s="194">
        <f ca="1">B18/B34</f>
        <v>3.9170217329663926</v>
      </c>
      <c r="D18" s="194">
        <f ca="1">B18/B35</f>
        <v>0.19585108664831963</v>
      </c>
      <c r="E18" s="194">
        <f ca="1">B18/B36</f>
        <v>1.6320923887359968E-2</v>
      </c>
    </row>
    <row r="20" spans="1:9" ht="13.5" thickBot="1" x14ac:dyDescent="0.25">
      <c r="A20" s="7" t="s">
        <v>463</v>
      </c>
      <c r="B20" s="7"/>
      <c r="C20" s="7"/>
    </row>
    <row r="21" spans="1:9" ht="36" customHeight="1" x14ac:dyDescent="0.2">
      <c r="A21" s="150" t="s">
        <v>275</v>
      </c>
      <c r="B21" s="151" t="s">
        <v>461</v>
      </c>
      <c r="C21" s="151" t="s">
        <v>458</v>
      </c>
      <c r="D21" s="151" t="s">
        <v>459</v>
      </c>
      <c r="E21" s="151" t="s">
        <v>460</v>
      </c>
      <c r="F21" s="151" t="s">
        <v>468</v>
      </c>
      <c r="G21" s="195" t="s">
        <v>462</v>
      </c>
      <c r="H21" s="90" t="s">
        <v>465</v>
      </c>
      <c r="I21" s="90" t="s">
        <v>466</v>
      </c>
    </row>
    <row r="22" spans="1:9" x14ac:dyDescent="0.2">
      <c r="A22" s="196" t="s">
        <v>283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23.883333333333336</v>
      </c>
    </row>
    <row r="23" spans="1:9" ht="26.25" customHeight="1" x14ac:dyDescent="0.2">
      <c r="A23" s="153" t="s">
        <v>293</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316</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341</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364</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392</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415</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464</v>
      </c>
      <c r="B29" s="201"/>
      <c r="C29" s="201"/>
      <c r="D29" s="202">
        <f>SUM(D22:D28)</f>
        <v>0</v>
      </c>
      <c r="E29" s="159">
        <f>SUM(E22:E28)</f>
        <v>0</v>
      </c>
      <c r="F29" s="201"/>
      <c r="G29" s="203"/>
      <c r="H29" s="88" t="b">
        <v>1</v>
      </c>
    </row>
    <row r="30" spans="1:9" x14ac:dyDescent="0.2">
      <c r="A30" t="s">
        <v>467</v>
      </c>
    </row>
    <row r="32" spans="1:9" ht="13.5" thickBot="1" x14ac:dyDescent="0.25">
      <c r="A32" s="7" t="s">
        <v>220</v>
      </c>
    </row>
    <row r="33" spans="1:2" ht="38.25" x14ac:dyDescent="0.2">
      <c r="A33" s="167" t="s">
        <v>219</v>
      </c>
      <c r="B33" s="169" t="s">
        <v>218</v>
      </c>
    </row>
    <row r="34" spans="1:2" x14ac:dyDescent="0.2">
      <c r="A34" s="205" t="s">
        <v>209</v>
      </c>
      <c r="B34" s="183">
        <v>8</v>
      </c>
    </row>
    <row r="35" spans="1:2" x14ac:dyDescent="0.2">
      <c r="A35" s="205" t="s">
        <v>211</v>
      </c>
      <c r="B35" s="183">
        <v>160</v>
      </c>
    </row>
    <row r="36" spans="1:2" ht="13.5" thickBot="1" x14ac:dyDescent="0.25">
      <c r="A36" s="206" t="s">
        <v>212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topLeftCell="A13" zoomScale="70" zoomScaleSheetLayoutView="100" workbookViewId="0">
      <selection activeCell="G34" sqref="G34"/>
    </sheetView>
    <sheetView workbookViewId="1"/>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SUM(E3:E9997)</f>
        <v>14.3</v>
      </c>
      <c r="F2" s="217">
        <f>SUM(F3:F9997)</f>
        <v>23.5</v>
      </c>
      <c r="G2" s="217">
        <f>SUM(G3:G9997)</f>
        <v>35</v>
      </c>
      <c r="H2" s="216"/>
      <c r="I2" s="218">
        <f>SUM(I3:I9997)</f>
        <v>23.883333333333336</v>
      </c>
      <c r="J2" s="218" t="s">
        <v>479</v>
      </c>
      <c r="K2" s="218"/>
      <c r="L2" s="219">
        <f ca="1">M2^(1/2)</f>
        <v>3.7264202651989016</v>
      </c>
      <c r="M2" s="219">
        <f ca="1">SUM(M3:M9997)</f>
        <v>13.886207992885051</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x14ac:dyDescent="0.2">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x14ac:dyDescent="0.2">
      <c r="A34" s="220" t="s">
        <v>57</v>
      </c>
      <c r="B34" s="221"/>
      <c r="C34" s="221" t="s">
        <v>24</v>
      </c>
      <c r="D34" s="222"/>
      <c r="E34" s="223">
        <f>Software!E2</f>
        <v>14.3</v>
      </c>
      <c r="F34" s="223">
        <f>Software!F2</f>
        <v>23.5</v>
      </c>
      <c r="G34" s="223">
        <f>Software!G2</f>
        <v>35</v>
      </c>
      <c r="H34" s="222"/>
      <c r="I34" s="224">
        <f t="shared" si="2"/>
        <v>23.883333333333336</v>
      </c>
      <c r="J34" s="225">
        <v>99.73</v>
      </c>
      <c r="K34" s="225" t="s">
        <v>140</v>
      </c>
      <c r="L34" s="225" t="s">
        <v>140</v>
      </c>
      <c r="M34" s="226">
        <f ca="1">Software!M2</f>
        <v>13.886207992885051</v>
      </c>
    </row>
    <row r="35" spans="1:13" ht="30.75" customHeight="1" x14ac:dyDescent="0.2">
      <c r="A35" s="220" t="s">
        <v>58</v>
      </c>
      <c r="B35" s="221"/>
      <c r="C35" s="221" t="s">
        <v>161</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x14ac:dyDescent="0.2">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160</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93</v>
      </c>
      <c r="D60" s="152" t="s">
        <v>92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 workbookViewId="1"/>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SUM(E3:E9989)</f>
        <v>0</v>
      </c>
      <c r="F2" s="217">
        <f>SUM(F3:F9989)</f>
        <v>0</v>
      </c>
      <c r="G2" s="217">
        <f>SUM(G3:G9989)</f>
        <v>0</v>
      </c>
      <c r="H2" s="216"/>
      <c r="I2" s="218">
        <f>SUM(I3:I9989)</f>
        <v>0</v>
      </c>
      <c r="J2" s="218" t="s">
        <v>479</v>
      </c>
      <c r="K2" s="218"/>
      <c r="L2" s="219">
        <f ca="1">M2^(1/2)</f>
        <v>0</v>
      </c>
      <c r="M2" s="219">
        <f ca="1">SUM(M3:M9989)</f>
        <v>0</v>
      </c>
    </row>
    <row r="3" spans="1:13" ht="32.25" customHeight="1" x14ac:dyDescent="0.2">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208</v>
      </c>
      <c r="B10" s="6"/>
      <c r="C10" s="1" t="s">
        <v>203</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205</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206</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207</v>
      </c>
      <c r="B17" s="6"/>
      <c r="C17" s="1" t="s">
        <v>203</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204</v>
      </c>
      <c r="B29" s="6"/>
      <c r="C29" s="1" t="s">
        <v>203</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93</v>
      </c>
      <c r="D52" s="152" t="s">
        <v>92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0"/>
  <sheetViews>
    <sheetView tabSelected="1" zoomScale="70" zoomScaleNormal="70" zoomScaleSheetLayoutView="100" workbookViewId="0">
      <selection activeCell="J21" sqref="J21"/>
    </sheetView>
    <sheetView workbookViewId="1"/>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SUM(E3:E10005)</f>
        <v>14.3</v>
      </c>
      <c r="F2" s="217">
        <f>SUM(F3:F10005)</f>
        <v>23.5</v>
      </c>
      <c r="G2" s="217">
        <f>SUM(G3:G10005)</f>
        <v>35</v>
      </c>
      <c r="H2" s="216"/>
      <c r="I2" s="218">
        <f>SUM(I3:I10005)</f>
        <v>23.883333333333333</v>
      </c>
      <c r="J2" s="218" t="s">
        <v>479</v>
      </c>
      <c r="K2" s="218"/>
      <c r="L2" s="219">
        <f ca="1">M2^(1/2)</f>
        <v>3.7264202651989016</v>
      </c>
      <c r="M2" s="219">
        <f ca="1">SUM(M3:M10005)</f>
        <v>13.886207992885051</v>
      </c>
    </row>
    <row r="3" spans="1:13" ht="32.25" customHeight="1" x14ac:dyDescent="0.2">
      <c r="A3" s="10" t="s">
        <v>142</v>
      </c>
      <c r="B3" s="6" t="s">
        <v>141</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x14ac:dyDescent="0.2">
      <c r="A4" s="12" t="s">
        <v>143</v>
      </c>
      <c r="B4" s="6" t="s">
        <v>483</v>
      </c>
      <c r="C4" s="253" t="s">
        <v>484</v>
      </c>
      <c r="D4" s="253"/>
      <c r="E4" s="254">
        <v>0.5</v>
      </c>
      <c r="F4" s="20">
        <v>1</v>
      </c>
      <c r="G4" s="20">
        <v>2</v>
      </c>
      <c r="I4" s="227">
        <f>(E4+(4*F4)+G4)/6</f>
        <v>1.0833333333333333</v>
      </c>
      <c r="J4" s="16">
        <v>80</v>
      </c>
      <c r="K4" s="225">
        <f t="array" aca="1" ref="K4" ca="1">INDIRECT(ADDRESS(ROW(Proz)+MATCH(MIN(ABS(J4-Proz)),ABS(J4-Proz),0)-1,COLUMN(Proz)+1))</f>
        <v>2.6</v>
      </c>
      <c r="L4" s="228">
        <f t="shared" ca="1" si="1"/>
        <v>0.57692307692307687</v>
      </c>
      <c r="M4" s="228">
        <f t="shared" ca="1" si="2"/>
        <v>0.33284023668639046</v>
      </c>
    </row>
    <row r="5" spans="1:13" x14ac:dyDescent="0.2">
      <c r="A5" s="12" t="s">
        <v>144</v>
      </c>
      <c r="B5" s="6" t="s">
        <v>483</v>
      </c>
      <c r="C5" s="253" t="s">
        <v>485</v>
      </c>
      <c r="D5" s="253"/>
      <c r="E5" s="20">
        <v>2</v>
      </c>
      <c r="F5" s="20">
        <v>3</v>
      </c>
      <c r="G5" s="20">
        <v>5</v>
      </c>
      <c r="I5" s="227">
        <f t="shared" si="0"/>
        <v>3.1666666666666665</v>
      </c>
      <c r="J5" s="16">
        <v>60</v>
      </c>
      <c r="K5" s="225">
        <f t="array" aca="1" ref="K5" ca="1">INDIRECT(ADDRESS(ROW(Proz)+MATCH(MIN(ABS(J5-Proz)),ABS(J5-Proz),0)-1,COLUMN(Proz)+1))</f>
        <v>1.7</v>
      </c>
      <c r="L5" s="228">
        <f t="shared" ca="1" si="1"/>
        <v>1.7647058823529411</v>
      </c>
      <c r="M5" s="228">
        <f t="shared" ca="1" si="2"/>
        <v>3.1141868512110724</v>
      </c>
    </row>
    <row r="6" spans="1:13" x14ac:dyDescent="0.2">
      <c r="A6" s="12" t="s">
        <v>145</v>
      </c>
      <c r="B6" s="6" t="s">
        <v>483</v>
      </c>
      <c r="C6" s="253" t="s">
        <v>486</v>
      </c>
      <c r="D6" s="253"/>
      <c r="E6" s="20">
        <v>2</v>
      </c>
      <c r="F6" s="20">
        <v>3</v>
      </c>
      <c r="G6" s="20">
        <v>5</v>
      </c>
      <c r="I6" s="227">
        <f t="shared" si="0"/>
        <v>3.1666666666666665</v>
      </c>
      <c r="J6" s="16">
        <v>60</v>
      </c>
      <c r="K6" s="225">
        <f t="array" aca="1" ref="K6" ca="1">INDIRECT(ADDRESS(ROW(Proz)+MATCH(MIN(ABS(J6-Proz)),ABS(J6-Proz),0)-1,COLUMN(Proz)+1))</f>
        <v>1.7</v>
      </c>
      <c r="L6" s="228">
        <f t="shared" ca="1" si="1"/>
        <v>1.7647058823529411</v>
      </c>
      <c r="M6" s="228">
        <f t="shared" ca="1" si="2"/>
        <v>3.1141868512110724</v>
      </c>
    </row>
    <row r="7" spans="1:13" x14ac:dyDescent="0.2">
      <c r="A7" s="12" t="s">
        <v>146</v>
      </c>
      <c r="B7" s="6" t="s">
        <v>483</v>
      </c>
      <c r="C7" s="253" t="s">
        <v>487</v>
      </c>
      <c r="D7" s="253"/>
      <c r="E7" s="20">
        <v>1</v>
      </c>
      <c r="F7" s="20">
        <v>2</v>
      </c>
      <c r="G7" s="20">
        <v>3</v>
      </c>
      <c r="I7" s="227">
        <f t="shared" si="0"/>
        <v>2</v>
      </c>
      <c r="J7" s="16">
        <v>70</v>
      </c>
      <c r="K7" s="225">
        <f t="array" aca="1" ref="K7" ca="1">INDIRECT(ADDRESS(ROW(Proz)+MATCH(MIN(ABS(J7-Proz)),ABS(J7-Proz),0)-1,COLUMN(Proz)+1))</f>
        <v>2.1</v>
      </c>
      <c r="L7" s="228">
        <f t="shared" ca="1" si="1"/>
        <v>0.95238095238095233</v>
      </c>
      <c r="M7" s="228">
        <f t="shared" ca="1" si="2"/>
        <v>0.90702947845804982</v>
      </c>
    </row>
    <row r="8" spans="1:13" x14ac:dyDescent="0.2">
      <c r="A8" s="12" t="s">
        <v>147</v>
      </c>
      <c r="B8" s="6" t="s">
        <v>483</v>
      </c>
      <c r="C8" s="253" t="s">
        <v>489</v>
      </c>
      <c r="D8" s="253" t="s">
        <v>497</v>
      </c>
      <c r="E8" s="20">
        <v>3</v>
      </c>
      <c r="F8" s="20">
        <v>4</v>
      </c>
      <c r="G8" s="20">
        <v>5</v>
      </c>
      <c r="I8" s="227">
        <f t="shared" si="0"/>
        <v>4</v>
      </c>
      <c r="J8" s="16">
        <v>70</v>
      </c>
      <c r="K8" s="225">
        <f t="array" aca="1" ref="K8" ca="1">INDIRECT(ADDRESS(ROW(Proz)+MATCH(MIN(ABS(J8-Proz)),ABS(J8-Proz),0)-1,COLUMN(Proz)+1))</f>
        <v>2.1</v>
      </c>
      <c r="L8" s="228">
        <f t="shared" ca="1" si="1"/>
        <v>0.95238095238095233</v>
      </c>
      <c r="M8" s="228">
        <f t="shared" ca="1" si="2"/>
        <v>0.90702947845804982</v>
      </c>
    </row>
    <row r="9" spans="1:13" x14ac:dyDescent="0.2">
      <c r="A9" s="12" t="s">
        <v>148</v>
      </c>
      <c r="B9" s="6" t="s">
        <v>483</v>
      </c>
      <c r="C9" s="253" t="s">
        <v>494</v>
      </c>
      <c r="D9" s="253"/>
      <c r="E9" s="20">
        <v>0.5</v>
      </c>
      <c r="F9" s="20">
        <v>1</v>
      </c>
      <c r="G9" s="20">
        <v>2</v>
      </c>
      <c r="I9" s="227">
        <f t="shared" si="0"/>
        <v>1.0833333333333333</v>
      </c>
      <c r="J9" s="16">
        <v>70</v>
      </c>
      <c r="K9" s="225">
        <f t="array" aca="1" ref="K9" ca="1">INDIRECT(ADDRESS(ROW(Proz)+MATCH(MIN(ABS(J9-Proz)),ABS(J9-Proz),0)-1,COLUMN(Proz)+1))</f>
        <v>2.1</v>
      </c>
      <c r="L9" s="228">
        <f t="shared" ca="1" si="1"/>
        <v>0.7142857142857143</v>
      </c>
      <c r="M9" s="228">
        <f t="shared" ca="1" si="2"/>
        <v>0.51020408163265307</v>
      </c>
    </row>
    <row r="10" spans="1:13" x14ac:dyDescent="0.2">
      <c r="A10" s="12" t="s">
        <v>149</v>
      </c>
      <c r="B10" s="6"/>
      <c r="C10" s="253"/>
      <c r="I10" s="227">
        <f t="shared" si="0"/>
        <v>0</v>
      </c>
      <c r="J10" s="16">
        <v>99.73</v>
      </c>
      <c r="K10" s="225">
        <f t="array" aca="1" ref="K10" ca="1">INDIRECT(ADDRESS(ROW(Proz)+MATCH(MIN(ABS(J10-Proz)),ABS(J10-Proz),0)-1,COLUMN(Proz)+1))</f>
        <v>6</v>
      </c>
      <c r="L10" s="228">
        <f t="shared" ca="1" si="1"/>
        <v>0</v>
      </c>
      <c r="M10" s="228">
        <f t="shared" ca="1" si="2"/>
        <v>0</v>
      </c>
    </row>
    <row r="11" spans="1:13" x14ac:dyDescent="0.2">
      <c r="A11" s="12" t="s">
        <v>150</v>
      </c>
      <c r="B11" s="6"/>
      <c r="C11" s="253"/>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151</v>
      </c>
      <c r="B12" s="6"/>
      <c r="C12" s="253"/>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t="s">
        <v>152</v>
      </c>
      <c r="B13" s="6" t="s">
        <v>490</v>
      </c>
      <c r="C13" s="253" t="s">
        <v>491</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t="s">
        <v>153</v>
      </c>
      <c r="B14" s="6" t="s">
        <v>490</v>
      </c>
      <c r="C14" s="253" t="s">
        <v>488</v>
      </c>
      <c r="D14" s="253"/>
      <c r="E14" s="254">
        <v>0.3</v>
      </c>
      <c r="F14" s="254">
        <v>0.5</v>
      </c>
      <c r="G14" s="20">
        <v>1</v>
      </c>
      <c r="I14" s="227">
        <f t="shared" si="0"/>
        <v>0.54999999999999993</v>
      </c>
      <c r="J14" s="16">
        <v>80</v>
      </c>
      <c r="K14" s="225">
        <f t="array" aca="1" ref="K14" ca="1">INDIRECT(ADDRESS(ROW(Proz)+MATCH(MIN(ABS(J14-Proz)),ABS(J14-Proz),0)-1,COLUMN(Proz)+1))</f>
        <v>2.6</v>
      </c>
      <c r="L14" s="228">
        <f t="shared" ca="1" si="1"/>
        <v>0.26923076923076922</v>
      </c>
      <c r="M14" s="228">
        <f t="shared" ca="1" si="2"/>
        <v>7.2485207100591711E-2</v>
      </c>
    </row>
    <row r="15" spans="1:13" x14ac:dyDescent="0.2">
      <c r="A15" s="12" t="s">
        <v>154</v>
      </c>
      <c r="B15" s="6" t="s">
        <v>490</v>
      </c>
      <c r="C15" s="13" t="s">
        <v>493</v>
      </c>
      <c r="E15" s="20">
        <v>2</v>
      </c>
      <c r="F15" s="20">
        <v>3</v>
      </c>
      <c r="G15" s="20">
        <v>4</v>
      </c>
      <c r="I15" s="227">
        <f t="shared" ref="I15:I31" si="3">(E15+(4*F15)+G15)/6</f>
        <v>3</v>
      </c>
      <c r="J15" s="16">
        <v>70</v>
      </c>
      <c r="K15" s="225">
        <f t="array" aca="1" ref="K15" ca="1">INDIRECT(ADDRESS(ROW(Proz)+MATCH(MIN(ABS(J15-Proz)),ABS(J15-Proz),0)-1,COLUMN(Proz)+1))</f>
        <v>2.1</v>
      </c>
      <c r="L15" s="228">
        <f t="shared" ref="L15:L31" ca="1" si="4">(G15-E15)/K15</f>
        <v>0.95238095238095233</v>
      </c>
      <c r="M15" s="228">
        <f t="shared" ca="1" si="2"/>
        <v>0.90702947845804982</v>
      </c>
    </row>
    <row r="16" spans="1:13" x14ac:dyDescent="0.2">
      <c r="A16" s="12" t="s">
        <v>155</v>
      </c>
      <c r="B16" s="6"/>
      <c r="C16" s="13"/>
      <c r="I16" s="227">
        <f t="shared" si="3"/>
        <v>0</v>
      </c>
      <c r="J16" s="16">
        <v>99.73</v>
      </c>
      <c r="K16" s="225">
        <f t="array" aca="1" ref="K16" ca="1">INDIRECT(ADDRESS(ROW(Proz)+MATCH(MIN(ABS(J16-Proz)),ABS(J16-Proz),0)-1,COLUMN(Proz)+1))</f>
        <v>6</v>
      </c>
      <c r="L16" s="228">
        <f t="shared" ca="1" si="4"/>
        <v>0</v>
      </c>
      <c r="M16" s="228">
        <f t="shared" ca="1" si="2"/>
        <v>0</v>
      </c>
    </row>
    <row r="17" spans="1:13" x14ac:dyDescent="0.2">
      <c r="A17" s="12" t="s">
        <v>156</v>
      </c>
      <c r="B17" s="6"/>
      <c r="C17" s="13"/>
      <c r="I17" s="227">
        <f t="shared" si="3"/>
        <v>0</v>
      </c>
      <c r="J17" s="16">
        <v>99.73</v>
      </c>
      <c r="K17" s="225">
        <f t="array" aca="1" ref="K17" ca="1">INDIRECT(ADDRESS(ROW(Proz)+MATCH(MIN(ABS(J17-Proz)),ABS(J17-Proz),0)-1,COLUMN(Proz)+1))</f>
        <v>6</v>
      </c>
      <c r="L17" s="228">
        <f t="shared" ca="1" si="4"/>
        <v>0</v>
      </c>
      <c r="M17" s="228">
        <f t="shared" ca="1" si="2"/>
        <v>0</v>
      </c>
    </row>
    <row r="18" spans="1:13" x14ac:dyDescent="0.2">
      <c r="A18" s="12" t="s">
        <v>157</v>
      </c>
      <c r="B18" s="6"/>
      <c r="C18" s="13"/>
      <c r="I18" s="227">
        <f t="shared" si="3"/>
        <v>0</v>
      </c>
      <c r="J18" s="16">
        <v>99</v>
      </c>
      <c r="K18" s="225">
        <f t="array" aca="1" ref="K18" ca="1">INDIRECT(ADDRESS(ROW(Proz)+MATCH(MIN(ABS(J18-Proz)),ABS(J18-Proz),0)-1,COLUMN(Proz)+1))</f>
        <v>6</v>
      </c>
      <c r="L18" s="228">
        <f t="shared" ca="1" si="4"/>
        <v>0</v>
      </c>
      <c r="M18" s="228">
        <f t="shared" ca="1" si="2"/>
        <v>0</v>
      </c>
    </row>
    <row r="19" spans="1:13" x14ac:dyDescent="0.2">
      <c r="A19" s="12" t="s">
        <v>158</v>
      </c>
      <c r="B19" s="6" t="s">
        <v>492</v>
      </c>
      <c r="C19" s="13" t="s">
        <v>495</v>
      </c>
      <c r="E19" s="20">
        <v>2</v>
      </c>
      <c r="F19" s="20">
        <v>4</v>
      </c>
      <c r="G19" s="20">
        <v>5</v>
      </c>
      <c r="I19" s="227">
        <f t="shared" si="3"/>
        <v>3.8333333333333335</v>
      </c>
      <c r="J19" s="16">
        <v>60</v>
      </c>
      <c r="K19" s="225">
        <f t="array" aca="1" ref="K19" ca="1">INDIRECT(ADDRESS(ROW(Proz)+MATCH(MIN(ABS(J19-Proz)),ABS(J19-Proz),0)-1,COLUMN(Proz)+1))</f>
        <v>1.7</v>
      </c>
      <c r="L19" s="228">
        <f t="shared" ca="1" si="4"/>
        <v>1.7647058823529411</v>
      </c>
      <c r="M19" s="228">
        <f t="shared" ca="1" si="2"/>
        <v>3.1141868512110724</v>
      </c>
    </row>
    <row r="20" spans="1:13" x14ac:dyDescent="0.2">
      <c r="A20" s="12" t="s">
        <v>159</v>
      </c>
      <c r="B20" s="6" t="s">
        <v>492</v>
      </c>
      <c r="C20" s="13" t="s">
        <v>496</v>
      </c>
      <c r="E20" s="20">
        <v>1</v>
      </c>
      <c r="F20" s="20">
        <v>2</v>
      </c>
      <c r="G20" s="20">
        <v>3</v>
      </c>
      <c r="I20" s="227">
        <f t="shared" si="3"/>
        <v>2</v>
      </c>
      <c r="J20" s="16">
        <v>70</v>
      </c>
      <c r="K20" s="225">
        <f t="array" aca="1" ref="K20" ca="1">INDIRECT(ADDRESS(ROW(Proz)+MATCH(MIN(ABS(J20-Proz)),ABS(J20-Proz),0)-1,COLUMN(Proz)+1))</f>
        <v>2.1</v>
      </c>
      <c r="L20" s="228">
        <f t="shared" ca="1" si="4"/>
        <v>0.95238095238095233</v>
      </c>
      <c r="M20" s="228">
        <f t="shared" ca="1" si="2"/>
        <v>0.90702947845804982</v>
      </c>
    </row>
    <row r="21" spans="1:13" x14ac:dyDescent="0.2">
      <c r="A21" s="12"/>
      <c r="B21" s="6"/>
      <c r="I21" s="227">
        <f>(E21+(4*F21)+G21)/6</f>
        <v>0</v>
      </c>
      <c r="J21" s="16">
        <v>99.73</v>
      </c>
      <c r="K21" s="225">
        <f t="array" aca="1" ref="K21" ca="1">INDIRECT(ADDRESS(ROW(Proz)+MATCH(MIN(ABS(J21-Proz)),ABS(J21-Proz),0)-1,COLUMN(Proz)+1))</f>
        <v>6</v>
      </c>
      <c r="L21" s="228">
        <f t="shared" ca="1" si="4"/>
        <v>0</v>
      </c>
      <c r="M21" s="228">
        <f t="shared" ca="1" si="2"/>
        <v>0</v>
      </c>
    </row>
    <row r="22" spans="1:13" x14ac:dyDescent="0.2">
      <c r="A22" s="10"/>
      <c r="B22" s="6"/>
      <c r="I22" s="227">
        <f>(E22+(4*F22)+G22)/6</f>
        <v>0</v>
      </c>
      <c r="J22" s="16">
        <v>99.73</v>
      </c>
      <c r="K22" s="225">
        <f t="array" aca="1" ref="K22" ca="1">INDIRECT(ADDRESS(ROW(Proz)+MATCH(MIN(ABS(J22-Proz)),ABS(J22-Proz),0)-1,COLUMN(Proz)+1))</f>
        <v>6</v>
      </c>
      <c r="L22" s="228">
        <f t="shared" ca="1" si="4"/>
        <v>0</v>
      </c>
      <c r="M22" s="228">
        <f t="shared" ca="1" si="2"/>
        <v>0</v>
      </c>
    </row>
    <row r="23" spans="1:13" x14ac:dyDescent="0.2">
      <c r="A23" s="12"/>
      <c r="B23" s="6"/>
      <c r="C23" s="13"/>
      <c r="I23" s="227">
        <f t="shared" si="3"/>
        <v>0</v>
      </c>
      <c r="J23" s="16">
        <v>99.73</v>
      </c>
      <c r="K23" s="225">
        <f t="array" aca="1" ref="K23" ca="1">INDIRECT(ADDRESS(ROW(Proz)+MATCH(MIN(ABS(J23-Proz)),ABS(J23-Proz),0)-1,COLUMN(Proz)+1))</f>
        <v>6</v>
      </c>
      <c r="L23" s="228">
        <f t="shared" ca="1" si="4"/>
        <v>0</v>
      </c>
      <c r="M23" s="228">
        <f t="shared" ca="1" si="2"/>
        <v>0</v>
      </c>
    </row>
    <row r="24" spans="1:13" x14ac:dyDescent="0.2">
      <c r="A24" s="12"/>
      <c r="B24" s="6"/>
      <c r="C24" s="13"/>
      <c r="I24" s="227">
        <f t="shared" si="3"/>
        <v>0</v>
      </c>
      <c r="J24" s="16">
        <v>99.73</v>
      </c>
      <c r="K24" s="225">
        <f t="array" aca="1" ref="K24" ca="1">INDIRECT(ADDRESS(ROW(Proz)+MATCH(MIN(ABS(J24-Proz)),ABS(J24-Proz),0)-1,COLUMN(Proz)+1))</f>
        <v>6</v>
      </c>
      <c r="L24" s="228">
        <f t="shared" ca="1" si="4"/>
        <v>0</v>
      </c>
      <c r="M24" s="228">
        <f t="shared" ca="1" si="2"/>
        <v>0</v>
      </c>
    </row>
    <row r="25" spans="1:13" x14ac:dyDescent="0.2">
      <c r="A25" s="12"/>
      <c r="B25" s="6"/>
      <c r="C25" s="13"/>
      <c r="I25" s="227">
        <f t="shared" si="3"/>
        <v>0</v>
      </c>
      <c r="J25" s="16">
        <v>99.73</v>
      </c>
      <c r="K25" s="225">
        <f t="array" aca="1" ref="K25" ca="1">INDIRECT(ADDRESS(ROW(Proz)+MATCH(MIN(ABS(J25-Proz)),ABS(J25-Proz),0)-1,COLUMN(Proz)+1))</f>
        <v>6</v>
      </c>
      <c r="L25" s="228">
        <f t="shared" ca="1" si="4"/>
        <v>0</v>
      </c>
      <c r="M25" s="228">
        <f t="shared" ca="1" si="2"/>
        <v>0</v>
      </c>
    </row>
    <row r="26" spans="1:13" x14ac:dyDescent="0.2">
      <c r="A26" s="12"/>
      <c r="B26" s="6"/>
      <c r="C26" s="13"/>
      <c r="I26" s="227">
        <f t="shared" si="3"/>
        <v>0</v>
      </c>
      <c r="J26" s="16">
        <v>99.73</v>
      </c>
      <c r="K26" s="225">
        <f t="array" aca="1" ref="K26" ca="1">INDIRECT(ADDRESS(ROW(Proz)+MATCH(MIN(ABS(J26-Proz)),ABS(J26-Proz),0)-1,COLUMN(Proz)+1))</f>
        <v>6</v>
      </c>
      <c r="L26" s="228">
        <f t="shared" ca="1" si="4"/>
        <v>0</v>
      </c>
      <c r="M26" s="228">
        <f t="shared" ca="1" si="2"/>
        <v>0</v>
      </c>
    </row>
    <row r="27" spans="1:13" x14ac:dyDescent="0.2">
      <c r="A27" s="12"/>
      <c r="B27" s="6"/>
      <c r="C27" s="13"/>
      <c r="I27" s="227">
        <f t="shared" si="3"/>
        <v>0</v>
      </c>
      <c r="J27" s="16">
        <v>99.73</v>
      </c>
      <c r="K27" s="225">
        <f t="array" aca="1" ref="K27" ca="1">INDIRECT(ADDRESS(ROW(Proz)+MATCH(MIN(ABS(J27-Proz)),ABS(J27-Proz),0)-1,COLUMN(Proz)+1))</f>
        <v>6</v>
      </c>
      <c r="L27" s="228">
        <f t="shared" ca="1" si="4"/>
        <v>0</v>
      </c>
      <c r="M27" s="228">
        <f t="shared" ca="1" si="2"/>
        <v>0</v>
      </c>
    </row>
    <row r="28" spans="1:13" x14ac:dyDescent="0.2">
      <c r="A28" s="12"/>
      <c r="B28" s="6"/>
      <c r="C28" s="13"/>
      <c r="I28" s="227">
        <f t="shared" si="3"/>
        <v>0</v>
      </c>
      <c r="J28" s="16">
        <v>99.73</v>
      </c>
      <c r="K28" s="225">
        <f t="array" aca="1" ref="K28" ca="1">INDIRECT(ADDRESS(ROW(Proz)+MATCH(MIN(ABS(J28-Proz)),ABS(J28-Proz),0)-1,COLUMN(Proz)+1))</f>
        <v>6</v>
      </c>
      <c r="L28" s="228">
        <f t="shared" ca="1" si="4"/>
        <v>0</v>
      </c>
      <c r="M28" s="228">
        <f t="shared" ca="1" si="2"/>
        <v>0</v>
      </c>
    </row>
    <row r="29" spans="1:13" x14ac:dyDescent="0.2">
      <c r="A29" s="12"/>
      <c r="B29" s="6"/>
      <c r="C29" s="13"/>
      <c r="I29" s="227">
        <f t="shared" si="3"/>
        <v>0</v>
      </c>
      <c r="J29" s="16">
        <v>99.73</v>
      </c>
      <c r="K29" s="225">
        <f t="array" aca="1" ref="K29" ca="1">INDIRECT(ADDRESS(ROW(Proz)+MATCH(MIN(ABS(J29-Proz)),ABS(J29-Proz),0)-1,COLUMN(Proz)+1))</f>
        <v>6</v>
      </c>
      <c r="L29" s="228">
        <f t="shared" ca="1" si="4"/>
        <v>0</v>
      </c>
      <c r="M29" s="228">
        <f t="shared" ca="1" si="2"/>
        <v>0</v>
      </c>
    </row>
    <row r="30" spans="1:13" x14ac:dyDescent="0.2">
      <c r="A30" s="12"/>
      <c r="B30" s="6"/>
      <c r="C30" s="13"/>
      <c r="I30" s="227">
        <f t="shared" si="3"/>
        <v>0</v>
      </c>
      <c r="J30" s="16">
        <v>99.73</v>
      </c>
      <c r="K30" s="225">
        <f t="array" aca="1" ref="K30" ca="1">INDIRECT(ADDRESS(ROW(Proz)+MATCH(MIN(ABS(J30-Proz)),ABS(J30-Proz),0)-1,COLUMN(Proz)+1))</f>
        <v>6</v>
      </c>
      <c r="L30" s="228">
        <f t="shared" ca="1" si="4"/>
        <v>0</v>
      </c>
      <c r="M30" s="228">
        <f t="shared" ca="1" si="2"/>
        <v>0</v>
      </c>
    </row>
    <row r="31" spans="1:13" x14ac:dyDescent="0.2">
      <c r="A31" s="12"/>
      <c r="B31" s="6"/>
      <c r="C31" s="13"/>
      <c r="I31" s="227">
        <f t="shared" si="3"/>
        <v>0</v>
      </c>
      <c r="J31" s="16">
        <v>99.73</v>
      </c>
      <c r="K31" s="225">
        <f t="array" aca="1" ref="K31" ca="1">INDIRECT(ADDRESS(ROW(Proz)+MATCH(MIN(ABS(J31-Proz)),ABS(J31-Proz),0)-1,COLUMN(Proz)+1))</f>
        <v>6</v>
      </c>
      <c r="L31" s="228">
        <f t="shared" ca="1" si="4"/>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0"/>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A39" s="12"/>
      <c r="B39" s="6"/>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x14ac:dyDescent="0.2">
      <c r="A41" s="10"/>
      <c r="B41" s="6"/>
      <c r="E41" s="17"/>
      <c r="I41" s="227">
        <f t="shared" si="0"/>
        <v>0</v>
      </c>
      <c r="J41" s="16">
        <v>99.73</v>
      </c>
      <c r="K41" s="225">
        <f t="array" aca="1" ref="K41" ca="1">INDIRECT(ADDRESS(ROW(Proz)+MATCH(MIN(ABS(J41-Proz)),ABS(J41-Proz),0)-1,COLUMN(Proz)+1))</f>
        <v>6</v>
      </c>
      <c r="L41" s="228">
        <f t="shared" ca="1" si="1"/>
        <v>0</v>
      </c>
      <c r="M41" s="228">
        <f t="shared" ca="1" si="2"/>
        <v>0</v>
      </c>
    </row>
    <row r="42" spans="1:13" x14ac:dyDescent="0.2">
      <c r="A42" s="12"/>
      <c r="B42" s="6"/>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c r="B44" s="6"/>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x14ac:dyDescent="0.2">
      <c r="A47" s="10"/>
      <c r="B47" s="6"/>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I48" s="227">
        <f t="shared" si="0"/>
        <v>0</v>
      </c>
      <c r="J48" s="16">
        <v>99.73</v>
      </c>
      <c r="K48" s="225">
        <f t="array" aca="1" ref="K48" ca="1">INDIRECT(ADDRESS(ROW(Proz)+MATCH(MIN(ABS(J48-Proz)),ABS(J48-Proz),0)-1,COLUMN(Proz)+1))</f>
        <v>6</v>
      </c>
      <c r="L48" s="228">
        <f t="shared" ca="1" si="1"/>
        <v>0</v>
      </c>
      <c r="M48" s="228">
        <f t="shared" ca="1" si="2"/>
        <v>0</v>
      </c>
    </row>
    <row r="49" spans="1:13" x14ac:dyDescent="0.2">
      <c r="A49" s="12"/>
      <c r="B49" s="6"/>
      <c r="I49" s="227">
        <f t="shared" si="0"/>
        <v>0</v>
      </c>
      <c r="J49" s="16">
        <v>99.73</v>
      </c>
      <c r="K49" s="225">
        <f t="array" aca="1" ref="K49" ca="1">INDIRECT(ADDRESS(ROW(Proz)+MATCH(MIN(ABS(J49-Proz)),ABS(J49-Proz),0)-1,COLUMN(Proz)+1))</f>
        <v>6</v>
      </c>
      <c r="L49" s="228">
        <f t="shared" ca="1" si="1"/>
        <v>0</v>
      </c>
      <c r="M49" s="228">
        <f t="shared" ca="1" si="2"/>
        <v>0</v>
      </c>
    </row>
    <row r="50" spans="1:13" x14ac:dyDescent="0.2">
      <c r="A50" s="12"/>
      <c r="B50" s="6"/>
      <c r="I50" s="227">
        <f t="shared" si="0"/>
        <v>0</v>
      </c>
      <c r="J50" s="16">
        <v>99.73</v>
      </c>
      <c r="K50" s="225">
        <f t="array" aca="1" ref="K50" ca="1">INDIRECT(ADDRESS(ROW(Proz)+MATCH(MIN(ABS(J50-Proz)),ABS(J50-Proz),0)-1,COLUMN(Proz)+1))</f>
        <v>6</v>
      </c>
      <c r="L50" s="228">
        <f t="shared" ca="1" si="1"/>
        <v>0</v>
      </c>
      <c r="M50" s="228">
        <f t="shared" ca="1" si="2"/>
        <v>0</v>
      </c>
    </row>
    <row r="51" spans="1:13" x14ac:dyDescent="0.2">
      <c r="A51" s="12"/>
      <c r="B51" s="6"/>
      <c r="I51" s="227">
        <f t="shared" si="0"/>
        <v>0</v>
      </c>
      <c r="J51" s="16">
        <v>99.73</v>
      </c>
      <c r="K51" s="225">
        <f t="array" aca="1" ref="K51" ca="1">INDIRECT(ADDRESS(ROW(Proz)+MATCH(MIN(ABS(J51-Proz)),ABS(J51-Proz),0)-1,COLUMN(Proz)+1))</f>
        <v>6</v>
      </c>
      <c r="L51" s="228">
        <f t="shared" ca="1" si="1"/>
        <v>0</v>
      </c>
      <c r="M51" s="228">
        <f t="shared" ca="1" si="2"/>
        <v>0</v>
      </c>
    </row>
    <row r="52" spans="1:13" x14ac:dyDescent="0.2">
      <c r="A52" s="12"/>
      <c r="B52" s="6"/>
      <c r="I52" s="227">
        <f t="shared" si="0"/>
        <v>0</v>
      </c>
      <c r="J52" s="16">
        <v>99.73</v>
      </c>
      <c r="K52" s="225">
        <f t="array" aca="1" ref="K52" ca="1">INDIRECT(ADDRESS(ROW(Proz)+MATCH(MIN(ABS(J52-Proz)),ABS(J52-Proz),0)-1,COLUMN(Proz)+1))</f>
        <v>6</v>
      </c>
      <c r="L52" s="228">
        <f t="shared" ca="1" si="1"/>
        <v>0</v>
      </c>
      <c r="M52" s="228">
        <f t="shared" ca="1" si="2"/>
        <v>0</v>
      </c>
    </row>
    <row r="53" spans="1:13" x14ac:dyDescent="0.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0"/>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A55" s="1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I59" s="227">
        <f t="shared" si="0"/>
        <v>0</v>
      </c>
      <c r="J59" s="16">
        <v>99.73</v>
      </c>
      <c r="K59" s="225">
        <f t="array" aca="1" ref="K59" ca="1">INDIRECT(ADDRESS(ROW(Proz)+MATCH(MIN(ABS(J59-Proz)),ABS(J59-Proz),0)-1,COLUMN(Proz)+1))</f>
        <v>6</v>
      </c>
      <c r="L59" s="228">
        <f t="shared" ca="1" si="1"/>
        <v>0</v>
      </c>
      <c r="M59" s="228">
        <f t="shared" ca="1" si="2"/>
        <v>0</v>
      </c>
    </row>
    <row r="60" spans="1:13" x14ac:dyDescent="0.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B61" s="6"/>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93</v>
      </c>
      <c r="D68" s="152" t="s">
        <v>92</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 workbookViewId="1"/>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SUM(E3:E9982)</f>
        <v>0</v>
      </c>
      <c r="F2" s="217">
        <f>SUM(F3:F9982)</f>
        <v>0</v>
      </c>
      <c r="G2" s="217">
        <f>SUM(G3:G9982)</f>
        <v>0</v>
      </c>
      <c r="H2" s="216"/>
      <c r="I2" s="218">
        <f>SUM(I3:I9982)</f>
        <v>0</v>
      </c>
      <c r="J2" s="218" t="s">
        <v>479</v>
      </c>
      <c r="K2" s="218"/>
      <c r="L2" s="219">
        <f ca="1">M2^(1/2)</f>
        <v>0</v>
      </c>
      <c r="M2" s="219">
        <f ca="1">SUM(M3:M9982)</f>
        <v>0</v>
      </c>
    </row>
    <row r="3" spans="1:13" ht="32.25" customHeight="1" x14ac:dyDescent="0.2">
      <c r="A3" s="10" t="s">
        <v>162</v>
      </c>
      <c r="B3" s="6" t="s">
        <v>164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163</v>
      </c>
      <c r="B4" s="6"/>
      <c r="C4" s="1" t="s">
        <v>165</v>
      </c>
      <c r="I4" s="227">
        <f t="shared" si="0"/>
        <v>0</v>
      </c>
      <c r="J4" s="16">
        <v>99.73</v>
      </c>
      <c r="K4" s="225">
        <f t="array" aca="1" ref="K4" ca="1">INDIRECT(ADDRESS(ROW(Proz)+MATCH(MIN(ABS(J4-Proz)),ABS(J4-Proz),0)-1,COLUMN(Proz)+1))</f>
        <v>6</v>
      </c>
      <c r="L4" s="228">
        <f t="shared" ca="1" si="1"/>
        <v>0</v>
      </c>
      <c r="M4" s="228">
        <f t="shared" ca="1" si="2"/>
        <v>0</v>
      </c>
    </row>
    <row r="5" spans="1:13" x14ac:dyDescent="0.2">
      <c r="A5" s="12" t="s">
        <v>173</v>
      </c>
      <c r="B5" s="6"/>
      <c r="C5" s="1" t="s">
        <v>166</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174</v>
      </c>
      <c r="B6" s="1"/>
      <c r="C6" s="1" t="s">
        <v>167</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175</v>
      </c>
      <c r="B7" s="6"/>
      <c r="C7" s="1" t="s">
        <v>168</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176</v>
      </c>
      <c r="B8" s="6"/>
      <c r="C8" s="1" t="s">
        <v>169</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177</v>
      </c>
      <c r="B9" s="6"/>
      <c r="C9" s="1" t="s">
        <v>170</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171</v>
      </c>
      <c r="B11" s="6" t="s">
        <v>172</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178</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169</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179</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180</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181</v>
      </c>
      <c r="B17" s="6" t="s">
        <v>182</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186</v>
      </c>
      <c r="B18" s="6"/>
      <c r="C18" s="1" t="s">
        <v>169</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187</v>
      </c>
      <c r="B19" s="6"/>
      <c r="C19" s="1" t="s">
        <v>183</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188</v>
      </c>
      <c r="B20" s="6"/>
      <c r="C20" s="1" t="s">
        <v>184</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189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190</v>
      </c>
      <c r="B22" s="6"/>
      <c r="C22" s="1" t="s">
        <v>185</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191</v>
      </c>
      <c r="B24" s="6" t="s">
        <v>192</v>
      </c>
      <c r="C24" s="1" t="s">
        <v>193</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198</v>
      </c>
      <c r="B25" s="6"/>
      <c r="C25" s="1" t="s">
        <v>194</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199</v>
      </c>
      <c r="B26" s="6"/>
      <c r="C26" s="1" t="s">
        <v>195</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200</v>
      </c>
      <c r="B27" s="6"/>
      <c r="C27" s="1" t="s">
        <v>196</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201</v>
      </c>
      <c r="B28" s="6"/>
      <c r="C28" s="1" t="s">
        <v>197</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202</v>
      </c>
      <c r="B29" s="6"/>
      <c r="C29" s="1" t="s">
        <v>179</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93</v>
      </c>
      <c r="D45" s="152" t="s">
        <v>92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 workbookViewId="1"/>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274</v>
      </c>
      <c r="B1" s="230" t="s">
        <v>275</v>
      </c>
      <c r="C1" s="230" t="s">
        <v>276</v>
      </c>
      <c r="D1" s="230" t="s">
        <v>277</v>
      </c>
      <c r="E1" s="230" t="s">
        <v>278</v>
      </c>
      <c r="F1" s="230" t="s">
        <v>279</v>
      </c>
      <c r="G1" s="230" t="s">
        <v>280</v>
      </c>
      <c r="H1" s="230" t="s">
        <v>281</v>
      </c>
      <c r="I1" s="242" t="s">
        <v>282</v>
      </c>
    </row>
    <row r="2" spans="1:9" x14ac:dyDescent="0.2">
      <c r="A2" s="231"/>
      <c r="B2" s="232" t="s">
        <v>283</v>
      </c>
      <c r="C2" s="57"/>
      <c r="D2" s="58"/>
      <c r="E2" s="59"/>
      <c r="F2" s="60">
        <f>SUM(F3:F11)*100/SUM(D3,D10:D11)</f>
        <v>100</v>
      </c>
      <c r="G2" s="61">
        <f>SUM(G3:G107) / COUNT(G3:G107)</f>
        <v>0</v>
      </c>
      <c r="H2" s="61">
        <f>SUM(H3:H107) / COUNT(H3:H107)</f>
        <v>0</v>
      </c>
      <c r="I2" s="70"/>
    </row>
    <row r="3" spans="1:9" x14ac:dyDescent="0.2">
      <c r="A3" s="231">
        <v>1</v>
      </c>
      <c r="B3" s="233" t="s">
        <v>284</v>
      </c>
      <c r="C3" s="62">
        <v>1</v>
      </c>
      <c r="D3" s="58">
        <f t="shared" ref="D3:D13" si="0">IF(C3&gt;1,0,E3)</f>
        <v>12</v>
      </c>
      <c r="E3" s="59">
        <v>12</v>
      </c>
      <c r="F3" s="63">
        <f>IF(C3&gt;2,"",(C3*D3))</f>
        <v>12</v>
      </c>
      <c r="G3" s="63">
        <f>IF(C3=2,1,0)</f>
        <v>0</v>
      </c>
      <c r="H3" s="63">
        <f>IF(C3=3,1,0)</f>
        <v>0</v>
      </c>
      <c r="I3" s="70"/>
    </row>
    <row r="4" spans="1:9" x14ac:dyDescent="0.2">
      <c r="A4" s="231">
        <v>2</v>
      </c>
      <c r="B4" s="233" t="s">
        <v>285</v>
      </c>
      <c r="C4" s="64"/>
      <c r="D4" s="58">
        <f t="shared" si="0"/>
        <v>0</v>
      </c>
      <c r="E4" s="59"/>
      <c r="F4" s="63"/>
      <c r="G4" s="63"/>
      <c r="H4" s="63"/>
      <c r="I4" s="71"/>
    </row>
    <row r="5" spans="1:9" x14ac:dyDescent="0.2">
      <c r="A5" s="234" t="s">
        <v>46</v>
      </c>
      <c r="B5" s="233" t="s">
        <v>286</v>
      </c>
      <c r="C5" s="65">
        <v>0</v>
      </c>
      <c r="D5" s="58">
        <f t="shared" si="0"/>
        <v>2</v>
      </c>
      <c r="E5" s="59">
        <v>2</v>
      </c>
      <c r="F5" s="63">
        <f t="shared" ref="F5:F11" si="1">IF(C5&gt;2,"",(C5*D5))</f>
        <v>0</v>
      </c>
      <c r="G5" s="63">
        <f t="shared" ref="G5:G11" si="2">IF(C5=2,1,0)</f>
        <v>0</v>
      </c>
      <c r="H5" s="63">
        <f t="shared" ref="H5:H11" si="3">IF(C5=3,1,0)</f>
        <v>0</v>
      </c>
      <c r="I5" s="71"/>
    </row>
    <row r="6" spans="1:9" x14ac:dyDescent="0.2">
      <c r="A6" s="234" t="s">
        <v>47</v>
      </c>
      <c r="B6" s="233" t="s">
        <v>287</v>
      </c>
      <c r="C6" s="65">
        <v>0</v>
      </c>
      <c r="D6" s="58">
        <f t="shared" si="0"/>
        <v>2</v>
      </c>
      <c r="E6" s="59">
        <v>2</v>
      </c>
      <c r="F6" s="63">
        <f t="shared" si="1"/>
        <v>0</v>
      </c>
      <c r="G6" s="63">
        <f t="shared" si="2"/>
        <v>0</v>
      </c>
      <c r="H6" s="63">
        <f t="shared" si="3"/>
        <v>0</v>
      </c>
      <c r="I6" s="71"/>
    </row>
    <row r="7" spans="1:9" x14ac:dyDescent="0.2">
      <c r="A7" s="234" t="s">
        <v>48</v>
      </c>
      <c r="B7" s="233" t="s">
        <v>288</v>
      </c>
      <c r="C7" s="65">
        <v>0</v>
      </c>
      <c r="D7" s="58">
        <f t="shared" si="0"/>
        <v>2</v>
      </c>
      <c r="E7" s="59">
        <v>2</v>
      </c>
      <c r="F7" s="63">
        <f t="shared" si="1"/>
        <v>0</v>
      </c>
      <c r="G7" s="63">
        <f t="shared" si="2"/>
        <v>0</v>
      </c>
      <c r="H7" s="63">
        <f t="shared" si="3"/>
        <v>0</v>
      </c>
      <c r="I7" s="71"/>
    </row>
    <row r="8" spans="1:9" x14ac:dyDescent="0.2">
      <c r="A8" s="234" t="s">
        <v>49</v>
      </c>
      <c r="B8" s="233" t="s">
        <v>289</v>
      </c>
      <c r="C8" s="65">
        <v>0</v>
      </c>
      <c r="D8" s="58">
        <f t="shared" si="0"/>
        <v>2</v>
      </c>
      <c r="E8" s="59">
        <v>2</v>
      </c>
      <c r="F8" s="63">
        <f t="shared" si="1"/>
        <v>0</v>
      </c>
      <c r="G8" s="63">
        <f t="shared" si="2"/>
        <v>0</v>
      </c>
      <c r="H8" s="63">
        <f t="shared" si="3"/>
        <v>0</v>
      </c>
      <c r="I8" s="70"/>
    </row>
    <row r="9" spans="1:9" x14ac:dyDescent="0.2">
      <c r="A9" s="234" t="s">
        <v>50</v>
      </c>
      <c r="B9" s="233" t="s">
        <v>290</v>
      </c>
      <c r="C9" s="65">
        <f>IF(C3=2,2,IF(C3=3,3,0))</f>
        <v>0</v>
      </c>
      <c r="D9" s="58">
        <f t="shared" si="0"/>
        <v>2</v>
      </c>
      <c r="E9" s="59">
        <v>2</v>
      </c>
      <c r="F9" s="63">
        <f t="shared" si="1"/>
        <v>0</v>
      </c>
      <c r="G9" s="63">
        <f t="shared" si="2"/>
        <v>0</v>
      </c>
      <c r="H9" s="63">
        <f t="shared" si="3"/>
        <v>0</v>
      </c>
      <c r="I9" s="71"/>
    </row>
    <row r="10" spans="1:9" x14ac:dyDescent="0.2">
      <c r="A10" s="231">
        <v>3</v>
      </c>
      <c r="B10" s="233" t="s">
        <v>291</v>
      </c>
      <c r="C10" s="62">
        <v>1</v>
      </c>
      <c r="D10" s="58">
        <f t="shared" si="0"/>
        <v>3</v>
      </c>
      <c r="E10" s="59">
        <v>3</v>
      </c>
      <c r="F10" s="63">
        <f t="shared" si="1"/>
        <v>3</v>
      </c>
      <c r="G10" s="63">
        <f t="shared" si="2"/>
        <v>0</v>
      </c>
      <c r="H10" s="63">
        <f t="shared" si="3"/>
        <v>0</v>
      </c>
      <c r="I10" s="71"/>
    </row>
    <row r="11" spans="1:9" x14ac:dyDescent="0.2">
      <c r="A11" s="231">
        <v>4</v>
      </c>
      <c r="B11" s="233" t="s">
        <v>292</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293</v>
      </c>
      <c r="C13" s="64"/>
      <c r="D13" s="58">
        <f t="shared" si="0"/>
        <v>0</v>
      </c>
      <c r="E13" s="59"/>
      <c r="F13" s="60">
        <f>SUM(F14:F25)*100/SUM(D14:D22,D25:D25)</f>
        <v>68.421052631578945</v>
      </c>
      <c r="G13" s="61"/>
      <c r="H13" s="61"/>
      <c r="I13" s="71"/>
    </row>
    <row r="14" spans="1:9" x14ac:dyDescent="0.2">
      <c r="A14" s="234" t="s">
        <v>294</v>
      </c>
      <c r="B14" s="233" t="s">
        <v>295</v>
      </c>
      <c r="C14" s="62">
        <v>1</v>
      </c>
      <c r="D14" s="58"/>
      <c r="E14" s="59">
        <v>10</v>
      </c>
      <c r="F14" s="63">
        <f>IF(C14&gt;2,"",(C14*D14))</f>
        <v>0</v>
      </c>
      <c r="G14" s="63">
        <f>IF(C14=2,1,0)</f>
        <v>0</v>
      </c>
      <c r="H14" s="63">
        <f t="shared" ref="H14:H25" si="4">IF(C14=3,1,0)</f>
        <v>0</v>
      </c>
      <c r="I14" s="71"/>
    </row>
    <row r="15" spans="1:9" x14ac:dyDescent="0.2">
      <c r="A15" s="234" t="s">
        <v>296</v>
      </c>
      <c r="B15" s="233" t="s">
        <v>297</v>
      </c>
      <c r="C15" s="62">
        <v>1</v>
      </c>
      <c r="D15" s="58"/>
      <c r="E15" s="59">
        <v>3</v>
      </c>
      <c r="F15" s="63">
        <f>IF(C15&gt;2,"",(C15*D15))</f>
        <v>0</v>
      </c>
      <c r="G15" s="63">
        <f>IF(C15=2,1,0)</f>
        <v>0</v>
      </c>
      <c r="H15" s="63">
        <f t="shared" si="4"/>
        <v>0</v>
      </c>
      <c r="I15" s="71"/>
    </row>
    <row r="16" spans="1:9" x14ac:dyDescent="0.2">
      <c r="A16" s="234" t="s">
        <v>298</v>
      </c>
      <c r="B16" s="233" t="s">
        <v>299</v>
      </c>
      <c r="C16" s="62">
        <v>1</v>
      </c>
      <c r="D16" s="58">
        <f t="shared" ref="D16:D47" si="5">IF(C16&gt;1,0,E16)</f>
        <v>4</v>
      </c>
      <c r="E16" s="59">
        <v>4</v>
      </c>
      <c r="F16" s="63">
        <f>IF(C16&gt;2,"",(C16*D16))</f>
        <v>4</v>
      </c>
      <c r="G16" s="63">
        <f>IF(C16=2,1,0)</f>
        <v>0</v>
      </c>
      <c r="H16" s="63">
        <f t="shared" si="4"/>
        <v>0</v>
      </c>
      <c r="I16" s="71"/>
    </row>
    <row r="17" spans="1:9" x14ac:dyDescent="0.2">
      <c r="A17" s="234"/>
      <c r="B17" s="233" t="s">
        <v>300</v>
      </c>
      <c r="C17" s="64"/>
      <c r="D17" s="58">
        <f t="shared" si="5"/>
        <v>0</v>
      </c>
      <c r="E17" s="59"/>
      <c r="F17" s="63"/>
      <c r="G17" s="63"/>
      <c r="H17" s="63">
        <f t="shared" si="4"/>
        <v>0</v>
      </c>
      <c r="I17" s="71"/>
    </row>
    <row r="18" spans="1:9" x14ac:dyDescent="0.2">
      <c r="A18" s="234" t="s">
        <v>301</v>
      </c>
      <c r="B18" s="233" t="s">
        <v>302</v>
      </c>
      <c r="C18" s="65">
        <v>0</v>
      </c>
      <c r="D18" s="58">
        <f t="shared" si="5"/>
        <v>1</v>
      </c>
      <c r="E18" s="59">
        <v>1</v>
      </c>
      <c r="F18" s="63">
        <f>IF(C18&gt;2,"",(C18*D18))</f>
        <v>0</v>
      </c>
      <c r="G18" s="63">
        <f t="shared" ref="G18:G25" si="6">IF(C18=2,1,0)</f>
        <v>0</v>
      </c>
      <c r="H18" s="63">
        <f t="shared" si="4"/>
        <v>0</v>
      </c>
      <c r="I18" s="71"/>
    </row>
    <row r="19" spans="1:9" x14ac:dyDescent="0.2">
      <c r="A19" s="234" t="s">
        <v>303</v>
      </c>
      <c r="B19" s="233" t="s">
        <v>304</v>
      </c>
      <c r="C19" s="65">
        <f>IF(C16=2,2,IF(C16=3,3,0))</f>
        <v>0</v>
      </c>
      <c r="D19" s="58">
        <f t="shared" si="5"/>
        <v>1</v>
      </c>
      <c r="E19" s="59">
        <v>1</v>
      </c>
      <c r="F19" s="63">
        <f>IF(C19&gt;2,"",(C19*D19))</f>
        <v>0</v>
      </c>
      <c r="G19" s="63">
        <f t="shared" si="6"/>
        <v>0</v>
      </c>
      <c r="H19" s="63">
        <f t="shared" si="4"/>
        <v>0</v>
      </c>
      <c r="I19" s="71"/>
    </row>
    <row r="20" spans="1:9" x14ac:dyDescent="0.2">
      <c r="A20" s="234" t="s">
        <v>305</v>
      </c>
      <c r="B20" s="233" t="s">
        <v>306</v>
      </c>
      <c r="C20" s="62">
        <v>0</v>
      </c>
      <c r="D20" s="58">
        <f t="shared" si="5"/>
        <v>1</v>
      </c>
      <c r="E20" s="59">
        <v>1</v>
      </c>
      <c r="F20" s="63">
        <f>IF(C20&gt;2,"",(C20*D20))</f>
        <v>0</v>
      </c>
      <c r="G20" s="63">
        <f t="shared" si="6"/>
        <v>0</v>
      </c>
      <c r="H20" s="63">
        <f t="shared" si="4"/>
        <v>0</v>
      </c>
      <c r="I20" s="70"/>
    </row>
    <row r="21" spans="1:9" x14ac:dyDescent="0.2">
      <c r="A21" s="234" t="s">
        <v>307</v>
      </c>
      <c r="B21" s="233" t="s">
        <v>308</v>
      </c>
      <c r="C21" s="62">
        <v>1</v>
      </c>
      <c r="D21" s="58">
        <f t="shared" si="5"/>
        <v>4</v>
      </c>
      <c r="E21" s="59">
        <v>4</v>
      </c>
      <c r="F21" s="63">
        <f>IF(C21&gt;2,"",(C21*D21))</f>
        <v>4</v>
      </c>
      <c r="G21" s="63">
        <f t="shared" si="6"/>
        <v>0</v>
      </c>
      <c r="H21" s="63">
        <f t="shared" si="4"/>
        <v>0</v>
      </c>
      <c r="I21" s="70"/>
    </row>
    <row r="22" spans="1:9" x14ac:dyDescent="0.2">
      <c r="A22" s="234" t="s">
        <v>309</v>
      </c>
      <c r="B22" s="233" t="s">
        <v>310</v>
      </c>
      <c r="C22" s="62">
        <v>1</v>
      </c>
      <c r="D22" s="58">
        <f t="shared" si="5"/>
        <v>5</v>
      </c>
      <c r="E22" s="59">
        <v>5</v>
      </c>
      <c r="F22" s="63">
        <f>IF(C22&gt;2,"",(C22*D22))</f>
        <v>5</v>
      </c>
      <c r="G22" s="63">
        <f t="shared" si="6"/>
        <v>0</v>
      </c>
      <c r="H22" s="63">
        <f t="shared" si="4"/>
        <v>0</v>
      </c>
      <c r="I22" s="71"/>
    </row>
    <row r="23" spans="1:9" x14ac:dyDescent="0.2">
      <c r="A23" s="234"/>
      <c r="B23" s="233" t="s">
        <v>311</v>
      </c>
      <c r="C23" s="64"/>
      <c r="D23" s="58">
        <f t="shared" si="5"/>
        <v>0</v>
      </c>
      <c r="E23" s="59"/>
      <c r="F23" s="63"/>
      <c r="G23" s="63">
        <f t="shared" si="6"/>
        <v>0</v>
      </c>
      <c r="H23" s="63">
        <f t="shared" si="4"/>
        <v>0</v>
      </c>
      <c r="I23" s="71"/>
    </row>
    <row r="24" spans="1:9" x14ac:dyDescent="0.2">
      <c r="A24" s="234" t="s">
        <v>312</v>
      </c>
      <c r="B24" s="233" t="s">
        <v>313</v>
      </c>
      <c r="C24" s="65">
        <f>IF(C22=2,2,IF(C22=3,3,0))</f>
        <v>0</v>
      </c>
      <c r="D24" s="58">
        <f t="shared" si="5"/>
        <v>1</v>
      </c>
      <c r="E24" s="59">
        <v>1</v>
      </c>
      <c r="F24" s="63">
        <f>IF(C24&gt;2,"",(C24*D24))</f>
        <v>0</v>
      </c>
      <c r="G24" s="63">
        <f t="shared" si="6"/>
        <v>0</v>
      </c>
      <c r="H24" s="63">
        <f t="shared" si="4"/>
        <v>0</v>
      </c>
      <c r="I24" s="71"/>
    </row>
    <row r="25" spans="1:9" x14ac:dyDescent="0.2">
      <c r="A25" s="234" t="s">
        <v>314</v>
      </c>
      <c r="B25" s="233" t="s">
        <v>315</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316</v>
      </c>
      <c r="C27" s="64"/>
      <c r="D27" s="58">
        <f t="shared" si="5"/>
        <v>0</v>
      </c>
      <c r="E27" s="59"/>
      <c r="F27" s="66">
        <f>SUM(F28:F40)*100/SUM(D28:D37)</f>
        <v>40.74074074074074</v>
      </c>
      <c r="G27" s="61"/>
      <c r="H27" s="61"/>
      <c r="I27" s="70"/>
    </row>
    <row r="28" spans="1:9" x14ac:dyDescent="0.2">
      <c r="A28" s="234" t="s">
        <v>317</v>
      </c>
      <c r="B28" s="233" t="s">
        <v>318</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319</v>
      </c>
      <c r="B29" s="233" t="s">
        <v>320</v>
      </c>
      <c r="C29" s="62">
        <v>1</v>
      </c>
      <c r="D29" s="58">
        <f t="shared" si="5"/>
        <v>1</v>
      </c>
      <c r="E29" s="59">
        <v>1</v>
      </c>
      <c r="F29" s="63">
        <f t="shared" si="7"/>
        <v>1</v>
      </c>
      <c r="G29" s="63">
        <f t="shared" si="8"/>
        <v>0</v>
      </c>
      <c r="H29" s="63">
        <f t="shared" si="9"/>
        <v>0</v>
      </c>
      <c r="I29" s="70"/>
    </row>
    <row r="30" spans="1:9" x14ac:dyDescent="0.2">
      <c r="A30" s="234" t="s">
        <v>321</v>
      </c>
      <c r="B30" s="233" t="s">
        <v>322</v>
      </c>
      <c r="C30" s="62">
        <v>1</v>
      </c>
      <c r="D30" s="58">
        <f t="shared" si="5"/>
        <v>1</v>
      </c>
      <c r="E30" s="59">
        <v>1</v>
      </c>
      <c r="F30" s="63">
        <f t="shared" si="7"/>
        <v>1</v>
      </c>
      <c r="G30" s="63">
        <f t="shared" si="8"/>
        <v>0</v>
      </c>
      <c r="H30" s="63">
        <f t="shared" si="9"/>
        <v>0</v>
      </c>
      <c r="I30" s="70"/>
    </row>
    <row r="31" spans="1:9" x14ac:dyDescent="0.2">
      <c r="A31" s="234" t="s">
        <v>323</v>
      </c>
      <c r="B31" s="233" t="s">
        <v>324</v>
      </c>
      <c r="C31" s="62">
        <v>0</v>
      </c>
      <c r="D31" s="58">
        <f t="shared" si="5"/>
        <v>10</v>
      </c>
      <c r="E31" s="59">
        <v>10</v>
      </c>
      <c r="F31" s="63">
        <f t="shared" si="7"/>
        <v>0</v>
      </c>
      <c r="G31" s="63">
        <f t="shared" si="8"/>
        <v>0</v>
      </c>
      <c r="H31" s="63">
        <f t="shared" si="9"/>
        <v>0</v>
      </c>
      <c r="I31" s="70"/>
    </row>
    <row r="32" spans="1:9" x14ac:dyDescent="0.2">
      <c r="A32" s="234" t="s">
        <v>325</v>
      </c>
      <c r="B32" s="233" t="s">
        <v>326</v>
      </c>
      <c r="C32" s="62">
        <v>1</v>
      </c>
      <c r="D32" s="58">
        <f t="shared" si="5"/>
        <v>1</v>
      </c>
      <c r="E32" s="59">
        <v>1</v>
      </c>
      <c r="F32" s="63">
        <f t="shared" si="7"/>
        <v>1</v>
      </c>
      <c r="G32" s="63">
        <f t="shared" si="8"/>
        <v>0</v>
      </c>
      <c r="H32" s="63">
        <f t="shared" si="9"/>
        <v>0</v>
      </c>
      <c r="I32" s="70"/>
    </row>
    <row r="33" spans="1:9" x14ac:dyDescent="0.2">
      <c r="A33" s="234" t="s">
        <v>327</v>
      </c>
      <c r="B33" s="233" t="s">
        <v>328</v>
      </c>
      <c r="C33" s="62">
        <v>1</v>
      </c>
      <c r="D33" s="58">
        <f t="shared" si="5"/>
        <v>5</v>
      </c>
      <c r="E33" s="59">
        <v>5</v>
      </c>
      <c r="F33" s="63">
        <f t="shared" si="7"/>
        <v>5</v>
      </c>
      <c r="G33" s="63">
        <f t="shared" si="8"/>
        <v>0</v>
      </c>
      <c r="H33" s="63">
        <f t="shared" si="9"/>
        <v>0</v>
      </c>
      <c r="I33" s="70"/>
    </row>
    <row r="34" spans="1:9" x14ac:dyDescent="0.2">
      <c r="A34" s="234" t="s">
        <v>329</v>
      </c>
      <c r="B34" s="233" t="s">
        <v>330</v>
      </c>
      <c r="C34" s="62">
        <v>1</v>
      </c>
      <c r="D34" s="58">
        <f t="shared" si="5"/>
        <v>1</v>
      </c>
      <c r="E34" s="59">
        <v>1</v>
      </c>
      <c r="F34" s="63">
        <f t="shared" si="7"/>
        <v>1</v>
      </c>
      <c r="G34" s="63">
        <f t="shared" si="8"/>
        <v>0</v>
      </c>
      <c r="H34" s="63">
        <f t="shared" si="9"/>
        <v>0</v>
      </c>
      <c r="I34" s="70"/>
    </row>
    <row r="35" spans="1:9" x14ac:dyDescent="0.2">
      <c r="A35" s="234" t="s">
        <v>331</v>
      </c>
      <c r="B35" s="233" t="s">
        <v>332</v>
      </c>
      <c r="C35" s="62">
        <v>1</v>
      </c>
      <c r="D35" s="58">
        <f t="shared" si="5"/>
        <v>2</v>
      </c>
      <c r="E35" s="59">
        <v>2</v>
      </c>
      <c r="F35" s="63">
        <f t="shared" si="7"/>
        <v>2</v>
      </c>
      <c r="G35" s="63">
        <f t="shared" si="8"/>
        <v>0</v>
      </c>
      <c r="H35" s="63">
        <f t="shared" si="9"/>
        <v>0</v>
      </c>
      <c r="I35" s="70"/>
    </row>
    <row r="36" spans="1:9" x14ac:dyDescent="0.2">
      <c r="A36" s="234" t="s">
        <v>333</v>
      </c>
      <c r="B36" s="233" t="s">
        <v>334</v>
      </c>
      <c r="C36" s="62">
        <v>0</v>
      </c>
      <c r="D36" s="58">
        <f t="shared" si="5"/>
        <v>1</v>
      </c>
      <c r="E36" s="59">
        <v>1</v>
      </c>
      <c r="F36" s="63">
        <f t="shared" si="7"/>
        <v>0</v>
      </c>
      <c r="G36" s="63">
        <f t="shared" si="8"/>
        <v>0</v>
      </c>
      <c r="H36" s="63">
        <f t="shared" si="9"/>
        <v>0</v>
      </c>
      <c r="I36" s="70"/>
    </row>
    <row r="37" spans="1:9" x14ac:dyDescent="0.2">
      <c r="A37" s="234" t="s">
        <v>335</v>
      </c>
      <c r="B37" s="233" t="s">
        <v>336</v>
      </c>
      <c r="C37" s="62">
        <v>0</v>
      </c>
      <c r="D37" s="58">
        <f t="shared" si="5"/>
        <v>2</v>
      </c>
      <c r="E37" s="59">
        <v>2</v>
      </c>
      <c r="F37" s="63">
        <f t="shared" si="7"/>
        <v>0</v>
      </c>
      <c r="G37" s="63">
        <f t="shared" si="8"/>
        <v>0</v>
      </c>
      <c r="H37" s="63">
        <f t="shared" si="9"/>
        <v>0</v>
      </c>
      <c r="I37" s="70"/>
    </row>
    <row r="38" spans="1:9" x14ac:dyDescent="0.2">
      <c r="A38" s="234"/>
      <c r="B38" s="233" t="s">
        <v>311</v>
      </c>
      <c r="C38" s="64"/>
      <c r="D38" s="58">
        <f t="shared" si="5"/>
        <v>0</v>
      </c>
      <c r="E38" s="59"/>
      <c r="F38" s="63"/>
      <c r="G38" s="63"/>
      <c r="H38" s="63"/>
      <c r="I38" s="70"/>
    </row>
    <row r="39" spans="1:9" x14ac:dyDescent="0.2">
      <c r="A39" s="234" t="s">
        <v>337</v>
      </c>
      <c r="B39" s="233" t="s">
        <v>338</v>
      </c>
      <c r="C39" s="65">
        <f>IF(C37=2,2,IF(C37=3,3,0))</f>
        <v>0</v>
      </c>
      <c r="D39" s="58">
        <f t="shared" si="5"/>
        <v>1</v>
      </c>
      <c r="E39" s="59">
        <v>1</v>
      </c>
      <c r="F39" s="63">
        <f>IF(C39&gt;2,"",(C39*D39))</f>
        <v>0</v>
      </c>
      <c r="G39" s="63">
        <f>IF(C39=2,1,0)</f>
        <v>0</v>
      </c>
      <c r="H39" s="63">
        <f>IF(C39=3,1,0)</f>
        <v>0</v>
      </c>
      <c r="I39" s="70"/>
    </row>
    <row r="40" spans="1:9" x14ac:dyDescent="0.2">
      <c r="A40" s="234" t="s">
        <v>339</v>
      </c>
      <c r="B40" s="233" t="s">
        <v>340</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341</v>
      </c>
      <c r="C42" s="64"/>
      <c r="D42" s="58">
        <f t="shared" si="5"/>
        <v>0</v>
      </c>
      <c r="E42" s="59"/>
      <c r="F42" s="60">
        <f>SUM(F43:F53)*100/SUM(D43:D53)</f>
        <v>56.81818181818182</v>
      </c>
      <c r="G42" s="61"/>
      <c r="H42" s="61"/>
      <c r="I42" s="71"/>
    </row>
    <row r="43" spans="1:9" x14ac:dyDescent="0.2">
      <c r="A43" s="234" t="s">
        <v>342</v>
      </c>
      <c r="B43" s="233" t="s">
        <v>343</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344</v>
      </c>
      <c r="B44" s="233" t="s">
        <v>345</v>
      </c>
      <c r="C44" s="62">
        <v>1</v>
      </c>
      <c r="D44" s="58">
        <f t="shared" si="5"/>
        <v>8</v>
      </c>
      <c r="E44" s="59">
        <v>8</v>
      </c>
      <c r="F44" s="63">
        <f t="shared" si="10"/>
        <v>8</v>
      </c>
      <c r="G44" s="63">
        <f t="shared" si="11"/>
        <v>0</v>
      </c>
      <c r="H44" s="63">
        <f t="shared" si="12"/>
        <v>0</v>
      </c>
      <c r="I44" s="71"/>
    </row>
    <row r="45" spans="1:9" x14ac:dyDescent="0.2">
      <c r="A45" s="234" t="s">
        <v>346</v>
      </c>
      <c r="B45" s="233" t="s">
        <v>347</v>
      </c>
      <c r="C45" s="62">
        <v>0</v>
      </c>
      <c r="D45" s="58">
        <f t="shared" si="5"/>
        <v>5</v>
      </c>
      <c r="E45" s="59">
        <v>5</v>
      </c>
      <c r="F45" s="63">
        <f t="shared" si="10"/>
        <v>0</v>
      </c>
      <c r="G45" s="63">
        <f t="shared" si="11"/>
        <v>0</v>
      </c>
      <c r="H45" s="63">
        <f t="shared" si="12"/>
        <v>0</v>
      </c>
      <c r="I45" s="71"/>
    </row>
    <row r="46" spans="1:9" x14ac:dyDescent="0.2">
      <c r="A46" s="234" t="s">
        <v>348</v>
      </c>
      <c r="B46" s="233" t="s">
        <v>349</v>
      </c>
      <c r="C46" s="62">
        <v>1</v>
      </c>
      <c r="D46" s="58">
        <f t="shared" si="5"/>
        <v>8</v>
      </c>
      <c r="E46" s="59">
        <v>8</v>
      </c>
      <c r="F46" s="63">
        <f t="shared" si="10"/>
        <v>8</v>
      </c>
      <c r="G46" s="63">
        <f t="shared" si="11"/>
        <v>0</v>
      </c>
      <c r="H46" s="63">
        <f t="shared" si="12"/>
        <v>0</v>
      </c>
      <c r="I46" s="71"/>
    </row>
    <row r="47" spans="1:9" x14ac:dyDescent="0.2">
      <c r="A47" s="234" t="s">
        <v>350</v>
      </c>
      <c r="B47" s="233" t="s">
        <v>351</v>
      </c>
      <c r="C47" s="62">
        <v>1</v>
      </c>
      <c r="D47" s="58">
        <f t="shared" si="5"/>
        <v>2</v>
      </c>
      <c r="E47" s="59">
        <v>2</v>
      </c>
      <c r="F47" s="63">
        <f t="shared" si="10"/>
        <v>2</v>
      </c>
      <c r="G47" s="63">
        <f t="shared" si="11"/>
        <v>0</v>
      </c>
      <c r="H47" s="63">
        <f t="shared" si="12"/>
        <v>0</v>
      </c>
      <c r="I47" s="71"/>
    </row>
    <row r="48" spans="1:9" x14ac:dyDescent="0.2">
      <c r="A48" s="234" t="s">
        <v>352</v>
      </c>
      <c r="B48" s="233" t="s">
        <v>353</v>
      </c>
      <c r="C48" s="62">
        <v>1</v>
      </c>
      <c r="D48" s="58">
        <f t="shared" ref="D48:D79" si="13">IF(C48&gt;1,0,E48)</f>
        <v>3</v>
      </c>
      <c r="E48" s="59">
        <v>3</v>
      </c>
      <c r="F48" s="63">
        <f t="shared" si="10"/>
        <v>3</v>
      </c>
      <c r="G48" s="63">
        <f t="shared" si="11"/>
        <v>0</v>
      </c>
      <c r="H48" s="63">
        <f t="shared" si="12"/>
        <v>0</v>
      </c>
      <c r="I48" s="71"/>
    </row>
    <row r="49" spans="1:9" x14ac:dyDescent="0.2">
      <c r="A49" s="234" t="s">
        <v>354</v>
      </c>
      <c r="B49" s="233" t="s">
        <v>355</v>
      </c>
      <c r="C49" s="62">
        <v>1</v>
      </c>
      <c r="D49" s="58">
        <f t="shared" si="13"/>
        <v>3</v>
      </c>
      <c r="E49" s="59">
        <v>3</v>
      </c>
      <c r="F49" s="63">
        <f t="shared" si="10"/>
        <v>3</v>
      </c>
      <c r="G49" s="63">
        <f t="shared" si="11"/>
        <v>0</v>
      </c>
      <c r="H49" s="63">
        <f t="shared" si="12"/>
        <v>0</v>
      </c>
      <c r="I49" s="71"/>
    </row>
    <row r="50" spans="1:9" x14ac:dyDescent="0.2">
      <c r="A50" s="234" t="s">
        <v>356</v>
      </c>
      <c r="B50" s="233" t="s">
        <v>357</v>
      </c>
      <c r="C50" s="62">
        <v>0</v>
      </c>
      <c r="D50" s="58">
        <f t="shared" si="13"/>
        <v>2</v>
      </c>
      <c r="E50" s="59">
        <v>2</v>
      </c>
      <c r="F50" s="63">
        <f t="shared" si="10"/>
        <v>0</v>
      </c>
      <c r="G50" s="63">
        <f t="shared" si="11"/>
        <v>0</v>
      </c>
      <c r="H50" s="63">
        <f t="shared" si="12"/>
        <v>0</v>
      </c>
      <c r="I50" s="71"/>
    </row>
    <row r="51" spans="1:9" x14ac:dyDescent="0.2">
      <c r="A51" s="234" t="s">
        <v>358</v>
      </c>
      <c r="B51" s="233" t="s">
        <v>359</v>
      </c>
      <c r="C51" s="62">
        <v>0</v>
      </c>
      <c r="D51" s="58">
        <f t="shared" si="13"/>
        <v>3</v>
      </c>
      <c r="E51" s="59">
        <v>3</v>
      </c>
      <c r="F51" s="63">
        <f t="shared" si="10"/>
        <v>0</v>
      </c>
      <c r="G51" s="63">
        <f t="shared" si="11"/>
        <v>0</v>
      </c>
      <c r="H51" s="63">
        <f t="shared" si="12"/>
        <v>0</v>
      </c>
      <c r="I51" s="71"/>
    </row>
    <row r="52" spans="1:9" x14ac:dyDescent="0.2">
      <c r="A52" s="234" t="s">
        <v>360</v>
      </c>
      <c r="B52" s="233" t="s">
        <v>361</v>
      </c>
      <c r="C52" s="62">
        <v>1</v>
      </c>
      <c r="D52" s="58">
        <f t="shared" si="13"/>
        <v>1</v>
      </c>
      <c r="E52" s="59">
        <v>1</v>
      </c>
      <c r="F52" s="63">
        <f t="shared" si="10"/>
        <v>1</v>
      </c>
      <c r="G52" s="63">
        <f t="shared" si="11"/>
        <v>0</v>
      </c>
      <c r="H52" s="63">
        <f t="shared" si="12"/>
        <v>0</v>
      </c>
      <c r="I52" s="71"/>
    </row>
    <row r="53" spans="1:9" x14ac:dyDescent="0.2">
      <c r="A53" s="234" t="s">
        <v>362</v>
      </c>
      <c r="B53" s="233" t="s">
        <v>363</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364</v>
      </c>
      <c r="C55" s="67"/>
      <c r="D55" s="58">
        <f t="shared" si="13"/>
        <v>0</v>
      </c>
      <c r="E55" s="59"/>
      <c r="F55" s="68">
        <f>SUM(F56:F70)*100/SUM(D56:D70)</f>
        <v>58.064516129032256</v>
      </c>
      <c r="G55" s="61"/>
      <c r="H55" s="61"/>
      <c r="I55" s="71"/>
    </row>
    <row r="56" spans="1:9" x14ac:dyDescent="0.2">
      <c r="A56" s="234" t="s">
        <v>365</v>
      </c>
      <c r="B56" s="233" t="s">
        <v>366</v>
      </c>
      <c r="C56" s="62">
        <v>1</v>
      </c>
      <c r="D56" s="58">
        <f t="shared" si="13"/>
        <v>10</v>
      </c>
      <c r="E56" s="59">
        <v>10</v>
      </c>
      <c r="F56" s="63">
        <f>IF(C56&gt;2,"",(C56*D56))</f>
        <v>10</v>
      </c>
      <c r="G56" s="63">
        <f>IF(C56=2,1,0)</f>
        <v>0</v>
      </c>
      <c r="H56" s="63">
        <f>IF(C56=3,1,0)</f>
        <v>0</v>
      </c>
      <c r="I56" s="70"/>
    </row>
    <row r="57" spans="1:9" x14ac:dyDescent="0.2">
      <c r="A57" s="231"/>
      <c r="B57" s="233" t="s">
        <v>300</v>
      </c>
      <c r="C57" s="67"/>
      <c r="D57" s="58">
        <f t="shared" si="13"/>
        <v>0</v>
      </c>
      <c r="E57" s="59"/>
      <c r="F57" s="63"/>
      <c r="G57" s="63"/>
      <c r="H57" s="63"/>
      <c r="I57" s="70"/>
    </row>
    <row r="58" spans="1:9" x14ac:dyDescent="0.2">
      <c r="A58" s="234" t="s">
        <v>367</v>
      </c>
      <c r="B58" s="233" t="s">
        <v>368</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369</v>
      </c>
      <c r="B59" s="233" t="s">
        <v>370</v>
      </c>
      <c r="C59" s="65">
        <v>0</v>
      </c>
      <c r="D59" s="58">
        <f t="shared" si="13"/>
        <v>1</v>
      </c>
      <c r="E59" s="59">
        <v>1</v>
      </c>
      <c r="F59" s="63">
        <f t="shared" si="14"/>
        <v>0</v>
      </c>
      <c r="G59" s="63">
        <f t="shared" si="15"/>
        <v>0</v>
      </c>
      <c r="H59" s="63">
        <f t="shared" si="16"/>
        <v>0</v>
      </c>
      <c r="I59" s="71"/>
    </row>
    <row r="60" spans="1:9" x14ac:dyDescent="0.2">
      <c r="A60" s="234" t="s">
        <v>371</v>
      </c>
      <c r="B60" s="233" t="s">
        <v>372</v>
      </c>
      <c r="C60" s="65">
        <v>0</v>
      </c>
      <c r="D60" s="58">
        <f t="shared" si="13"/>
        <v>1</v>
      </c>
      <c r="E60" s="59">
        <v>1</v>
      </c>
      <c r="F60" s="63">
        <f t="shared" si="14"/>
        <v>0</v>
      </c>
      <c r="G60" s="63">
        <f t="shared" si="15"/>
        <v>0</v>
      </c>
      <c r="H60" s="63">
        <f t="shared" si="16"/>
        <v>0</v>
      </c>
      <c r="I60" s="71"/>
    </row>
    <row r="61" spans="1:9" x14ac:dyDescent="0.2">
      <c r="A61" s="234" t="s">
        <v>373</v>
      </c>
      <c r="B61" s="233" t="s">
        <v>374</v>
      </c>
      <c r="C61" s="65">
        <v>1</v>
      </c>
      <c r="D61" s="58">
        <f t="shared" si="13"/>
        <v>1</v>
      </c>
      <c r="E61" s="59">
        <v>1</v>
      </c>
      <c r="F61" s="63">
        <f t="shared" si="14"/>
        <v>1</v>
      </c>
      <c r="G61" s="63">
        <f t="shared" si="15"/>
        <v>0</v>
      </c>
      <c r="H61" s="63">
        <f t="shared" si="16"/>
        <v>0</v>
      </c>
      <c r="I61" s="70"/>
    </row>
    <row r="62" spans="1:9" x14ac:dyDescent="0.2">
      <c r="A62" s="234" t="s">
        <v>375</v>
      </c>
      <c r="B62" s="233" t="s">
        <v>376</v>
      </c>
      <c r="C62" s="65">
        <v>0</v>
      </c>
      <c r="D62" s="58">
        <f t="shared" si="13"/>
        <v>1</v>
      </c>
      <c r="E62" s="59">
        <v>1</v>
      </c>
      <c r="F62" s="63">
        <f t="shared" si="14"/>
        <v>0</v>
      </c>
      <c r="G62" s="63">
        <f t="shared" si="15"/>
        <v>0</v>
      </c>
      <c r="H62" s="63">
        <f t="shared" si="16"/>
        <v>0</v>
      </c>
      <c r="I62" s="71"/>
    </row>
    <row r="63" spans="1:9" x14ac:dyDescent="0.2">
      <c r="A63" s="234" t="s">
        <v>377</v>
      </c>
      <c r="B63" s="233" t="s">
        <v>378</v>
      </c>
      <c r="C63" s="65">
        <v>1</v>
      </c>
      <c r="D63" s="58">
        <f t="shared" si="13"/>
        <v>1</v>
      </c>
      <c r="E63" s="59">
        <v>1</v>
      </c>
      <c r="F63" s="63">
        <f t="shared" si="14"/>
        <v>1</v>
      </c>
      <c r="G63" s="63">
        <f t="shared" si="15"/>
        <v>0</v>
      </c>
      <c r="H63" s="63">
        <f t="shared" si="16"/>
        <v>0</v>
      </c>
      <c r="I63" s="71"/>
    </row>
    <row r="64" spans="1:9" x14ac:dyDescent="0.2">
      <c r="A64" s="234" t="s">
        <v>379</v>
      </c>
      <c r="B64" s="233" t="s">
        <v>380</v>
      </c>
      <c r="C64" s="65">
        <v>0</v>
      </c>
      <c r="D64" s="58">
        <f t="shared" si="13"/>
        <v>2</v>
      </c>
      <c r="E64" s="59">
        <v>2</v>
      </c>
      <c r="F64" s="63">
        <f t="shared" si="14"/>
        <v>0</v>
      </c>
      <c r="G64" s="63">
        <f t="shared" si="15"/>
        <v>0</v>
      </c>
      <c r="H64" s="63">
        <f t="shared" si="16"/>
        <v>0</v>
      </c>
      <c r="I64" s="71"/>
    </row>
    <row r="65" spans="1:9" x14ac:dyDescent="0.2">
      <c r="A65" s="234" t="s">
        <v>381</v>
      </c>
      <c r="B65" s="233" t="s">
        <v>382</v>
      </c>
      <c r="C65" s="65">
        <v>1</v>
      </c>
      <c r="D65" s="58">
        <f t="shared" si="13"/>
        <v>2</v>
      </c>
      <c r="E65" s="59">
        <v>2</v>
      </c>
      <c r="F65" s="63">
        <f t="shared" si="14"/>
        <v>2</v>
      </c>
      <c r="G65" s="63">
        <f t="shared" si="15"/>
        <v>0</v>
      </c>
      <c r="H65" s="63">
        <f t="shared" si="16"/>
        <v>0</v>
      </c>
      <c r="I65" s="70"/>
    </row>
    <row r="66" spans="1:9" x14ac:dyDescent="0.2">
      <c r="A66" s="234" t="s">
        <v>383</v>
      </c>
      <c r="B66" s="233" t="s">
        <v>384</v>
      </c>
      <c r="C66" s="65">
        <v>0</v>
      </c>
      <c r="D66" s="58">
        <f t="shared" si="13"/>
        <v>2</v>
      </c>
      <c r="E66" s="59">
        <v>2</v>
      </c>
      <c r="F66" s="63">
        <f t="shared" si="14"/>
        <v>0</v>
      </c>
      <c r="G66" s="63">
        <f t="shared" si="15"/>
        <v>0</v>
      </c>
      <c r="H66" s="63">
        <f t="shared" si="16"/>
        <v>0</v>
      </c>
      <c r="I66" s="71"/>
    </row>
    <row r="67" spans="1:9" x14ac:dyDescent="0.2">
      <c r="A67" s="234" t="s">
        <v>385</v>
      </c>
      <c r="B67" s="233" t="s">
        <v>386</v>
      </c>
      <c r="C67" s="65">
        <v>0</v>
      </c>
      <c r="D67" s="58">
        <f t="shared" si="13"/>
        <v>2</v>
      </c>
      <c r="E67" s="59">
        <v>2</v>
      </c>
      <c r="F67" s="63">
        <f t="shared" si="14"/>
        <v>0</v>
      </c>
      <c r="G67" s="63">
        <f t="shared" si="15"/>
        <v>0</v>
      </c>
      <c r="H67" s="63">
        <f t="shared" si="16"/>
        <v>0</v>
      </c>
      <c r="I67" s="70"/>
    </row>
    <row r="68" spans="1:9" x14ac:dyDescent="0.2">
      <c r="A68" s="234" t="s">
        <v>387</v>
      </c>
      <c r="B68" s="233" t="s">
        <v>388</v>
      </c>
      <c r="C68" s="62">
        <v>1</v>
      </c>
      <c r="D68" s="58">
        <f t="shared" si="13"/>
        <v>2</v>
      </c>
      <c r="E68" s="59">
        <v>2</v>
      </c>
      <c r="F68" s="63">
        <f t="shared" si="14"/>
        <v>2</v>
      </c>
      <c r="G68" s="63">
        <f t="shared" si="15"/>
        <v>0</v>
      </c>
      <c r="H68" s="63">
        <f t="shared" si="16"/>
        <v>0</v>
      </c>
      <c r="I68" s="70"/>
    </row>
    <row r="69" spans="1:9" x14ac:dyDescent="0.2">
      <c r="A69" s="234" t="s">
        <v>389</v>
      </c>
      <c r="B69" s="233" t="s">
        <v>390</v>
      </c>
      <c r="C69" s="62">
        <v>0</v>
      </c>
      <c r="D69" s="58">
        <f t="shared" si="13"/>
        <v>2</v>
      </c>
      <c r="E69" s="59">
        <v>2</v>
      </c>
      <c r="F69" s="63">
        <f t="shared" si="14"/>
        <v>0</v>
      </c>
      <c r="G69" s="63">
        <f t="shared" si="15"/>
        <v>0</v>
      </c>
      <c r="H69" s="63">
        <f t="shared" si="16"/>
        <v>0</v>
      </c>
      <c r="I69" s="70"/>
    </row>
    <row r="70" spans="1:9" ht="14.25" x14ac:dyDescent="0.2">
      <c r="A70" s="234" t="s">
        <v>391</v>
      </c>
      <c r="B70" s="233" t="s">
        <v>457</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392</v>
      </c>
      <c r="C72" s="67"/>
      <c r="D72" s="58">
        <f t="shared" si="13"/>
        <v>0</v>
      </c>
      <c r="E72" s="59"/>
      <c r="F72" s="60">
        <f>SUM(F73:F83)*100/SUM(D73:D83)</f>
        <v>56.666666666666664</v>
      </c>
      <c r="G72" s="61"/>
      <c r="H72" s="61"/>
      <c r="I72" s="71"/>
    </row>
    <row r="73" spans="1:9" x14ac:dyDescent="0.2">
      <c r="A73" s="234" t="s">
        <v>393</v>
      </c>
      <c r="B73" s="233" t="s">
        <v>394</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395</v>
      </c>
      <c r="B74" s="233" t="s">
        <v>396</v>
      </c>
      <c r="C74" s="62">
        <v>1</v>
      </c>
      <c r="D74" s="58">
        <f t="shared" si="13"/>
        <v>8</v>
      </c>
      <c r="E74" s="59">
        <v>8</v>
      </c>
      <c r="F74" s="63">
        <f t="shared" si="17"/>
        <v>8</v>
      </c>
      <c r="G74" s="63">
        <f t="shared" si="18"/>
        <v>0</v>
      </c>
      <c r="H74" s="63">
        <f t="shared" si="19"/>
        <v>0</v>
      </c>
      <c r="I74" s="71"/>
    </row>
    <row r="75" spans="1:9" x14ac:dyDescent="0.2">
      <c r="A75" s="234" t="s">
        <v>397</v>
      </c>
      <c r="B75" s="233" t="s">
        <v>398</v>
      </c>
      <c r="C75" s="62">
        <v>0</v>
      </c>
      <c r="D75" s="58">
        <f t="shared" si="13"/>
        <v>4</v>
      </c>
      <c r="E75" s="59">
        <v>4</v>
      </c>
      <c r="F75" s="63">
        <f t="shared" si="17"/>
        <v>0</v>
      </c>
      <c r="G75" s="63">
        <f t="shared" si="18"/>
        <v>0</v>
      </c>
      <c r="H75" s="63">
        <f t="shared" si="19"/>
        <v>0</v>
      </c>
      <c r="I75" s="70"/>
    </row>
    <row r="76" spans="1:9" x14ac:dyDescent="0.2">
      <c r="A76" s="234" t="s">
        <v>399</v>
      </c>
      <c r="B76" s="233" t="s">
        <v>400</v>
      </c>
      <c r="C76" s="62">
        <v>1</v>
      </c>
      <c r="D76" s="58">
        <f t="shared" si="13"/>
        <v>2</v>
      </c>
      <c r="E76" s="59">
        <v>2</v>
      </c>
      <c r="F76" s="63">
        <f t="shared" si="17"/>
        <v>2</v>
      </c>
      <c r="G76" s="63">
        <f t="shared" si="18"/>
        <v>0</v>
      </c>
      <c r="H76" s="63">
        <f t="shared" si="19"/>
        <v>0</v>
      </c>
      <c r="I76" s="70"/>
    </row>
    <row r="77" spans="1:9" x14ac:dyDescent="0.2">
      <c r="A77" s="234" t="s">
        <v>401</v>
      </c>
      <c r="B77" s="233" t="s">
        <v>402</v>
      </c>
      <c r="C77" s="62">
        <v>0</v>
      </c>
      <c r="D77" s="58">
        <f t="shared" si="13"/>
        <v>2</v>
      </c>
      <c r="E77" s="59">
        <v>2</v>
      </c>
      <c r="F77" s="63">
        <f t="shared" si="17"/>
        <v>0</v>
      </c>
      <c r="G77" s="63">
        <f t="shared" si="18"/>
        <v>0</v>
      </c>
      <c r="H77" s="63">
        <f t="shared" si="19"/>
        <v>0</v>
      </c>
      <c r="I77" s="70"/>
    </row>
    <row r="78" spans="1:9" x14ac:dyDescent="0.2">
      <c r="A78" s="234" t="s">
        <v>403</v>
      </c>
      <c r="B78" s="233" t="s">
        <v>404</v>
      </c>
      <c r="C78" s="62">
        <v>1</v>
      </c>
      <c r="D78" s="58">
        <f t="shared" si="13"/>
        <v>1</v>
      </c>
      <c r="E78" s="59">
        <v>1</v>
      </c>
      <c r="F78" s="63">
        <f t="shared" si="17"/>
        <v>1</v>
      </c>
      <c r="G78" s="63">
        <f t="shared" si="18"/>
        <v>0</v>
      </c>
      <c r="H78" s="63">
        <f t="shared" si="19"/>
        <v>0</v>
      </c>
      <c r="I78" s="71"/>
    </row>
    <row r="79" spans="1:9" x14ac:dyDescent="0.2">
      <c r="A79" s="234" t="s">
        <v>405</v>
      </c>
      <c r="B79" s="233" t="s">
        <v>406</v>
      </c>
      <c r="C79" s="62">
        <v>1</v>
      </c>
      <c r="D79" s="58">
        <f t="shared" si="13"/>
        <v>2</v>
      </c>
      <c r="E79" s="59">
        <v>2</v>
      </c>
      <c r="F79" s="63">
        <f t="shared" si="17"/>
        <v>2</v>
      </c>
      <c r="G79" s="63">
        <f t="shared" si="18"/>
        <v>0</v>
      </c>
      <c r="H79" s="63">
        <f t="shared" si="19"/>
        <v>0</v>
      </c>
      <c r="I79" s="71"/>
    </row>
    <row r="80" spans="1:9" x14ac:dyDescent="0.2">
      <c r="A80" s="234" t="s">
        <v>407</v>
      </c>
      <c r="B80" s="233" t="s">
        <v>408</v>
      </c>
      <c r="C80" s="62">
        <v>1</v>
      </c>
      <c r="D80" s="58">
        <f t="shared" ref="D80:D107" si="20">IF(C80&gt;1,0,E80)</f>
        <v>1</v>
      </c>
      <c r="E80" s="59">
        <v>1</v>
      </c>
      <c r="F80" s="63">
        <f t="shared" si="17"/>
        <v>1</v>
      </c>
      <c r="G80" s="63">
        <f t="shared" si="18"/>
        <v>0</v>
      </c>
      <c r="H80" s="63">
        <f t="shared" si="19"/>
        <v>0</v>
      </c>
      <c r="I80" s="71"/>
    </row>
    <row r="81" spans="1:9" x14ac:dyDescent="0.2">
      <c r="A81" s="234" t="s">
        <v>409</v>
      </c>
      <c r="B81" s="233" t="s">
        <v>410</v>
      </c>
      <c r="C81" s="62">
        <v>1</v>
      </c>
      <c r="D81" s="58">
        <f t="shared" si="20"/>
        <v>1</v>
      </c>
      <c r="E81" s="59">
        <v>1</v>
      </c>
      <c r="F81" s="63">
        <f t="shared" si="17"/>
        <v>1</v>
      </c>
      <c r="G81" s="63">
        <f t="shared" si="18"/>
        <v>0</v>
      </c>
      <c r="H81" s="63">
        <f t="shared" si="19"/>
        <v>0</v>
      </c>
      <c r="I81" s="71"/>
    </row>
    <row r="82" spans="1:9" x14ac:dyDescent="0.2">
      <c r="A82" s="234" t="s">
        <v>411</v>
      </c>
      <c r="B82" s="233" t="s">
        <v>412</v>
      </c>
      <c r="C82" s="62">
        <v>1</v>
      </c>
      <c r="D82" s="58">
        <f t="shared" si="20"/>
        <v>2</v>
      </c>
      <c r="E82" s="59">
        <v>2</v>
      </c>
      <c r="F82" s="63">
        <f t="shared" si="17"/>
        <v>2</v>
      </c>
      <c r="G82" s="63">
        <f t="shared" si="18"/>
        <v>0</v>
      </c>
      <c r="H82" s="63">
        <f t="shared" si="19"/>
        <v>0</v>
      </c>
      <c r="I82" s="71"/>
    </row>
    <row r="83" spans="1:9" ht="13.5" thickBot="1" x14ac:dyDescent="0.25">
      <c r="A83" s="236" t="s">
        <v>413</v>
      </c>
      <c r="B83" s="237" t="s">
        <v>414</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415</v>
      </c>
      <c r="C85" s="77"/>
      <c r="D85" s="78">
        <f t="shared" si="20"/>
        <v>0</v>
      </c>
      <c r="E85" s="79"/>
      <c r="F85" s="80">
        <f>SUM(F86:F107)*100/(D86-SUM(D87:D107))</f>
        <v>22.950819672131146</v>
      </c>
      <c r="G85" s="81"/>
      <c r="H85" s="81"/>
      <c r="I85" s="82"/>
    </row>
    <row r="86" spans="1:9" x14ac:dyDescent="0.2">
      <c r="A86" s="234" t="s">
        <v>416</v>
      </c>
      <c r="B86" s="233" t="s">
        <v>417</v>
      </c>
      <c r="C86" s="62">
        <v>1</v>
      </c>
      <c r="D86" s="58">
        <f t="shared" si="20"/>
        <v>10</v>
      </c>
      <c r="E86" s="59">
        <v>10</v>
      </c>
      <c r="F86" s="63">
        <f>IF(C86&gt;2,"",(C86*D86))</f>
        <v>10</v>
      </c>
      <c r="G86" s="63">
        <f t="shared" ref="G86:G91" si="21">IF(C86=2,1,0)</f>
        <v>0</v>
      </c>
      <c r="H86" s="63">
        <f t="shared" ref="H86:H91" si="22">IF(C86=3,1,0)</f>
        <v>0</v>
      </c>
      <c r="I86" s="71"/>
    </row>
    <row r="87" spans="1:9" x14ac:dyDescent="0.2">
      <c r="A87" s="234" t="s">
        <v>418</v>
      </c>
      <c r="B87" s="233" t="s">
        <v>419</v>
      </c>
      <c r="C87" s="62">
        <v>0</v>
      </c>
      <c r="D87" s="58">
        <f t="shared" si="20"/>
        <v>-4</v>
      </c>
      <c r="E87" s="59">
        <v>-4</v>
      </c>
      <c r="F87" s="63">
        <f>IF(C87&gt;2,"",(C87-1)*D87)</f>
        <v>4</v>
      </c>
      <c r="G87" s="63">
        <f t="shared" si="21"/>
        <v>0</v>
      </c>
      <c r="H87" s="63">
        <f t="shared" si="22"/>
        <v>0</v>
      </c>
      <c r="I87" s="71"/>
    </row>
    <row r="88" spans="1:9" x14ac:dyDescent="0.2">
      <c r="A88" s="234" t="s">
        <v>420</v>
      </c>
      <c r="B88" s="233" t="s">
        <v>421</v>
      </c>
      <c r="C88" s="62">
        <v>1</v>
      </c>
      <c r="D88" s="58">
        <f t="shared" si="20"/>
        <v>-4</v>
      </c>
      <c r="E88" s="59">
        <v>-4</v>
      </c>
      <c r="F88" s="63">
        <f>IF(C88&gt;2,"",(C88-1)*D88)</f>
        <v>0</v>
      </c>
      <c r="G88" s="63">
        <f t="shared" si="21"/>
        <v>0</v>
      </c>
      <c r="H88" s="63">
        <f t="shared" si="22"/>
        <v>0</v>
      </c>
      <c r="I88" s="71"/>
    </row>
    <row r="89" spans="1:9" x14ac:dyDescent="0.2">
      <c r="A89" s="234" t="s">
        <v>422</v>
      </c>
      <c r="B89" s="233" t="s">
        <v>423</v>
      </c>
      <c r="C89" s="62">
        <v>1</v>
      </c>
      <c r="D89" s="58">
        <f t="shared" si="20"/>
        <v>-1</v>
      </c>
      <c r="E89" s="59">
        <v>-1</v>
      </c>
      <c r="F89" s="63">
        <f>IF(C89&gt;2,"",(C89-1)*D89)</f>
        <v>0</v>
      </c>
      <c r="G89" s="63">
        <f t="shared" si="21"/>
        <v>0</v>
      </c>
      <c r="H89" s="63">
        <f t="shared" si="22"/>
        <v>0</v>
      </c>
      <c r="I89" s="71"/>
    </row>
    <row r="90" spans="1:9" x14ac:dyDescent="0.2">
      <c r="A90" s="234" t="s">
        <v>424</v>
      </c>
      <c r="B90" s="233" t="s">
        <v>425</v>
      </c>
      <c r="C90" s="62">
        <v>1</v>
      </c>
      <c r="D90" s="58">
        <f t="shared" si="20"/>
        <v>-2</v>
      </c>
      <c r="E90" s="59">
        <v>-2</v>
      </c>
      <c r="F90" s="63">
        <f>IF(C90&gt;2,"",(C90-1)*D90)</f>
        <v>0</v>
      </c>
      <c r="G90" s="63">
        <f t="shared" si="21"/>
        <v>0</v>
      </c>
      <c r="H90" s="63">
        <f t="shared" si="22"/>
        <v>0</v>
      </c>
      <c r="I90" s="71"/>
    </row>
    <row r="91" spans="1:9" x14ac:dyDescent="0.2">
      <c r="A91" s="234" t="s">
        <v>426</v>
      </c>
      <c r="B91" s="233" t="s">
        <v>427</v>
      </c>
      <c r="C91" s="62">
        <v>1</v>
      </c>
      <c r="D91" s="58">
        <f t="shared" si="20"/>
        <v>-4</v>
      </c>
      <c r="E91" s="59">
        <v>-4</v>
      </c>
      <c r="F91" s="63">
        <f>IF(C91&gt;2,"",(C91-1)*D91)</f>
        <v>0</v>
      </c>
      <c r="G91" s="63">
        <f t="shared" si="21"/>
        <v>0</v>
      </c>
      <c r="H91" s="63">
        <f t="shared" si="22"/>
        <v>0</v>
      </c>
      <c r="I91" s="71"/>
    </row>
    <row r="92" spans="1:9" x14ac:dyDescent="0.2">
      <c r="A92" s="231"/>
      <c r="B92" s="233" t="s">
        <v>300</v>
      </c>
      <c r="C92" s="67"/>
      <c r="D92" s="58">
        <f t="shared" si="20"/>
        <v>0</v>
      </c>
      <c r="E92" s="59"/>
      <c r="F92" s="63"/>
      <c r="G92" s="63"/>
      <c r="H92" s="63"/>
      <c r="I92" s="71"/>
    </row>
    <row r="93" spans="1:9" x14ac:dyDescent="0.2">
      <c r="A93" s="234" t="s">
        <v>428</v>
      </c>
      <c r="B93" s="233" t="s">
        <v>429</v>
      </c>
      <c r="C93" s="65">
        <f>IF(C91=2,2,IF(C91=3,3,IF(C91=1,1,0)))</f>
        <v>1</v>
      </c>
      <c r="D93" s="58">
        <f t="shared" si="20"/>
        <v>-1</v>
      </c>
      <c r="E93" s="59">
        <v>-1</v>
      </c>
      <c r="F93" s="63">
        <f>IF(C93&gt;2,"",(C93-1)*D93)</f>
        <v>0</v>
      </c>
      <c r="G93" s="63">
        <f>IF(C93=2,1,0)</f>
        <v>0</v>
      </c>
      <c r="H93" s="63">
        <f>IF(C93=3,1,0)</f>
        <v>0</v>
      </c>
      <c r="I93" s="71"/>
    </row>
    <row r="94" spans="1:9" x14ac:dyDescent="0.2">
      <c r="A94" s="234" t="s">
        <v>430</v>
      </c>
      <c r="B94" s="233" t="s">
        <v>431</v>
      </c>
      <c r="C94" s="65">
        <f>IF(C91=2,2,IF(C91=3,3,IF(C91=1,1,0)))</f>
        <v>1</v>
      </c>
      <c r="D94" s="58">
        <f t="shared" si="20"/>
        <v>-3</v>
      </c>
      <c r="E94" s="59">
        <v>-3</v>
      </c>
      <c r="F94" s="63">
        <f>IF(C94&gt;2,"",(C94-1)*D94)</f>
        <v>0</v>
      </c>
      <c r="G94" s="63">
        <f>IF(C94=2,1,0)</f>
        <v>0</v>
      </c>
      <c r="H94" s="63">
        <f>IF(C94=3,1,0)</f>
        <v>0</v>
      </c>
      <c r="I94" s="71"/>
    </row>
    <row r="95" spans="1:9" x14ac:dyDescent="0.2">
      <c r="A95" s="234" t="s">
        <v>432</v>
      </c>
      <c r="B95" s="233" t="s">
        <v>433</v>
      </c>
      <c r="C95" s="65">
        <f>IF(C91=2,2,IF(C91=3,3,IF(C91=1,1,0)))</f>
        <v>1</v>
      </c>
      <c r="D95" s="58">
        <f t="shared" si="20"/>
        <v>-2</v>
      </c>
      <c r="E95" s="59">
        <v>-2</v>
      </c>
      <c r="F95" s="63">
        <f>IF(C95&gt;2,"",(C95-1)*D95)</f>
        <v>0</v>
      </c>
      <c r="G95" s="63">
        <f>IF(C95=2,1,0)</f>
        <v>0</v>
      </c>
      <c r="H95" s="63">
        <f>IF(C95=3,1,0)</f>
        <v>0</v>
      </c>
      <c r="I95" s="71"/>
    </row>
    <row r="96" spans="1:9" x14ac:dyDescent="0.2">
      <c r="A96" s="234" t="s">
        <v>434</v>
      </c>
      <c r="B96" s="233" t="s">
        <v>435</v>
      </c>
      <c r="C96" s="62">
        <v>1</v>
      </c>
      <c r="D96" s="58">
        <f t="shared" si="20"/>
        <v>-4</v>
      </c>
      <c r="E96" s="59">
        <v>-4</v>
      </c>
      <c r="F96" s="63">
        <f>IF(C96&gt;2,"",(C96-1)*D96)</f>
        <v>0</v>
      </c>
      <c r="G96" s="63">
        <f>IF(C96=2,1,0)</f>
        <v>0</v>
      </c>
      <c r="H96" s="63">
        <f>IF(C96=3,1,0)</f>
        <v>0</v>
      </c>
      <c r="I96" s="70"/>
    </row>
    <row r="97" spans="1:9" x14ac:dyDescent="0.2">
      <c r="A97" s="231"/>
      <c r="B97" s="233" t="s">
        <v>300</v>
      </c>
      <c r="C97" s="67"/>
      <c r="D97" s="58">
        <f t="shared" si="20"/>
        <v>0</v>
      </c>
      <c r="E97" s="59"/>
      <c r="F97" s="63"/>
      <c r="G97" s="63"/>
      <c r="H97" s="63"/>
      <c r="I97" s="71"/>
    </row>
    <row r="98" spans="1:9" x14ac:dyDescent="0.2">
      <c r="A98" s="234" t="s">
        <v>436</v>
      </c>
      <c r="B98" s="233" t="s">
        <v>437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438</v>
      </c>
      <c r="B99" s="233" t="s">
        <v>439</v>
      </c>
      <c r="C99" s="65">
        <f>IF(C96=2,2,IF(C96=3,3,IF(C96=1,1,0)))</f>
        <v>1</v>
      </c>
      <c r="D99" s="58">
        <f t="shared" si="20"/>
        <v>-2</v>
      </c>
      <c r="E99" s="59">
        <v>-2</v>
      </c>
      <c r="F99" s="63">
        <f t="shared" si="23"/>
        <v>0</v>
      </c>
      <c r="G99" s="63">
        <f t="shared" si="24"/>
        <v>0</v>
      </c>
      <c r="H99" s="63">
        <f t="shared" si="25"/>
        <v>0</v>
      </c>
      <c r="I99" s="71"/>
    </row>
    <row r="100" spans="1:9" x14ac:dyDescent="0.2">
      <c r="A100" s="234" t="s">
        <v>440</v>
      </c>
      <c r="B100" s="233" t="s">
        <v>441</v>
      </c>
      <c r="C100" s="62">
        <v>1</v>
      </c>
      <c r="D100" s="58">
        <f t="shared" si="20"/>
        <v>-1</v>
      </c>
      <c r="E100" s="59">
        <v>-1</v>
      </c>
      <c r="F100" s="63">
        <f t="shared" si="23"/>
        <v>0</v>
      </c>
      <c r="G100" s="63">
        <f t="shared" si="24"/>
        <v>0</v>
      </c>
      <c r="H100" s="63">
        <f t="shared" si="25"/>
        <v>0</v>
      </c>
      <c r="I100" s="71"/>
    </row>
    <row r="101" spans="1:9" x14ac:dyDescent="0.2">
      <c r="A101" s="234" t="s">
        <v>442</v>
      </c>
      <c r="B101" s="233" t="s">
        <v>443</v>
      </c>
      <c r="C101" s="62">
        <v>1</v>
      </c>
      <c r="D101" s="58">
        <f t="shared" si="20"/>
        <v>-1</v>
      </c>
      <c r="E101" s="59">
        <v>-1</v>
      </c>
      <c r="F101" s="63">
        <f t="shared" si="23"/>
        <v>0</v>
      </c>
      <c r="G101" s="63">
        <f t="shared" si="24"/>
        <v>0</v>
      </c>
      <c r="H101" s="63">
        <f t="shared" si="25"/>
        <v>0</v>
      </c>
      <c r="I101" s="70"/>
    </row>
    <row r="102" spans="1:9" x14ac:dyDescent="0.2">
      <c r="A102" s="234" t="s">
        <v>444</v>
      </c>
      <c r="B102" s="233" t="s">
        <v>445</v>
      </c>
      <c r="C102" s="62">
        <v>1</v>
      </c>
      <c r="D102" s="58">
        <f t="shared" si="20"/>
        <v>-2</v>
      </c>
      <c r="E102" s="59">
        <v>-2</v>
      </c>
      <c r="F102" s="63">
        <f t="shared" si="23"/>
        <v>0</v>
      </c>
      <c r="G102" s="63">
        <f t="shared" si="24"/>
        <v>0</v>
      </c>
      <c r="H102" s="63">
        <f t="shared" si="25"/>
        <v>0</v>
      </c>
      <c r="I102" s="70"/>
    </row>
    <row r="103" spans="1:9" x14ac:dyDescent="0.2">
      <c r="A103" s="234" t="s">
        <v>446</v>
      </c>
      <c r="B103" s="233" t="s">
        <v>447</v>
      </c>
      <c r="C103" s="62">
        <v>1</v>
      </c>
      <c r="D103" s="58">
        <f t="shared" si="20"/>
        <v>-5</v>
      </c>
      <c r="E103" s="59">
        <v>-5</v>
      </c>
      <c r="F103" s="63">
        <f t="shared" si="23"/>
        <v>0</v>
      </c>
      <c r="G103" s="63">
        <f t="shared" si="24"/>
        <v>0</v>
      </c>
      <c r="H103" s="63">
        <f t="shared" si="25"/>
        <v>0</v>
      </c>
      <c r="I103" s="71"/>
    </row>
    <row r="104" spans="1:9" x14ac:dyDescent="0.2">
      <c r="A104" s="234" t="s">
        <v>448</v>
      </c>
      <c r="B104" s="233" t="s">
        <v>449</v>
      </c>
      <c r="C104" s="62">
        <v>1</v>
      </c>
      <c r="D104" s="58">
        <f t="shared" si="20"/>
        <v>-2</v>
      </c>
      <c r="E104" s="59">
        <v>-2</v>
      </c>
      <c r="F104" s="63">
        <f t="shared" si="23"/>
        <v>0</v>
      </c>
      <c r="G104" s="63">
        <f t="shared" si="24"/>
        <v>0</v>
      </c>
      <c r="H104" s="63">
        <f t="shared" si="25"/>
        <v>0</v>
      </c>
      <c r="I104" s="70"/>
    </row>
    <row r="105" spans="1:9" x14ac:dyDescent="0.2">
      <c r="A105" s="234" t="s">
        <v>450</v>
      </c>
      <c r="B105" s="233" t="s">
        <v>451</v>
      </c>
      <c r="C105" s="62">
        <v>1</v>
      </c>
      <c r="D105" s="58">
        <f t="shared" si="20"/>
        <v>-2</v>
      </c>
      <c r="E105" s="59">
        <v>-2</v>
      </c>
      <c r="F105" s="63">
        <f t="shared" si="23"/>
        <v>0</v>
      </c>
      <c r="G105" s="63">
        <f t="shared" si="24"/>
        <v>0</v>
      </c>
      <c r="H105" s="63">
        <f t="shared" si="25"/>
        <v>0</v>
      </c>
      <c r="I105" s="70"/>
    </row>
    <row r="106" spans="1:9" x14ac:dyDescent="0.2">
      <c r="A106" s="234" t="s">
        <v>452</v>
      </c>
      <c r="B106" s="233" t="s">
        <v>453</v>
      </c>
      <c r="C106" s="62">
        <v>1</v>
      </c>
      <c r="D106" s="58">
        <f t="shared" si="20"/>
        <v>-4</v>
      </c>
      <c r="E106" s="59">
        <v>-4</v>
      </c>
      <c r="F106" s="63">
        <f t="shared" si="23"/>
        <v>0</v>
      </c>
      <c r="G106" s="63">
        <f t="shared" si="24"/>
        <v>0</v>
      </c>
      <c r="H106" s="63">
        <f t="shared" si="25"/>
        <v>0</v>
      </c>
      <c r="I106" s="71"/>
    </row>
    <row r="107" spans="1:9" ht="13.5" thickBot="1" x14ac:dyDescent="0.25">
      <c r="A107" s="236" t="s">
        <v>454</v>
      </c>
      <c r="B107" s="237" t="s">
        <v>455</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 workbookViewId="1"/>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280</v>
      </c>
      <c r="I1" s="245" t="s">
        <v>456</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makieser</cp:lastModifiedBy>
  <cp:lastPrinted>2006-10-28T20:10:34Z</cp:lastPrinted>
  <dcterms:created xsi:type="dcterms:W3CDTF">1996-10-14T23:33:28Z</dcterms:created>
  <dcterms:modified xsi:type="dcterms:W3CDTF">2015-11-13T11:24:11Z</dcterms:modified>
</cp:coreProperties>
</file>