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caicedo\Dropbox\Articulos General\JOURNALS\Juan Pablo\Vp - Vs\Manuscript Theoretical\Hojas Excel\"/>
    </mc:Choice>
  </mc:AlternateContent>
  <xr:revisionPtr revIDLastSave="0" documentId="13_ncr:1_{61D64BAD-6CD6-4E8A-A0B1-5DFE11D16A03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Equations" sheetId="21" r:id="rId1"/>
    <sheet name="0.6 mm" sheetId="22" r:id="rId2"/>
    <sheet name="0.8 mm" sheetId="20" r:id="rId3"/>
    <sheet name="SnRough  SnHM " sheetId="8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8" l="1"/>
  <c r="B83" i="8"/>
  <c r="B82" i="8"/>
  <c r="B81" i="8"/>
  <c r="H96" i="22" s="1"/>
  <c r="B80" i="8"/>
  <c r="H95" i="22" s="1"/>
  <c r="G95" i="22" s="1"/>
  <c r="B79" i="8"/>
  <c r="B78" i="8"/>
  <c r="B77" i="8"/>
  <c r="B76" i="8"/>
  <c r="B75" i="8"/>
  <c r="B74" i="8"/>
  <c r="H89" i="22" s="1"/>
  <c r="B73" i="8"/>
  <c r="H88" i="22" s="1"/>
  <c r="B72" i="8"/>
  <c r="H87" i="22" s="1"/>
  <c r="B71" i="8"/>
  <c r="H86" i="22" s="1"/>
  <c r="B70" i="8"/>
  <c r="H85" i="22" s="1"/>
  <c r="B69" i="8"/>
  <c r="H84" i="22" s="1"/>
  <c r="B68" i="8"/>
  <c r="H83" i="22" s="1"/>
  <c r="B67" i="8"/>
  <c r="B66" i="8"/>
  <c r="B65" i="8"/>
  <c r="H80" i="22" s="1"/>
  <c r="B64" i="8"/>
  <c r="H79" i="22" s="1"/>
  <c r="B63" i="8"/>
  <c r="H78" i="22" s="1"/>
  <c r="B62" i="8"/>
  <c r="H77" i="22" s="1"/>
  <c r="B61" i="8"/>
  <c r="H76" i="22" s="1"/>
  <c r="G76" i="22" s="1"/>
  <c r="B60" i="8"/>
  <c r="H75" i="22" s="1"/>
  <c r="B59" i="8"/>
  <c r="H74" i="22" s="1"/>
  <c r="B58" i="8"/>
  <c r="H73" i="22" s="1"/>
  <c r="B57" i="8"/>
  <c r="H72" i="22" s="1"/>
  <c r="B56" i="8"/>
  <c r="H71" i="22" s="1"/>
  <c r="B55" i="8"/>
  <c r="B54" i="8"/>
  <c r="B53" i="8"/>
  <c r="H68" i="22" s="1"/>
  <c r="B52" i="8"/>
  <c r="H67" i="22" s="1"/>
  <c r="G67" i="22" s="1"/>
  <c r="B51" i="8"/>
  <c r="H66" i="22" s="1"/>
  <c r="B50" i="8"/>
  <c r="H65" i="22" s="1"/>
  <c r="B49" i="8"/>
  <c r="H64" i="22" s="1"/>
  <c r="B48" i="8"/>
  <c r="H63" i="22" s="1"/>
  <c r="G63" i="22" s="1"/>
  <c r="B47" i="8"/>
  <c r="H62" i="22" s="1"/>
  <c r="B46" i="8"/>
  <c r="H61" i="22" s="1"/>
  <c r="B45" i="8"/>
  <c r="H60" i="22" s="1"/>
  <c r="B44" i="8"/>
  <c r="H59" i="22" s="1"/>
  <c r="B43" i="8"/>
  <c r="B42" i="8"/>
  <c r="H57" i="22" s="1"/>
  <c r="B41" i="8"/>
  <c r="H56" i="22" s="1"/>
  <c r="B40" i="8"/>
  <c r="H55" i="22" s="1"/>
  <c r="B39" i="8"/>
  <c r="H54" i="22" s="1"/>
  <c r="B38" i="8"/>
  <c r="H53" i="22" s="1"/>
  <c r="G53" i="22" s="1"/>
  <c r="B37" i="8"/>
  <c r="H52" i="22" s="1"/>
  <c r="B36" i="8"/>
  <c r="H51" i="22" s="1"/>
  <c r="B35" i="8"/>
  <c r="H50" i="22" s="1"/>
  <c r="B34" i="8"/>
  <c r="H49" i="22" s="1"/>
  <c r="G49" i="22" s="1"/>
  <c r="B33" i="8"/>
  <c r="H48" i="22" s="1"/>
  <c r="B32" i="8"/>
  <c r="H47" i="22" s="1"/>
  <c r="B31" i="8"/>
  <c r="B30" i="8"/>
  <c r="B29" i="8"/>
  <c r="B28" i="8"/>
  <c r="H43" i="22" s="1"/>
  <c r="B27" i="8"/>
  <c r="H42" i="22" s="1"/>
  <c r="B26" i="8"/>
  <c r="H41" i="22" s="1"/>
  <c r="B25" i="8"/>
  <c r="H40" i="22" s="1"/>
  <c r="B24" i="8"/>
  <c r="H39" i="22" s="1"/>
  <c r="G39" i="22" s="1"/>
  <c r="B23" i="8"/>
  <c r="H38" i="22" s="1"/>
  <c r="B22" i="8"/>
  <c r="H37" i="22" s="1"/>
  <c r="B21" i="8"/>
  <c r="H36" i="22" s="1"/>
  <c r="B20" i="8"/>
  <c r="H35" i="22" s="1"/>
  <c r="G35" i="22" s="1"/>
  <c r="B19" i="8"/>
  <c r="B18" i="8"/>
  <c r="B17" i="8"/>
  <c r="B16" i="8"/>
  <c r="B15" i="8"/>
  <c r="H30" i="22" s="1"/>
  <c r="B14" i="8"/>
  <c r="H29" i="22" s="1"/>
  <c r="B13" i="8"/>
  <c r="H28" i="22" s="1"/>
  <c r="B12" i="8"/>
  <c r="B11" i="8"/>
  <c r="B10" i="8"/>
  <c r="B9" i="8"/>
  <c r="H24" i="22" s="1"/>
  <c r="B8" i="8"/>
  <c r="H23" i="22" s="1"/>
  <c r="B7" i="8"/>
  <c r="B6" i="8"/>
  <c r="H21" i="22" s="1"/>
  <c r="B5" i="8"/>
  <c r="H20" i="22" s="1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H99" i="22"/>
  <c r="H98" i="22"/>
  <c r="H97" i="22"/>
  <c r="H94" i="22"/>
  <c r="H93" i="22"/>
  <c r="H92" i="22"/>
  <c r="H91" i="22"/>
  <c r="G91" i="22" s="1"/>
  <c r="H90" i="22"/>
  <c r="H82" i="22"/>
  <c r="H81" i="22"/>
  <c r="G81" i="22" s="1"/>
  <c r="H70" i="22"/>
  <c r="H69" i="22"/>
  <c r="H58" i="22"/>
  <c r="G58" i="22" s="1"/>
  <c r="H46" i="22"/>
  <c r="H45" i="22"/>
  <c r="H44" i="22"/>
  <c r="G44" i="22" s="1"/>
  <c r="H34" i="22"/>
  <c r="H33" i="22"/>
  <c r="H32" i="22"/>
  <c r="H31" i="22"/>
  <c r="G31" i="22" s="1"/>
  <c r="H27" i="22"/>
  <c r="H26" i="22"/>
  <c r="G26" i="22" s="1"/>
  <c r="H25" i="22"/>
  <c r="H22" i="22"/>
  <c r="G22" i="22" s="1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B20" i="22"/>
  <c r="E19" i="22"/>
  <c r="C10" i="22"/>
  <c r="C9" i="22" s="1"/>
  <c r="C4" i="22"/>
  <c r="C3" i="22"/>
  <c r="G62" i="22" l="1"/>
  <c r="G40" i="22"/>
  <c r="G45" i="22"/>
  <c r="G54" i="22"/>
  <c r="G59" i="22"/>
  <c r="G68" i="22"/>
  <c r="G73" i="22"/>
  <c r="G77" i="22"/>
  <c r="G27" i="22"/>
  <c r="G32" i="22"/>
  <c r="G82" i="22"/>
  <c r="G87" i="22"/>
  <c r="G23" i="22"/>
  <c r="G50" i="22"/>
  <c r="G78" i="22"/>
  <c r="G92" i="22"/>
  <c r="C20" i="22"/>
  <c r="G37" i="22"/>
  <c r="G41" i="22"/>
  <c r="G46" i="22"/>
  <c r="G55" i="22"/>
  <c r="G69" i="22"/>
  <c r="G74" i="22"/>
  <c r="G97" i="22"/>
  <c r="G33" i="22"/>
  <c r="G51" i="22"/>
  <c r="G83" i="22"/>
  <c r="G88" i="22"/>
  <c r="G20" i="22"/>
  <c r="G42" i="22"/>
  <c r="G61" i="22"/>
  <c r="G79" i="22"/>
  <c r="G93" i="22"/>
  <c r="G38" i="22"/>
  <c r="G47" i="22"/>
  <c r="G66" i="22"/>
  <c r="G70" i="22"/>
  <c r="G75" i="22"/>
  <c r="G98" i="22"/>
  <c r="B21" i="22"/>
  <c r="B22" i="22" s="1"/>
  <c r="G25" i="22"/>
  <c r="G30" i="22"/>
  <c r="G34" i="22"/>
  <c r="G43" i="22"/>
  <c r="G52" i="22"/>
  <c r="G57" i="22"/>
  <c r="G80" i="22"/>
  <c r="G89" i="22"/>
  <c r="G94" i="22"/>
  <c r="G21" i="22"/>
  <c r="G85" i="22"/>
  <c r="G90" i="22"/>
  <c r="C22" i="22"/>
  <c r="D22" i="22" s="1"/>
  <c r="B23" i="22"/>
  <c r="B24" i="22" s="1"/>
  <c r="B25" i="22" s="1"/>
  <c r="B26" i="22" s="1"/>
  <c r="G96" i="22"/>
  <c r="G84" i="22"/>
  <c r="G72" i="22"/>
  <c r="G60" i="22"/>
  <c r="G48" i="22"/>
  <c r="G36" i="22"/>
  <c r="G24" i="22"/>
  <c r="G99" i="22"/>
  <c r="G28" i="22"/>
  <c r="G29" i="22"/>
  <c r="G71" i="22"/>
  <c r="G86" i="22"/>
  <c r="G56" i="22"/>
  <c r="G64" i="22"/>
  <c r="G65" i="22"/>
  <c r="D20" i="22" l="1"/>
  <c r="C21" i="22"/>
  <c r="D21" i="22" s="1"/>
  <c r="E21" i="22" s="1"/>
  <c r="I21" i="22"/>
  <c r="C23" i="22"/>
  <c r="D23" i="22" s="1"/>
  <c r="C25" i="22"/>
  <c r="D25" i="22" s="1"/>
  <c r="C26" i="22"/>
  <c r="D26" i="22" s="1"/>
  <c r="B27" i="22"/>
  <c r="C24" i="22"/>
  <c r="D24" i="22" s="1"/>
  <c r="I22" i="22"/>
  <c r="E22" i="22"/>
  <c r="J21" i="22" l="1"/>
  <c r="L21" i="22" s="1"/>
  <c r="N21" i="22" s="1"/>
  <c r="E20" i="22"/>
  <c r="K20" i="22" s="1"/>
  <c r="I20" i="22"/>
  <c r="J20" i="22" s="1"/>
  <c r="L20" i="22" s="1"/>
  <c r="N20" i="22" s="1"/>
  <c r="E26" i="22"/>
  <c r="I26" i="22"/>
  <c r="J26" i="22" s="1"/>
  <c r="M20" i="22"/>
  <c r="I24" i="22"/>
  <c r="E24" i="22"/>
  <c r="E25" i="22"/>
  <c r="I25" i="22"/>
  <c r="J25" i="22" s="1"/>
  <c r="K22" i="22"/>
  <c r="J22" i="22"/>
  <c r="L22" i="22" s="1"/>
  <c r="N22" i="22" s="1"/>
  <c r="C27" i="22"/>
  <c r="D27" i="22" s="1"/>
  <c r="B28" i="22"/>
  <c r="I23" i="22"/>
  <c r="E23" i="22"/>
  <c r="K21" i="22"/>
  <c r="M21" i="22" l="1"/>
  <c r="I27" i="22"/>
  <c r="E27" i="22"/>
  <c r="B29" i="22"/>
  <c r="C28" i="22"/>
  <c r="D28" i="22" s="1"/>
  <c r="M22" i="22"/>
  <c r="K25" i="22"/>
  <c r="L25" i="22"/>
  <c r="N25" i="22" s="1"/>
  <c r="K24" i="22"/>
  <c r="J24" i="22"/>
  <c r="L24" i="22" s="1"/>
  <c r="N24" i="22" s="1"/>
  <c r="K23" i="22"/>
  <c r="J23" i="22"/>
  <c r="L23" i="22" s="1"/>
  <c r="N23" i="22" s="1"/>
  <c r="K26" i="22"/>
  <c r="L26" i="22"/>
  <c r="N26" i="22" s="1"/>
  <c r="M24" i="22" l="1"/>
  <c r="M23" i="22"/>
  <c r="M25" i="22"/>
  <c r="I28" i="22"/>
  <c r="E28" i="22"/>
  <c r="B30" i="22"/>
  <c r="C29" i="22"/>
  <c r="D29" i="22" s="1"/>
  <c r="M26" i="22"/>
  <c r="K27" i="22"/>
  <c r="J27" i="22"/>
  <c r="L27" i="22" s="1"/>
  <c r="N27" i="22" s="1"/>
  <c r="E29" i="22" l="1"/>
  <c r="I29" i="22"/>
  <c r="J29" i="22" s="1"/>
  <c r="K28" i="22"/>
  <c r="J28" i="22"/>
  <c r="L28" i="22" s="1"/>
  <c r="N28" i="22" s="1"/>
  <c r="M27" i="22"/>
  <c r="B31" i="22"/>
  <c r="C30" i="22"/>
  <c r="D30" i="22" s="1"/>
  <c r="C31" i="22" l="1"/>
  <c r="D31" i="22" s="1"/>
  <c r="B32" i="22"/>
  <c r="I30" i="22"/>
  <c r="E30" i="22"/>
  <c r="M28" i="22"/>
  <c r="K29" i="22"/>
  <c r="L29" i="22"/>
  <c r="N29" i="22" s="1"/>
  <c r="M29" i="22" l="1"/>
  <c r="K30" i="22"/>
  <c r="J30" i="22"/>
  <c r="L30" i="22" s="1"/>
  <c r="N30" i="22" s="1"/>
  <c r="C32" i="22"/>
  <c r="D32" i="22" s="1"/>
  <c r="B33" i="22"/>
  <c r="I31" i="22"/>
  <c r="E31" i="22"/>
  <c r="J31" i="22" l="1"/>
  <c r="L31" i="22" s="1"/>
  <c r="N31" i="22" s="1"/>
  <c r="I32" i="22"/>
  <c r="E32" i="22"/>
  <c r="K31" i="22"/>
  <c r="B34" i="22"/>
  <c r="C33" i="22"/>
  <c r="D33" i="22" s="1"/>
  <c r="M30" i="22"/>
  <c r="E33" i="22" l="1"/>
  <c r="I33" i="22"/>
  <c r="J33" i="22" s="1"/>
  <c r="B35" i="22"/>
  <c r="C34" i="22"/>
  <c r="D34" i="22" s="1"/>
  <c r="M31" i="22"/>
  <c r="K32" i="22"/>
  <c r="J32" i="22"/>
  <c r="L32" i="22" s="1"/>
  <c r="N32" i="22" s="1"/>
  <c r="I34" i="22" l="1"/>
  <c r="E34" i="22"/>
  <c r="M32" i="22"/>
  <c r="B36" i="22"/>
  <c r="C35" i="22"/>
  <c r="D35" i="22" s="1"/>
  <c r="K33" i="22"/>
  <c r="L33" i="22"/>
  <c r="N33" i="22" s="1"/>
  <c r="I35" i="22" l="1"/>
  <c r="E35" i="22"/>
  <c r="J34" i="22"/>
  <c r="L34" i="22" s="1"/>
  <c r="N34" i="22" s="1"/>
  <c r="C36" i="22"/>
  <c r="D36" i="22" s="1"/>
  <c r="B37" i="22"/>
  <c r="K34" i="22"/>
  <c r="M33" i="22"/>
  <c r="B38" i="22" l="1"/>
  <c r="C37" i="22"/>
  <c r="D37" i="22" s="1"/>
  <c r="E36" i="22"/>
  <c r="I36" i="22"/>
  <c r="J36" i="22" s="1"/>
  <c r="M34" i="22"/>
  <c r="K35" i="22"/>
  <c r="J35" i="22"/>
  <c r="L35" i="22" s="1"/>
  <c r="N35" i="22" s="1"/>
  <c r="K36" i="22" l="1"/>
  <c r="L36" i="22"/>
  <c r="N36" i="22" s="1"/>
  <c r="M35" i="22"/>
  <c r="E37" i="22"/>
  <c r="I37" i="22"/>
  <c r="J37" i="22" s="1"/>
  <c r="B39" i="22"/>
  <c r="C38" i="22"/>
  <c r="D38" i="22" s="1"/>
  <c r="K37" i="22" l="1"/>
  <c r="L37" i="22"/>
  <c r="N37" i="22" s="1"/>
  <c r="E38" i="22"/>
  <c r="I38" i="22"/>
  <c r="J38" i="22" s="1"/>
  <c r="B40" i="22"/>
  <c r="C39" i="22"/>
  <c r="D39" i="22" s="1"/>
  <c r="M36" i="22"/>
  <c r="B41" i="22" l="1"/>
  <c r="C40" i="22"/>
  <c r="D40" i="22" s="1"/>
  <c r="K38" i="22"/>
  <c r="L38" i="22"/>
  <c r="N38" i="22" s="1"/>
  <c r="I39" i="22"/>
  <c r="E39" i="22"/>
  <c r="M37" i="22"/>
  <c r="J39" i="22" l="1"/>
  <c r="L39" i="22" s="1"/>
  <c r="N39" i="22" s="1"/>
  <c r="M38" i="22"/>
  <c r="K39" i="22"/>
  <c r="E40" i="22"/>
  <c r="I40" i="22"/>
  <c r="J40" i="22" s="1"/>
  <c r="B42" i="22"/>
  <c r="C41" i="22"/>
  <c r="D41" i="22" s="1"/>
  <c r="K40" i="22" l="1"/>
  <c r="L40" i="22"/>
  <c r="N40" i="22" s="1"/>
  <c r="E41" i="22"/>
  <c r="I41" i="22"/>
  <c r="J41" i="22" s="1"/>
  <c r="C42" i="22"/>
  <c r="D42" i="22" s="1"/>
  <c r="B43" i="22"/>
  <c r="M39" i="22"/>
  <c r="M40" i="22" l="1"/>
  <c r="E42" i="22"/>
  <c r="I42" i="22"/>
  <c r="K41" i="22"/>
  <c r="L41" i="22"/>
  <c r="N41" i="22" s="1"/>
  <c r="B44" i="22"/>
  <c r="C43" i="22"/>
  <c r="D43" i="22" s="1"/>
  <c r="J42" i="22" l="1"/>
  <c r="L42" i="22" s="1"/>
  <c r="N42" i="22" s="1"/>
  <c r="B45" i="22"/>
  <c r="C44" i="22"/>
  <c r="D44" i="22" s="1"/>
  <c r="M41" i="22"/>
  <c r="I43" i="22"/>
  <c r="E43" i="22"/>
  <c r="K42" i="22"/>
  <c r="J43" i="22" l="1"/>
  <c r="L43" i="22" s="1"/>
  <c r="N43" i="22" s="1"/>
  <c r="I44" i="22"/>
  <c r="E44" i="22"/>
  <c r="K43" i="22"/>
  <c r="B46" i="22"/>
  <c r="C45" i="22"/>
  <c r="D45" i="22" s="1"/>
  <c r="M42" i="22"/>
  <c r="E45" i="22" l="1"/>
  <c r="I45" i="22"/>
  <c r="J45" i="22" s="1"/>
  <c r="C46" i="22"/>
  <c r="D46" i="22" s="1"/>
  <c r="B47" i="22"/>
  <c r="M43" i="22"/>
  <c r="K44" i="22"/>
  <c r="J44" i="22"/>
  <c r="L44" i="22" s="1"/>
  <c r="N44" i="22" s="1"/>
  <c r="C47" i="22" l="1"/>
  <c r="D47" i="22" s="1"/>
  <c r="B48" i="22"/>
  <c r="M44" i="22"/>
  <c r="I46" i="22"/>
  <c r="E46" i="22"/>
  <c r="K45" i="22"/>
  <c r="L45" i="22"/>
  <c r="N45" i="22" s="1"/>
  <c r="J46" i="22" l="1"/>
  <c r="L46" i="22" s="1"/>
  <c r="N46" i="22" s="1"/>
  <c r="K46" i="22"/>
  <c r="M45" i="22"/>
  <c r="C48" i="22"/>
  <c r="D48" i="22" s="1"/>
  <c r="B49" i="22"/>
  <c r="I47" i="22"/>
  <c r="E47" i="22"/>
  <c r="K47" i="22" l="1"/>
  <c r="E48" i="22"/>
  <c r="I48" i="22"/>
  <c r="J47" i="22"/>
  <c r="L47" i="22" s="1"/>
  <c r="N47" i="22" s="1"/>
  <c r="B50" i="22"/>
  <c r="C49" i="22"/>
  <c r="D49" i="22" s="1"/>
  <c r="M46" i="22"/>
  <c r="J48" i="22" l="1"/>
  <c r="L48" i="22" s="1"/>
  <c r="N48" i="22" s="1"/>
  <c r="E49" i="22"/>
  <c r="I49" i="22"/>
  <c r="B51" i="22"/>
  <c r="C50" i="22"/>
  <c r="D50" i="22" s="1"/>
  <c r="K48" i="22"/>
  <c r="M47" i="22"/>
  <c r="M48" i="22" l="1"/>
  <c r="J49" i="22"/>
  <c r="L49" i="22" s="1"/>
  <c r="N49" i="22" s="1"/>
  <c r="E50" i="22"/>
  <c r="I50" i="22"/>
  <c r="J50" i="22" s="1"/>
  <c r="B52" i="22"/>
  <c r="C51" i="22"/>
  <c r="D51" i="22" s="1"/>
  <c r="K49" i="22"/>
  <c r="M49" i="22" l="1"/>
  <c r="I51" i="22"/>
  <c r="E51" i="22"/>
  <c r="B53" i="22"/>
  <c r="C52" i="22"/>
  <c r="D52" i="22" s="1"/>
  <c r="K50" i="22"/>
  <c r="L50" i="22"/>
  <c r="N50" i="22" s="1"/>
  <c r="M50" i="22" l="1"/>
  <c r="I52" i="22"/>
  <c r="E52" i="22"/>
  <c r="B54" i="22"/>
  <c r="C53" i="22"/>
  <c r="D53" i="22" s="1"/>
  <c r="K51" i="22"/>
  <c r="J51" i="22"/>
  <c r="L51" i="22" s="1"/>
  <c r="N51" i="22" s="1"/>
  <c r="M51" i="22" l="1"/>
  <c r="E53" i="22"/>
  <c r="I53" i="22"/>
  <c r="C54" i="22"/>
  <c r="D54" i="22" s="1"/>
  <c r="B55" i="22"/>
  <c r="K52" i="22"/>
  <c r="J52" i="22"/>
  <c r="L52" i="22" s="1"/>
  <c r="N52" i="22" s="1"/>
  <c r="J53" i="22" l="1"/>
  <c r="L53" i="22" s="1"/>
  <c r="N53" i="22" s="1"/>
  <c r="I54" i="22"/>
  <c r="E54" i="22"/>
  <c r="K53" i="22"/>
  <c r="C55" i="22"/>
  <c r="D55" i="22" s="1"/>
  <c r="B56" i="22"/>
  <c r="M52" i="22"/>
  <c r="B57" i="22" l="1"/>
  <c r="C56" i="22"/>
  <c r="D56" i="22" s="1"/>
  <c r="I55" i="22"/>
  <c r="E55" i="22"/>
  <c r="M53" i="22"/>
  <c r="K54" i="22"/>
  <c r="J54" i="22"/>
  <c r="L54" i="22" s="1"/>
  <c r="N54" i="22" s="1"/>
  <c r="M54" i="22" l="1"/>
  <c r="K55" i="22"/>
  <c r="J55" i="22"/>
  <c r="L55" i="22" s="1"/>
  <c r="N55" i="22" s="1"/>
  <c r="E56" i="22"/>
  <c r="I56" i="22"/>
  <c r="B58" i="22"/>
  <c r="C57" i="22"/>
  <c r="D57" i="22" s="1"/>
  <c r="B59" i="22" l="1"/>
  <c r="C58" i="22"/>
  <c r="D58" i="22" s="1"/>
  <c r="E57" i="22"/>
  <c r="I57" i="22"/>
  <c r="J57" i="22" s="1"/>
  <c r="J56" i="22"/>
  <c r="L56" i="22" s="1"/>
  <c r="N56" i="22" s="1"/>
  <c r="K56" i="22"/>
  <c r="M55" i="22"/>
  <c r="M56" i="22" l="1"/>
  <c r="L57" i="22"/>
  <c r="N57" i="22" s="1"/>
  <c r="K57" i="22"/>
  <c r="I58" i="22"/>
  <c r="E58" i="22"/>
  <c r="B60" i="22"/>
  <c r="C59" i="22"/>
  <c r="D59" i="22" s="1"/>
  <c r="M57" i="22" l="1"/>
  <c r="I59" i="22"/>
  <c r="E59" i="22"/>
  <c r="K58" i="22"/>
  <c r="B61" i="22"/>
  <c r="C60" i="22"/>
  <c r="D60" i="22" s="1"/>
  <c r="J58" i="22"/>
  <c r="L58" i="22" s="1"/>
  <c r="N58" i="22" s="1"/>
  <c r="B62" i="22" l="1"/>
  <c r="C61" i="22"/>
  <c r="D61" i="22" s="1"/>
  <c r="I60" i="22"/>
  <c r="E60" i="22"/>
  <c r="M58" i="22"/>
  <c r="K59" i="22"/>
  <c r="J59" i="22"/>
  <c r="L59" i="22" s="1"/>
  <c r="N59" i="22" s="1"/>
  <c r="M59" i="22" l="1"/>
  <c r="K60" i="22"/>
  <c r="J60" i="22"/>
  <c r="L60" i="22" s="1"/>
  <c r="N60" i="22" s="1"/>
  <c r="E61" i="22"/>
  <c r="I61" i="22"/>
  <c r="C62" i="22"/>
  <c r="D62" i="22" s="1"/>
  <c r="B63" i="22"/>
  <c r="B64" i="22" l="1"/>
  <c r="C63" i="22"/>
  <c r="D63" i="22" s="1"/>
  <c r="E62" i="22"/>
  <c r="I62" i="22"/>
  <c r="J62" i="22" s="1"/>
  <c r="J61" i="22"/>
  <c r="L61" i="22" s="1"/>
  <c r="N61" i="22" s="1"/>
  <c r="K61" i="22"/>
  <c r="M60" i="22"/>
  <c r="M61" i="22" l="1"/>
  <c r="K62" i="22"/>
  <c r="L62" i="22"/>
  <c r="N62" i="22" s="1"/>
  <c r="I63" i="22"/>
  <c r="E63" i="22"/>
  <c r="B65" i="22"/>
  <c r="C64" i="22"/>
  <c r="D64" i="22" s="1"/>
  <c r="K63" i="22" l="1"/>
  <c r="M62" i="22"/>
  <c r="J63" i="22"/>
  <c r="L63" i="22" s="1"/>
  <c r="N63" i="22" s="1"/>
  <c r="I64" i="22"/>
  <c r="E64" i="22"/>
  <c r="B66" i="22"/>
  <c r="C65" i="22"/>
  <c r="D65" i="22" s="1"/>
  <c r="J64" i="22" l="1"/>
  <c r="L64" i="22" s="1"/>
  <c r="N64" i="22" s="1"/>
  <c r="M63" i="22"/>
  <c r="E65" i="22"/>
  <c r="I65" i="22"/>
  <c r="J65" i="22" s="1"/>
  <c r="B67" i="22"/>
  <c r="C66" i="22"/>
  <c r="D66" i="22" s="1"/>
  <c r="K64" i="22"/>
  <c r="M64" i="22" l="1"/>
  <c r="I66" i="22"/>
  <c r="E66" i="22"/>
  <c r="B68" i="22"/>
  <c r="C67" i="22"/>
  <c r="D67" i="22" s="1"/>
  <c r="L65" i="22"/>
  <c r="N65" i="22" s="1"/>
  <c r="K65" i="22"/>
  <c r="J66" i="22" l="1"/>
  <c r="L66" i="22" s="1"/>
  <c r="N66" i="22" s="1"/>
  <c r="M65" i="22"/>
  <c r="B69" i="22"/>
  <c r="C68" i="22"/>
  <c r="D68" i="22" s="1"/>
  <c r="K66" i="22"/>
  <c r="I67" i="22"/>
  <c r="E67" i="22"/>
  <c r="K67" i="22" l="1"/>
  <c r="J67" i="22"/>
  <c r="L67" i="22" s="1"/>
  <c r="N67" i="22" s="1"/>
  <c r="M66" i="22"/>
  <c r="I68" i="22"/>
  <c r="E68" i="22"/>
  <c r="B70" i="22"/>
  <c r="C69" i="22"/>
  <c r="D69" i="22" s="1"/>
  <c r="J68" i="22" l="1"/>
  <c r="L68" i="22" s="1"/>
  <c r="N68" i="22" s="1"/>
  <c r="E69" i="22"/>
  <c r="I69" i="22"/>
  <c r="B71" i="22"/>
  <c r="C70" i="22"/>
  <c r="D70" i="22" s="1"/>
  <c r="K68" i="22"/>
  <c r="M67" i="22"/>
  <c r="M68" i="22" l="1"/>
  <c r="J69" i="22"/>
  <c r="L69" i="22" s="1"/>
  <c r="N69" i="22" s="1"/>
  <c r="I70" i="22"/>
  <c r="E70" i="22"/>
  <c r="C71" i="22"/>
  <c r="D71" i="22" s="1"/>
  <c r="B72" i="22"/>
  <c r="K69" i="22"/>
  <c r="M69" i="22" l="1"/>
  <c r="B73" i="22"/>
  <c r="C72" i="22"/>
  <c r="D72" i="22" s="1"/>
  <c r="I71" i="22"/>
  <c r="E71" i="22"/>
  <c r="K70" i="22"/>
  <c r="J70" i="22"/>
  <c r="L70" i="22" s="1"/>
  <c r="N70" i="22" s="1"/>
  <c r="K71" i="22" l="1"/>
  <c r="M70" i="22"/>
  <c r="J71" i="22"/>
  <c r="L71" i="22" s="1"/>
  <c r="N71" i="22" s="1"/>
  <c r="I72" i="22"/>
  <c r="E72" i="22"/>
  <c r="B74" i="22"/>
  <c r="C73" i="22"/>
  <c r="D73" i="22" s="1"/>
  <c r="J72" i="22" l="1"/>
  <c r="L72" i="22" s="1"/>
  <c r="N72" i="22" s="1"/>
  <c r="E73" i="22"/>
  <c r="I73" i="22"/>
  <c r="B75" i="22"/>
  <c r="C74" i="22"/>
  <c r="D74" i="22" s="1"/>
  <c r="K72" i="22"/>
  <c r="M71" i="22"/>
  <c r="M72" i="22" l="1"/>
  <c r="J73" i="22"/>
  <c r="L73" i="22" s="1"/>
  <c r="N73" i="22" s="1"/>
  <c r="E74" i="22"/>
  <c r="I74" i="22"/>
  <c r="J74" i="22" s="1"/>
  <c r="B76" i="22"/>
  <c r="C75" i="22"/>
  <c r="D75" i="22" s="1"/>
  <c r="K73" i="22"/>
  <c r="M73" i="22" l="1"/>
  <c r="I75" i="22"/>
  <c r="E75" i="22"/>
  <c r="B77" i="22"/>
  <c r="C76" i="22"/>
  <c r="D76" i="22" s="1"/>
  <c r="K74" i="22"/>
  <c r="L74" i="22"/>
  <c r="N74" i="22" s="1"/>
  <c r="M74" i="22" l="1"/>
  <c r="E76" i="22"/>
  <c r="I76" i="22"/>
  <c r="B78" i="22"/>
  <c r="C77" i="22"/>
  <c r="D77" i="22" s="1"/>
  <c r="K75" i="22"/>
  <c r="J75" i="22"/>
  <c r="L75" i="22" s="1"/>
  <c r="N75" i="22" s="1"/>
  <c r="J76" i="22" l="1"/>
  <c r="L76" i="22" s="1"/>
  <c r="N76" i="22" s="1"/>
  <c r="M75" i="22"/>
  <c r="E77" i="22"/>
  <c r="I77" i="22"/>
  <c r="J77" i="22" s="1"/>
  <c r="B79" i="22"/>
  <c r="C78" i="22"/>
  <c r="D78" i="22" s="1"/>
  <c r="K76" i="22"/>
  <c r="E78" i="22" l="1"/>
  <c r="I78" i="22"/>
  <c r="J78" i="22" s="1"/>
  <c r="M76" i="22"/>
  <c r="B80" i="22"/>
  <c r="C79" i="22"/>
  <c r="D79" i="22" s="1"/>
  <c r="K77" i="22"/>
  <c r="L77" i="22"/>
  <c r="N77" i="22" s="1"/>
  <c r="M77" i="22" l="1"/>
  <c r="I79" i="22"/>
  <c r="E79" i="22"/>
  <c r="B81" i="22"/>
  <c r="C80" i="22"/>
  <c r="D80" i="22" s="1"/>
  <c r="K78" i="22"/>
  <c r="L78" i="22"/>
  <c r="N78" i="22" s="1"/>
  <c r="I80" i="22" l="1"/>
  <c r="E80" i="22"/>
  <c r="M78" i="22"/>
  <c r="B82" i="22"/>
  <c r="C81" i="22"/>
  <c r="D81" i="22" s="1"/>
  <c r="K79" i="22"/>
  <c r="J79" i="22"/>
  <c r="L79" i="22" s="1"/>
  <c r="N79" i="22" s="1"/>
  <c r="C82" i="22" l="1"/>
  <c r="D82" i="22" s="1"/>
  <c r="B83" i="22"/>
  <c r="E81" i="22"/>
  <c r="I81" i="22"/>
  <c r="J81" i="22" s="1"/>
  <c r="M79" i="22"/>
  <c r="K80" i="22"/>
  <c r="J80" i="22"/>
  <c r="L80" i="22" s="1"/>
  <c r="N80" i="22" s="1"/>
  <c r="M80" i="22" l="1"/>
  <c r="L81" i="22"/>
  <c r="N81" i="22" s="1"/>
  <c r="K81" i="22"/>
  <c r="B84" i="22"/>
  <c r="C83" i="22"/>
  <c r="D83" i="22" s="1"/>
  <c r="I82" i="22"/>
  <c r="E82" i="22"/>
  <c r="M81" i="22" l="1"/>
  <c r="K82" i="22"/>
  <c r="I83" i="22"/>
  <c r="E83" i="22"/>
  <c r="C84" i="22"/>
  <c r="D84" i="22" s="1"/>
  <c r="B85" i="22"/>
  <c r="J82" i="22"/>
  <c r="L82" i="22" s="1"/>
  <c r="N82" i="22" s="1"/>
  <c r="E84" i="22" l="1"/>
  <c r="I84" i="22"/>
  <c r="J84" i="22" s="1"/>
  <c r="B86" i="22"/>
  <c r="C85" i="22"/>
  <c r="D85" i="22" s="1"/>
  <c r="K83" i="22"/>
  <c r="J83" i="22"/>
  <c r="L83" i="22" s="1"/>
  <c r="N83" i="22" s="1"/>
  <c r="M82" i="22"/>
  <c r="M83" i="22" l="1"/>
  <c r="E85" i="22"/>
  <c r="I85" i="22"/>
  <c r="B87" i="22"/>
  <c r="C86" i="22"/>
  <c r="D86" i="22" s="1"/>
  <c r="K84" i="22"/>
  <c r="L84" i="22"/>
  <c r="N84" i="22" s="1"/>
  <c r="J85" i="22" l="1"/>
  <c r="L85" i="22" s="1"/>
  <c r="N85" i="22" s="1"/>
  <c r="E86" i="22"/>
  <c r="I86" i="22"/>
  <c r="B88" i="22"/>
  <c r="C87" i="22"/>
  <c r="D87" i="22" s="1"/>
  <c r="M84" i="22"/>
  <c r="K85" i="22"/>
  <c r="J86" i="22" l="1"/>
  <c r="L86" i="22" s="1"/>
  <c r="N86" i="22" s="1"/>
  <c r="M85" i="22"/>
  <c r="I87" i="22"/>
  <c r="E87" i="22"/>
  <c r="B89" i="22"/>
  <c r="C88" i="22"/>
  <c r="D88" i="22" s="1"/>
  <c r="K86" i="22"/>
  <c r="I88" i="22" l="1"/>
  <c r="E88" i="22"/>
  <c r="B90" i="22"/>
  <c r="C89" i="22"/>
  <c r="D89" i="22" s="1"/>
  <c r="M86" i="22"/>
  <c r="K87" i="22"/>
  <c r="J87" i="22"/>
  <c r="L87" i="22" s="1"/>
  <c r="N87" i="22" s="1"/>
  <c r="M87" i="22" l="1"/>
  <c r="E89" i="22"/>
  <c r="I89" i="22"/>
  <c r="J89" i="22" s="1"/>
  <c r="C90" i="22"/>
  <c r="D90" i="22" s="1"/>
  <c r="B91" i="22"/>
  <c r="K88" i="22"/>
  <c r="J88" i="22"/>
  <c r="L88" i="22" s="1"/>
  <c r="N88" i="22" s="1"/>
  <c r="C91" i="22" l="1"/>
  <c r="D91" i="22" s="1"/>
  <c r="B92" i="22"/>
  <c r="M88" i="22"/>
  <c r="I90" i="22"/>
  <c r="E90" i="22"/>
  <c r="K89" i="22"/>
  <c r="L89" i="22"/>
  <c r="N89" i="22" s="1"/>
  <c r="J90" i="22" l="1"/>
  <c r="L90" i="22" s="1"/>
  <c r="N90" i="22" s="1"/>
  <c r="M89" i="22"/>
  <c r="K90" i="22"/>
  <c r="B93" i="22"/>
  <c r="C92" i="22"/>
  <c r="D92" i="22" s="1"/>
  <c r="I91" i="22"/>
  <c r="E91" i="22"/>
  <c r="J91" i="22" l="1"/>
  <c r="L91" i="22" s="1"/>
  <c r="N91" i="22" s="1"/>
  <c r="K91" i="22"/>
  <c r="E92" i="22"/>
  <c r="I92" i="22"/>
  <c r="J92" i="22" s="1"/>
  <c r="B94" i="22"/>
  <c r="C93" i="22"/>
  <c r="D93" i="22" s="1"/>
  <c r="M90" i="22"/>
  <c r="B95" i="22" l="1"/>
  <c r="C94" i="22"/>
  <c r="D94" i="22" s="1"/>
  <c r="K92" i="22"/>
  <c r="L92" i="22"/>
  <c r="N92" i="22" s="1"/>
  <c r="M91" i="22"/>
  <c r="E93" i="22"/>
  <c r="I93" i="22"/>
  <c r="J93" i="22" s="1"/>
  <c r="K93" i="22" l="1"/>
  <c r="L93" i="22"/>
  <c r="N93" i="22" s="1"/>
  <c r="M92" i="22"/>
  <c r="I94" i="22"/>
  <c r="E94" i="22"/>
  <c r="B96" i="22"/>
  <c r="C95" i="22"/>
  <c r="D95" i="22" s="1"/>
  <c r="K94" i="22" l="1"/>
  <c r="J94" i="22"/>
  <c r="L94" i="22" s="1"/>
  <c r="N94" i="22" s="1"/>
  <c r="I95" i="22"/>
  <c r="E95" i="22"/>
  <c r="B97" i="22"/>
  <c r="C96" i="22"/>
  <c r="D96" i="22" s="1"/>
  <c r="M93" i="22"/>
  <c r="I96" i="22" l="1"/>
  <c r="E96" i="22"/>
  <c r="B98" i="22"/>
  <c r="C97" i="22"/>
  <c r="D97" i="22" s="1"/>
  <c r="K95" i="22"/>
  <c r="J95" i="22"/>
  <c r="L95" i="22" s="1"/>
  <c r="N95" i="22" s="1"/>
  <c r="M94" i="22"/>
  <c r="M95" i="22" l="1"/>
  <c r="E97" i="22"/>
  <c r="I97" i="22"/>
  <c r="J97" i="22" s="1"/>
  <c r="B99" i="22"/>
  <c r="C99" i="22" s="1"/>
  <c r="D99" i="22" s="1"/>
  <c r="C98" i="22"/>
  <c r="D98" i="22" s="1"/>
  <c r="K96" i="22"/>
  <c r="J96" i="22"/>
  <c r="L96" i="22" s="1"/>
  <c r="N96" i="22" s="1"/>
  <c r="I99" i="22" l="1"/>
  <c r="E99" i="22"/>
  <c r="I98" i="22"/>
  <c r="E98" i="22"/>
  <c r="M96" i="22"/>
  <c r="K97" i="22"/>
  <c r="L97" i="22"/>
  <c r="N97" i="22" s="1"/>
  <c r="M97" i="22" l="1"/>
  <c r="K98" i="22"/>
  <c r="J98" i="22"/>
  <c r="L98" i="22" s="1"/>
  <c r="N98" i="22" s="1"/>
  <c r="K99" i="22"/>
  <c r="J99" i="22"/>
  <c r="L99" i="22" s="1"/>
  <c r="N99" i="22" s="1"/>
  <c r="M99" i="22" l="1"/>
  <c r="M98" i="22"/>
  <c r="C3" i="20" l="1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20" i="20"/>
  <c r="B20" i="20"/>
  <c r="B21" i="20" s="1"/>
  <c r="C10" i="20"/>
  <c r="C9" i="20" s="1"/>
  <c r="C4" i="20"/>
  <c r="B22" i="20" l="1"/>
  <c r="C22" i="20" s="1"/>
  <c r="C21" i="20"/>
  <c r="C20" i="20"/>
  <c r="B23" i="20" l="1"/>
  <c r="H99" i="20"/>
  <c r="G99" i="20" s="1"/>
  <c r="A84" i="8"/>
  <c r="H98" i="20"/>
  <c r="G98" i="20" s="1"/>
  <c r="A83" i="8"/>
  <c r="H97" i="20"/>
  <c r="G97" i="20" s="1"/>
  <c r="A82" i="8"/>
  <c r="H96" i="20"/>
  <c r="G96" i="20" s="1"/>
  <c r="A81" i="8"/>
  <c r="H95" i="20"/>
  <c r="G95" i="20" s="1"/>
  <c r="A80" i="8"/>
  <c r="H94" i="20"/>
  <c r="G94" i="20" s="1"/>
  <c r="A79" i="8"/>
  <c r="H93" i="20"/>
  <c r="G93" i="20" s="1"/>
  <c r="A78" i="8"/>
  <c r="H92" i="20"/>
  <c r="G92" i="20" s="1"/>
  <c r="A77" i="8"/>
  <c r="H91" i="20"/>
  <c r="G91" i="20" s="1"/>
  <c r="A76" i="8"/>
  <c r="H90" i="20"/>
  <c r="G90" i="20" s="1"/>
  <c r="A75" i="8"/>
  <c r="H89" i="20"/>
  <c r="G89" i="20" s="1"/>
  <c r="A74" i="8"/>
  <c r="H88" i="20"/>
  <c r="G88" i="20" s="1"/>
  <c r="A73" i="8"/>
  <c r="H87" i="20"/>
  <c r="G87" i="20" s="1"/>
  <c r="A72" i="8"/>
  <c r="H86" i="20"/>
  <c r="G86" i="20" s="1"/>
  <c r="A71" i="8"/>
  <c r="H85" i="20"/>
  <c r="G85" i="20" s="1"/>
  <c r="A70" i="8"/>
  <c r="H84" i="20"/>
  <c r="G84" i="20" s="1"/>
  <c r="A69" i="8"/>
  <c r="H83" i="20"/>
  <c r="G83" i="20" s="1"/>
  <c r="A68" i="8"/>
  <c r="H82" i="20"/>
  <c r="G82" i="20" s="1"/>
  <c r="A67" i="8"/>
  <c r="H81" i="20"/>
  <c r="G81" i="20" s="1"/>
  <c r="A66" i="8"/>
  <c r="H80" i="20"/>
  <c r="G80" i="20" s="1"/>
  <c r="A65" i="8"/>
  <c r="H79" i="20"/>
  <c r="G79" i="20" s="1"/>
  <c r="A64" i="8"/>
  <c r="H78" i="20"/>
  <c r="G78" i="20" s="1"/>
  <c r="A63" i="8"/>
  <c r="H77" i="20"/>
  <c r="G77" i="20" s="1"/>
  <c r="A62" i="8"/>
  <c r="H76" i="20"/>
  <c r="G76" i="20" s="1"/>
  <c r="A61" i="8"/>
  <c r="H75" i="20"/>
  <c r="G75" i="20" s="1"/>
  <c r="A60" i="8"/>
  <c r="H74" i="20"/>
  <c r="G74" i="20" s="1"/>
  <c r="A59" i="8"/>
  <c r="H73" i="20"/>
  <c r="G73" i="20" s="1"/>
  <c r="A58" i="8"/>
  <c r="H72" i="20"/>
  <c r="G72" i="20" s="1"/>
  <c r="A57" i="8"/>
  <c r="H71" i="20"/>
  <c r="G71" i="20" s="1"/>
  <c r="A56" i="8"/>
  <c r="H70" i="20"/>
  <c r="G70" i="20" s="1"/>
  <c r="A55" i="8"/>
  <c r="H69" i="20"/>
  <c r="G69" i="20" s="1"/>
  <c r="A54" i="8"/>
  <c r="H68" i="20"/>
  <c r="G68" i="20" s="1"/>
  <c r="A53" i="8"/>
  <c r="H67" i="20"/>
  <c r="G67" i="20" s="1"/>
  <c r="A52" i="8"/>
  <c r="H66" i="20"/>
  <c r="G66" i="20" s="1"/>
  <c r="A51" i="8"/>
  <c r="H65" i="20"/>
  <c r="G65" i="20" s="1"/>
  <c r="A50" i="8"/>
  <c r="H64" i="20"/>
  <c r="G64" i="20" s="1"/>
  <c r="A49" i="8"/>
  <c r="H63" i="20"/>
  <c r="G63" i="20" s="1"/>
  <c r="A48" i="8"/>
  <c r="H62" i="20"/>
  <c r="G62" i="20" s="1"/>
  <c r="A47" i="8"/>
  <c r="H61" i="20"/>
  <c r="G61" i="20" s="1"/>
  <c r="A46" i="8"/>
  <c r="H60" i="20"/>
  <c r="G60" i="20" s="1"/>
  <c r="A45" i="8"/>
  <c r="H59" i="20"/>
  <c r="G59" i="20" s="1"/>
  <c r="A44" i="8"/>
  <c r="H58" i="20"/>
  <c r="G58" i="20" s="1"/>
  <c r="A43" i="8"/>
  <c r="H57" i="20"/>
  <c r="G57" i="20" s="1"/>
  <c r="A42" i="8"/>
  <c r="H56" i="20"/>
  <c r="G56" i="20" s="1"/>
  <c r="A41" i="8"/>
  <c r="H55" i="20"/>
  <c r="G55" i="20" s="1"/>
  <c r="A40" i="8"/>
  <c r="H54" i="20"/>
  <c r="G54" i="20" s="1"/>
  <c r="A39" i="8"/>
  <c r="H53" i="20"/>
  <c r="G53" i="20" s="1"/>
  <c r="A38" i="8"/>
  <c r="H52" i="20"/>
  <c r="G52" i="20" s="1"/>
  <c r="A37" i="8"/>
  <c r="H51" i="20"/>
  <c r="G51" i="20" s="1"/>
  <c r="A36" i="8"/>
  <c r="H50" i="20"/>
  <c r="G50" i="20" s="1"/>
  <c r="A35" i="8"/>
  <c r="H49" i="20"/>
  <c r="G49" i="20" s="1"/>
  <c r="A34" i="8"/>
  <c r="H48" i="20"/>
  <c r="G48" i="20" s="1"/>
  <c r="A33" i="8"/>
  <c r="H47" i="20"/>
  <c r="G47" i="20" s="1"/>
  <c r="A32" i="8"/>
  <c r="H46" i="20"/>
  <c r="G46" i="20" s="1"/>
  <c r="A31" i="8"/>
  <c r="H45" i="20"/>
  <c r="G45" i="20" s="1"/>
  <c r="A30" i="8"/>
  <c r="H44" i="20"/>
  <c r="G44" i="20" s="1"/>
  <c r="A29" i="8"/>
  <c r="H43" i="20"/>
  <c r="G43" i="20" s="1"/>
  <c r="A28" i="8"/>
  <c r="H42" i="20"/>
  <c r="G42" i="20" s="1"/>
  <c r="A27" i="8"/>
  <c r="H41" i="20"/>
  <c r="G41" i="20" s="1"/>
  <c r="A26" i="8"/>
  <c r="H40" i="20"/>
  <c r="G40" i="20" s="1"/>
  <c r="A25" i="8"/>
  <c r="H39" i="20"/>
  <c r="G39" i="20" s="1"/>
  <c r="A24" i="8"/>
  <c r="H38" i="20"/>
  <c r="G38" i="20" s="1"/>
  <c r="A23" i="8"/>
  <c r="H37" i="20"/>
  <c r="G37" i="20" s="1"/>
  <c r="A22" i="8"/>
  <c r="H36" i="20"/>
  <c r="G36" i="20" s="1"/>
  <c r="A21" i="8"/>
  <c r="H35" i="20"/>
  <c r="G35" i="20" s="1"/>
  <c r="A20" i="8"/>
  <c r="H34" i="20"/>
  <c r="G34" i="20" s="1"/>
  <c r="A19" i="8"/>
  <c r="H33" i="20"/>
  <c r="G33" i="20" s="1"/>
  <c r="A18" i="8"/>
  <c r="H32" i="20"/>
  <c r="G32" i="20" s="1"/>
  <c r="A17" i="8"/>
  <c r="H31" i="20"/>
  <c r="G31" i="20" s="1"/>
  <c r="A16" i="8"/>
  <c r="H30" i="20"/>
  <c r="G30" i="20" s="1"/>
  <c r="A15" i="8"/>
  <c r="H29" i="20"/>
  <c r="G29" i="20" s="1"/>
  <c r="A14" i="8"/>
  <c r="H28" i="20"/>
  <c r="G28" i="20" s="1"/>
  <c r="A13" i="8"/>
  <c r="H27" i="20"/>
  <c r="G27" i="20" s="1"/>
  <c r="A12" i="8"/>
  <c r="H26" i="20"/>
  <c r="G26" i="20" s="1"/>
  <c r="A11" i="8"/>
  <c r="H25" i="20"/>
  <c r="G25" i="20" s="1"/>
  <c r="A10" i="8"/>
  <c r="H24" i="20"/>
  <c r="G24" i="20" s="1"/>
  <c r="A9" i="8"/>
  <c r="H23" i="20"/>
  <c r="G23" i="20" s="1"/>
  <c r="A8" i="8"/>
  <c r="H22" i="20"/>
  <c r="G22" i="20" s="1"/>
  <c r="D22" i="20" s="1"/>
  <c r="A7" i="8"/>
  <c r="H21" i="20"/>
  <c r="G21" i="20" s="1"/>
  <c r="D21" i="20" s="1"/>
  <c r="A6" i="8"/>
  <c r="H20" i="20"/>
  <c r="G20" i="20" s="1"/>
  <c r="D20" i="20" s="1"/>
  <c r="A5" i="8"/>
  <c r="E20" i="20" l="1"/>
  <c r="I20" i="20"/>
  <c r="B24" i="20"/>
  <c r="C23" i="20"/>
  <c r="E19" i="20"/>
  <c r="E22" i="20"/>
  <c r="I22" i="20"/>
  <c r="E21" i="20"/>
  <c r="I21" i="20"/>
  <c r="J20" i="20" l="1"/>
  <c r="K21" i="20"/>
  <c r="K22" i="20"/>
  <c r="K20" i="20"/>
  <c r="L20" i="20"/>
  <c r="J22" i="20"/>
  <c r="L22" i="20" s="1"/>
  <c r="J21" i="20"/>
  <c r="D23" i="20"/>
  <c r="B25" i="20"/>
  <c r="C24" i="20"/>
  <c r="M20" i="20" l="1"/>
  <c r="N20" i="20"/>
  <c r="N22" i="20"/>
  <c r="L21" i="20"/>
  <c r="N21" i="20" s="1"/>
  <c r="M22" i="20"/>
  <c r="E23" i="20"/>
  <c r="I23" i="20"/>
  <c r="B26" i="20"/>
  <c r="C25" i="20"/>
  <c r="D24" i="20"/>
  <c r="M21" i="20" l="1"/>
  <c r="K23" i="20"/>
  <c r="J23" i="20"/>
  <c r="D25" i="20"/>
  <c r="B27" i="20"/>
  <c r="C26" i="20"/>
  <c r="E24" i="20"/>
  <c r="I24" i="20"/>
  <c r="J24" i="20" s="1"/>
  <c r="K24" i="20" l="1"/>
  <c r="L24" i="20"/>
  <c r="N24" i="20" s="1"/>
  <c r="L23" i="20"/>
  <c r="N23" i="20" s="1"/>
  <c r="M23" i="20"/>
  <c r="I25" i="20"/>
  <c r="E25" i="20"/>
  <c r="B28" i="20"/>
  <c r="C27" i="20"/>
  <c r="D26" i="20"/>
  <c r="K25" i="20" l="1"/>
  <c r="M24" i="20"/>
  <c r="I26" i="20"/>
  <c r="E26" i="20"/>
  <c r="B29" i="20"/>
  <c r="C28" i="20"/>
  <c r="J25" i="20"/>
  <c r="D27" i="20"/>
  <c r="K26" i="20" l="1"/>
  <c r="L25" i="20"/>
  <c r="N25" i="20" s="1"/>
  <c r="J26" i="20"/>
  <c r="I27" i="20"/>
  <c r="E27" i="20"/>
  <c r="D28" i="20"/>
  <c r="B30" i="20"/>
  <c r="C29" i="20"/>
  <c r="M25" i="20" l="1"/>
  <c r="K27" i="20"/>
  <c r="L26" i="20"/>
  <c r="N26" i="20" s="1"/>
  <c r="J27" i="20"/>
  <c r="E28" i="20"/>
  <c r="I28" i="20"/>
  <c r="D29" i="20"/>
  <c r="B31" i="20"/>
  <c r="C30" i="20"/>
  <c r="M26" i="20" l="1"/>
  <c r="K28" i="20"/>
  <c r="L27" i="20"/>
  <c r="N27" i="20" s="1"/>
  <c r="J28" i="20"/>
  <c r="D30" i="20"/>
  <c r="B32" i="20"/>
  <c r="C31" i="20"/>
  <c r="I29" i="20"/>
  <c r="E29" i="20"/>
  <c r="M27" i="20" l="1"/>
  <c r="K29" i="20"/>
  <c r="L28" i="20"/>
  <c r="M28" i="20" s="1"/>
  <c r="J29" i="20"/>
  <c r="D31" i="20"/>
  <c r="B33" i="20"/>
  <c r="C32" i="20"/>
  <c r="I30" i="20"/>
  <c r="E30" i="20"/>
  <c r="K30" i="20" l="1"/>
  <c r="N28" i="20"/>
  <c r="L29" i="20"/>
  <c r="N29" i="20" s="1"/>
  <c r="B34" i="20"/>
  <c r="C33" i="20"/>
  <c r="J30" i="20"/>
  <c r="D32" i="20"/>
  <c r="I31" i="20"/>
  <c r="E31" i="20"/>
  <c r="M29" i="20" l="1"/>
  <c r="L30" i="20"/>
  <c r="N30" i="20" s="1"/>
  <c r="K31" i="20"/>
  <c r="C34" i="20"/>
  <c r="B35" i="20"/>
  <c r="J31" i="20"/>
  <c r="I32" i="20"/>
  <c r="E32" i="20"/>
  <c r="D33" i="20"/>
  <c r="M30" i="20" l="1"/>
  <c r="K32" i="20"/>
  <c r="L31" i="20"/>
  <c r="N31" i="20" s="1"/>
  <c r="I33" i="20"/>
  <c r="E33" i="20"/>
  <c r="B36" i="20"/>
  <c r="C35" i="20"/>
  <c r="D34" i="20"/>
  <c r="J32" i="20"/>
  <c r="M31" i="20" l="1"/>
  <c r="K33" i="20"/>
  <c r="L32" i="20"/>
  <c r="N32" i="20" s="1"/>
  <c r="M32" i="20"/>
  <c r="J33" i="20"/>
  <c r="L33" i="20" s="1"/>
  <c r="D35" i="20"/>
  <c r="B37" i="20"/>
  <c r="C36" i="20"/>
  <c r="I34" i="20"/>
  <c r="E34" i="20"/>
  <c r="K34" i="20" l="1"/>
  <c r="N33" i="20"/>
  <c r="M33" i="20"/>
  <c r="D36" i="20"/>
  <c r="J34" i="20"/>
  <c r="B38" i="20"/>
  <c r="C37" i="20"/>
  <c r="E35" i="20"/>
  <c r="I35" i="20"/>
  <c r="K35" i="20" l="1"/>
  <c r="L34" i="20"/>
  <c r="N34" i="20" s="1"/>
  <c r="J35" i="20"/>
  <c r="B39" i="20"/>
  <c r="C38" i="20"/>
  <c r="I36" i="20"/>
  <c r="E36" i="20"/>
  <c r="D37" i="20"/>
  <c r="M34" i="20" l="1"/>
  <c r="K36" i="20"/>
  <c r="L35" i="20"/>
  <c r="N35" i="20" s="1"/>
  <c r="M35" i="20"/>
  <c r="E37" i="20"/>
  <c r="I37" i="20"/>
  <c r="D38" i="20"/>
  <c r="J36" i="20"/>
  <c r="B40" i="20"/>
  <c r="C39" i="20"/>
  <c r="K37" i="20" l="1"/>
  <c r="L36" i="20"/>
  <c r="N36" i="20" s="1"/>
  <c r="I38" i="20"/>
  <c r="E38" i="20"/>
  <c r="J37" i="20"/>
  <c r="L37" i="20" s="1"/>
  <c r="B41" i="20"/>
  <c r="C40" i="20"/>
  <c r="D39" i="20"/>
  <c r="N37" i="20" l="1"/>
  <c r="K38" i="20"/>
  <c r="M36" i="20"/>
  <c r="M37" i="20"/>
  <c r="D40" i="20"/>
  <c r="B42" i="20"/>
  <c r="C41" i="20"/>
  <c r="E39" i="20"/>
  <c r="I39" i="20"/>
  <c r="J38" i="20"/>
  <c r="K39" i="20" l="1"/>
  <c r="L38" i="20"/>
  <c r="N38" i="20" s="1"/>
  <c r="M38" i="20"/>
  <c r="J39" i="20"/>
  <c r="E40" i="20"/>
  <c r="I40" i="20"/>
  <c r="D41" i="20"/>
  <c r="B43" i="20"/>
  <c r="C42" i="20"/>
  <c r="K40" i="20" l="1"/>
  <c r="L39" i="20"/>
  <c r="N39" i="20" s="1"/>
  <c r="M39" i="20"/>
  <c r="J40" i="20"/>
  <c r="B44" i="20"/>
  <c r="C43" i="20"/>
  <c r="D42" i="20"/>
  <c r="E41" i="20"/>
  <c r="I41" i="20"/>
  <c r="K41" i="20" l="1"/>
  <c r="L40" i="20"/>
  <c r="N40" i="20" s="1"/>
  <c r="J41" i="20"/>
  <c r="L41" i="20" s="1"/>
  <c r="N41" i="20" s="1"/>
  <c r="D43" i="20"/>
  <c r="B45" i="20"/>
  <c r="C44" i="20"/>
  <c r="E42" i="20"/>
  <c r="I42" i="20"/>
  <c r="M40" i="20" l="1"/>
  <c r="K42" i="20"/>
  <c r="M41" i="20"/>
  <c r="J42" i="20"/>
  <c r="L42" i="20" s="1"/>
  <c r="E43" i="20"/>
  <c r="I43" i="20"/>
  <c r="D44" i="20"/>
  <c r="B46" i="20"/>
  <c r="C45" i="20"/>
  <c r="K43" i="20" l="1"/>
  <c r="N42" i="20"/>
  <c r="M42" i="20"/>
  <c r="J43" i="20"/>
  <c r="D45" i="20"/>
  <c r="B47" i="20"/>
  <c r="C46" i="20"/>
  <c r="E44" i="20"/>
  <c r="I44" i="20"/>
  <c r="K44" i="20" l="1"/>
  <c r="L43" i="20"/>
  <c r="N43" i="20" s="1"/>
  <c r="J44" i="20"/>
  <c r="L44" i="20" s="1"/>
  <c r="N44" i="20" s="1"/>
  <c r="M43" i="20"/>
  <c r="B48" i="20"/>
  <c r="C47" i="20"/>
  <c r="E45" i="20"/>
  <c r="I45" i="20"/>
  <c r="D46" i="20"/>
  <c r="K45" i="20" l="1"/>
  <c r="M44" i="20"/>
  <c r="J45" i="20"/>
  <c r="L45" i="20" s="1"/>
  <c r="I46" i="20"/>
  <c r="E46" i="20"/>
  <c r="D47" i="20"/>
  <c r="B49" i="20"/>
  <c r="C48" i="20"/>
  <c r="K46" i="20" l="1"/>
  <c r="N45" i="20"/>
  <c r="M45" i="20"/>
  <c r="B50" i="20"/>
  <c r="C49" i="20"/>
  <c r="D48" i="20"/>
  <c r="J46" i="20"/>
  <c r="I47" i="20"/>
  <c r="E47" i="20"/>
  <c r="K47" i="20" l="1"/>
  <c r="L46" i="20"/>
  <c r="N46" i="20" s="1"/>
  <c r="B51" i="20"/>
  <c r="C50" i="20"/>
  <c r="D49" i="20"/>
  <c r="I48" i="20"/>
  <c r="E48" i="20"/>
  <c r="J47" i="20"/>
  <c r="K48" i="20" l="1"/>
  <c r="M46" i="20"/>
  <c r="L47" i="20"/>
  <c r="N47" i="20" s="1"/>
  <c r="J48" i="20"/>
  <c r="I49" i="20"/>
  <c r="E49" i="20"/>
  <c r="D50" i="20"/>
  <c r="B52" i="20"/>
  <c r="C51" i="20"/>
  <c r="M47" i="20" l="1"/>
  <c r="L48" i="20"/>
  <c r="N48" i="20" s="1"/>
  <c r="K49" i="20"/>
  <c r="M48" i="20"/>
  <c r="D51" i="20"/>
  <c r="B53" i="20"/>
  <c r="C52" i="20"/>
  <c r="J49" i="20"/>
  <c r="I50" i="20"/>
  <c r="E50" i="20"/>
  <c r="K50" i="20" l="1"/>
  <c r="L49" i="20"/>
  <c r="N49" i="20" s="1"/>
  <c r="M49" i="20"/>
  <c r="J50" i="20"/>
  <c r="I51" i="20"/>
  <c r="E51" i="20"/>
  <c r="D52" i="20"/>
  <c r="B54" i="20"/>
  <c r="C53" i="20"/>
  <c r="K51" i="20" l="1"/>
  <c r="L50" i="20"/>
  <c r="N50" i="20" s="1"/>
  <c r="I52" i="20"/>
  <c r="E52" i="20"/>
  <c r="J51" i="20"/>
  <c r="B55" i="20"/>
  <c r="C54" i="20"/>
  <c r="D53" i="20"/>
  <c r="M50" i="20" l="1"/>
  <c r="K52" i="20"/>
  <c r="L51" i="20"/>
  <c r="N51" i="20" s="1"/>
  <c r="M51" i="20"/>
  <c r="J52" i="20"/>
  <c r="D54" i="20"/>
  <c r="I53" i="20"/>
  <c r="E53" i="20"/>
  <c r="B56" i="20"/>
  <c r="C55" i="20"/>
  <c r="K53" i="20" l="1"/>
  <c r="L52" i="20"/>
  <c r="N52" i="20" s="1"/>
  <c r="J53" i="20"/>
  <c r="I54" i="20"/>
  <c r="E54" i="20"/>
  <c r="B57" i="20"/>
  <c r="C56" i="20"/>
  <c r="D55" i="20"/>
  <c r="M52" i="20" l="1"/>
  <c r="K54" i="20"/>
  <c r="L53" i="20"/>
  <c r="N53" i="20" s="1"/>
  <c r="D56" i="20"/>
  <c r="B58" i="20"/>
  <c r="C57" i="20"/>
  <c r="I55" i="20"/>
  <c r="E55" i="20"/>
  <c r="J54" i="20"/>
  <c r="L54" i="20" s="1"/>
  <c r="M53" i="20" l="1"/>
  <c r="K55" i="20"/>
  <c r="N54" i="20"/>
  <c r="M54" i="20"/>
  <c r="D57" i="20"/>
  <c r="B59" i="20"/>
  <c r="C58" i="20"/>
  <c r="I56" i="20"/>
  <c r="E56" i="20"/>
  <c r="J55" i="20"/>
  <c r="K56" i="20" l="1"/>
  <c r="L55" i="20"/>
  <c r="N55" i="20" s="1"/>
  <c r="B60" i="20"/>
  <c r="C59" i="20"/>
  <c r="J56" i="20"/>
  <c r="I57" i="20"/>
  <c r="E57" i="20"/>
  <c r="D58" i="20"/>
  <c r="M55" i="20" l="1"/>
  <c r="K57" i="20"/>
  <c r="L56" i="20"/>
  <c r="N56" i="20" s="1"/>
  <c r="J57" i="20"/>
  <c r="L57" i="20" s="1"/>
  <c r="I58" i="20"/>
  <c r="E58" i="20"/>
  <c r="D59" i="20"/>
  <c r="B61" i="20"/>
  <c r="C60" i="20"/>
  <c r="N57" i="20" l="1"/>
  <c r="K58" i="20"/>
  <c r="M56" i="20"/>
  <c r="M57" i="20"/>
  <c r="D60" i="20"/>
  <c r="I59" i="20"/>
  <c r="E59" i="20"/>
  <c r="B62" i="20"/>
  <c r="C61" i="20"/>
  <c r="J58" i="20"/>
  <c r="L58" i="20" s="1"/>
  <c r="N58" i="20" l="1"/>
  <c r="K59" i="20"/>
  <c r="M58" i="20"/>
  <c r="B63" i="20"/>
  <c r="C62" i="20"/>
  <c r="J59" i="20"/>
  <c r="L59" i="20" s="1"/>
  <c r="D61" i="20"/>
  <c r="I60" i="20"/>
  <c r="E60" i="20"/>
  <c r="K60" i="20" l="1"/>
  <c r="N59" i="20"/>
  <c r="M59" i="20"/>
  <c r="J60" i="20"/>
  <c r="I61" i="20"/>
  <c r="E61" i="20"/>
  <c r="D62" i="20"/>
  <c r="B64" i="20"/>
  <c r="C63" i="20"/>
  <c r="K61" i="20" l="1"/>
  <c r="L60" i="20"/>
  <c r="N60" i="20" s="1"/>
  <c r="D63" i="20"/>
  <c r="B65" i="20"/>
  <c r="C64" i="20"/>
  <c r="J61" i="20"/>
  <c r="L61" i="20" s="1"/>
  <c r="I62" i="20"/>
  <c r="E62" i="20"/>
  <c r="K62" i="20" l="1"/>
  <c r="N61" i="20"/>
  <c r="M60" i="20"/>
  <c r="M61" i="20"/>
  <c r="J62" i="20"/>
  <c r="B66" i="20"/>
  <c r="C65" i="20"/>
  <c r="I63" i="20"/>
  <c r="E63" i="20"/>
  <c r="D64" i="20"/>
  <c r="K63" i="20" l="1"/>
  <c r="L62" i="20"/>
  <c r="N62" i="20" s="1"/>
  <c r="M62" i="20"/>
  <c r="J63" i="20"/>
  <c r="D65" i="20"/>
  <c r="I64" i="20"/>
  <c r="E64" i="20"/>
  <c r="B67" i="20"/>
  <c r="C66" i="20"/>
  <c r="K64" i="20" l="1"/>
  <c r="L63" i="20"/>
  <c r="M63" i="20" s="1"/>
  <c r="B68" i="20"/>
  <c r="C67" i="20"/>
  <c r="J64" i="20"/>
  <c r="L64" i="20" s="1"/>
  <c r="I65" i="20"/>
  <c r="E65" i="20"/>
  <c r="D66" i="20"/>
  <c r="N63" i="20" l="1"/>
  <c r="K65" i="20"/>
  <c r="N64" i="20"/>
  <c r="M64" i="20"/>
  <c r="J65" i="20"/>
  <c r="L65" i="20" s="1"/>
  <c r="D67" i="20"/>
  <c r="B69" i="20"/>
  <c r="C68" i="20"/>
  <c r="I66" i="20"/>
  <c r="E66" i="20"/>
  <c r="N65" i="20" l="1"/>
  <c r="K66" i="20"/>
  <c r="M65" i="20"/>
  <c r="B70" i="20"/>
  <c r="C69" i="20"/>
  <c r="D68" i="20"/>
  <c r="I67" i="20"/>
  <c r="E67" i="20"/>
  <c r="J66" i="20"/>
  <c r="L66" i="20" s="1"/>
  <c r="N66" i="20" l="1"/>
  <c r="K67" i="20"/>
  <c r="M66" i="20"/>
  <c r="J67" i="20"/>
  <c r="D69" i="20"/>
  <c r="B71" i="20"/>
  <c r="C70" i="20"/>
  <c r="I68" i="20"/>
  <c r="E68" i="20"/>
  <c r="K68" i="20" l="1"/>
  <c r="L67" i="20"/>
  <c r="N67" i="20" s="1"/>
  <c r="M67" i="20"/>
  <c r="J68" i="20"/>
  <c r="D70" i="20"/>
  <c r="B72" i="20"/>
  <c r="C71" i="20"/>
  <c r="I69" i="20"/>
  <c r="E69" i="20"/>
  <c r="K69" i="20" l="1"/>
  <c r="L68" i="20"/>
  <c r="N68" i="20" s="1"/>
  <c r="J69" i="20"/>
  <c r="D71" i="20"/>
  <c r="I70" i="20"/>
  <c r="E70" i="20"/>
  <c r="B73" i="20"/>
  <c r="C72" i="20"/>
  <c r="M68" i="20" l="1"/>
  <c r="K70" i="20"/>
  <c r="L69" i="20"/>
  <c r="M69" i="20" s="1"/>
  <c r="B74" i="20"/>
  <c r="C73" i="20"/>
  <c r="D72" i="20"/>
  <c r="I71" i="20"/>
  <c r="E71" i="20"/>
  <c r="J70" i="20"/>
  <c r="L70" i="20" s="1"/>
  <c r="N69" i="20" l="1"/>
  <c r="N70" i="20"/>
  <c r="K71" i="20"/>
  <c r="M70" i="20"/>
  <c r="I72" i="20"/>
  <c r="E72" i="20"/>
  <c r="J71" i="20"/>
  <c r="D73" i="20"/>
  <c r="B75" i="20"/>
  <c r="C74" i="20"/>
  <c r="K72" i="20" l="1"/>
  <c r="L71" i="20"/>
  <c r="N71" i="20" s="1"/>
  <c r="B76" i="20"/>
  <c r="C75" i="20"/>
  <c r="I73" i="20"/>
  <c r="E73" i="20"/>
  <c r="D74" i="20"/>
  <c r="J72" i="20"/>
  <c r="L72" i="20" s="1"/>
  <c r="K73" i="20" l="1"/>
  <c r="M71" i="20"/>
  <c r="N72" i="20"/>
  <c r="M72" i="20"/>
  <c r="J73" i="20"/>
  <c r="I74" i="20"/>
  <c r="E74" i="20"/>
  <c r="D75" i="20"/>
  <c r="B77" i="20"/>
  <c r="C76" i="20"/>
  <c r="K74" i="20" l="1"/>
  <c r="L73" i="20"/>
  <c r="N73" i="20" s="1"/>
  <c r="B78" i="20"/>
  <c r="C77" i="20"/>
  <c r="E75" i="20"/>
  <c r="I75" i="20"/>
  <c r="D76" i="20"/>
  <c r="J74" i="20"/>
  <c r="L74" i="20" s="1"/>
  <c r="K75" i="20" l="1"/>
  <c r="N74" i="20"/>
  <c r="M73" i="20"/>
  <c r="M74" i="20"/>
  <c r="J75" i="20"/>
  <c r="D77" i="20"/>
  <c r="E76" i="20"/>
  <c r="I76" i="20"/>
  <c r="B79" i="20"/>
  <c r="C78" i="20"/>
  <c r="K76" i="20" l="1"/>
  <c r="L75" i="20"/>
  <c r="N75" i="20" s="1"/>
  <c r="J76" i="20"/>
  <c r="D78" i="20"/>
  <c r="I77" i="20"/>
  <c r="E77" i="20"/>
  <c r="B80" i="20"/>
  <c r="C79" i="20"/>
  <c r="M75" i="20" l="1"/>
  <c r="K77" i="20"/>
  <c r="L76" i="20"/>
  <c r="M76" i="20" s="1"/>
  <c r="J77" i="20"/>
  <c r="L77" i="20" s="1"/>
  <c r="B81" i="20"/>
  <c r="C80" i="20"/>
  <c r="D79" i="20"/>
  <c r="I78" i="20"/>
  <c r="E78" i="20"/>
  <c r="N76" i="20" l="1"/>
  <c r="K78" i="20"/>
  <c r="N77" i="20"/>
  <c r="M77" i="20"/>
  <c r="J78" i="20"/>
  <c r="L78" i="20" s="1"/>
  <c r="B82" i="20"/>
  <c r="C81" i="20"/>
  <c r="I79" i="20"/>
  <c r="E79" i="20"/>
  <c r="D80" i="20"/>
  <c r="K79" i="20" l="1"/>
  <c r="N78" i="20"/>
  <c r="M78" i="20"/>
  <c r="D81" i="20"/>
  <c r="I80" i="20"/>
  <c r="E80" i="20"/>
  <c r="B83" i="20"/>
  <c r="C82" i="20"/>
  <c r="J79" i="20"/>
  <c r="K80" i="20" l="1"/>
  <c r="L79" i="20"/>
  <c r="N79" i="20" s="1"/>
  <c r="D82" i="20"/>
  <c r="J80" i="20"/>
  <c r="B84" i="20"/>
  <c r="C83" i="20"/>
  <c r="I81" i="20"/>
  <c r="E81" i="20"/>
  <c r="K81" i="20" l="1"/>
  <c r="M79" i="20"/>
  <c r="L80" i="20"/>
  <c r="N80" i="20" s="1"/>
  <c r="J81" i="20"/>
  <c r="I82" i="20"/>
  <c r="E82" i="20"/>
  <c r="D83" i="20"/>
  <c r="B85" i="20"/>
  <c r="C84" i="20"/>
  <c r="M80" i="20" l="1"/>
  <c r="K82" i="20"/>
  <c r="L81" i="20"/>
  <c r="N81" i="20" s="1"/>
  <c r="D84" i="20"/>
  <c r="I83" i="20"/>
  <c r="E83" i="20"/>
  <c r="B86" i="20"/>
  <c r="C85" i="20"/>
  <c r="J82" i="20"/>
  <c r="M81" i="20" l="1"/>
  <c r="K83" i="20"/>
  <c r="L82" i="20"/>
  <c r="M82" i="20" s="1"/>
  <c r="J83" i="20"/>
  <c r="D85" i="20"/>
  <c r="B87" i="20"/>
  <c r="C86" i="20"/>
  <c r="I84" i="20"/>
  <c r="E84" i="20"/>
  <c r="L83" i="20" l="1"/>
  <c r="N83" i="20" s="1"/>
  <c r="N82" i="20"/>
  <c r="K84" i="20"/>
  <c r="M83" i="20"/>
  <c r="B88" i="20"/>
  <c r="C87" i="20"/>
  <c r="J84" i="20"/>
  <c r="I85" i="20"/>
  <c r="E85" i="20"/>
  <c r="D86" i="20"/>
  <c r="K85" i="20" l="1"/>
  <c r="L84" i="20"/>
  <c r="N84" i="20" s="1"/>
  <c r="J85" i="20"/>
  <c r="L85" i="20" s="1"/>
  <c r="D87" i="20"/>
  <c r="I86" i="20"/>
  <c r="E86" i="20"/>
  <c r="B89" i="20"/>
  <c r="C88" i="20"/>
  <c r="M84" i="20" l="1"/>
  <c r="K86" i="20"/>
  <c r="N85" i="20"/>
  <c r="M85" i="20"/>
  <c r="J86" i="20"/>
  <c r="L86" i="20" s="1"/>
  <c r="D88" i="20"/>
  <c r="I87" i="20"/>
  <c r="E87" i="20"/>
  <c r="B90" i="20"/>
  <c r="C89" i="20"/>
  <c r="K87" i="20" l="1"/>
  <c r="N86" i="20"/>
  <c r="M86" i="20"/>
  <c r="J87" i="20"/>
  <c r="D89" i="20"/>
  <c r="I88" i="20"/>
  <c r="E88" i="20"/>
  <c r="B91" i="20"/>
  <c r="C90" i="20"/>
  <c r="K88" i="20" l="1"/>
  <c r="L87" i="20"/>
  <c r="N87" i="20" s="1"/>
  <c r="D90" i="20"/>
  <c r="I89" i="20"/>
  <c r="E89" i="20"/>
  <c r="B92" i="20"/>
  <c r="C91" i="20"/>
  <c r="J88" i="20"/>
  <c r="M87" i="20" l="1"/>
  <c r="K89" i="20"/>
  <c r="L88" i="20"/>
  <c r="N88" i="20" s="1"/>
  <c r="B93" i="20"/>
  <c r="C92" i="20"/>
  <c r="J89" i="20"/>
  <c r="D91" i="20"/>
  <c r="I90" i="20"/>
  <c r="E90" i="20"/>
  <c r="K90" i="20" l="1"/>
  <c r="M88" i="20"/>
  <c r="L89" i="20"/>
  <c r="M89" i="20" s="1"/>
  <c r="J90" i="20"/>
  <c r="L90" i="20" s="1"/>
  <c r="I91" i="20"/>
  <c r="E91" i="20"/>
  <c r="D92" i="20"/>
  <c r="B94" i="20"/>
  <c r="C93" i="20"/>
  <c r="N89" i="20" l="1"/>
  <c r="N90" i="20"/>
  <c r="K91" i="20"/>
  <c r="M90" i="20"/>
  <c r="J91" i="20"/>
  <c r="I92" i="20"/>
  <c r="E92" i="20"/>
  <c r="B95" i="20"/>
  <c r="C94" i="20"/>
  <c r="D93" i="20"/>
  <c r="K92" i="20" l="1"/>
  <c r="L91" i="20"/>
  <c r="N91" i="20" s="1"/>
  <c r="B96" i="20"/>
  <c r="C95" i="20"/>
  <c r="I93" i="20"/>
  <c r="E93" i="20"/>
  <c r="D94" i="20"/>
  <c r="J92" i="20"/>
  <c r="K93" i="20" l="1"/>
  <c r="M91" i="20"/>
  <c r="L92" i="20"/>
  <c r="N92" i="20" s="1"/>
  <c r="D95" i="20"/>
  <c r="I94" i="20"/>
  <c r="E94" i="20"/>
  <c r="B97" i="20"/>
  <c r="C96" i="20"/>
  <c r="J93" i="20"/>
  <c r="K94" i="20" l="1"/>
  <c r="M92" i="20"/>
  <c r="L93" i="20"/>
  <c r="N93" i="20" s="1"/>
  <c r="J94" i="20"/>
  <c r="L94" i="20" s="1"/>
  <c r="D96" i="20"/>
  <c r="B98" i="20"/>
  <c r="C97" i="20"/>
  <c r="I95" i="20"/>
  <c r="E95" i="20"/>
  <c r="N94" i="20" l="1"/>
  <c r="M93" i="20"/>
  <c r="K95" i="20"/>
  <c r="M94" i="20"/>
  <c r="I96" i="20"/>
  <c r="E96" i="20"/>
  <c r="J95" i="20"/>
  <c r="L95" i="20" s="1"/>
  <c r="D97" i="20"/>
  <c r="B99" i="20"/>
  <c r="C98" i="20"/>
  <c r="K96" i="20" l="1"/>
  <c r="N95" i="20"/>
  <c r="M95" i="20"/>
  <c r="I97" i="20"/>
  <c r="E97" i="20"/>
  <c r="D98" i="20"/>
  <c r="C99" i="20"/>
  <c r="J96" i="20"/>
  <c r="K97" i="20" l="1"/>
  <c r="L96" i="20"/>
  <c r="N96" i="20" s="1"/>
  <c r="M96" i="20"/>
  <c r="I98" i="20"/>
  <c r="E98" i="20"/>
  <c r="D99" i="20"/>
  <c r="J97" i="20"/>
  <c r="K98" i="20" l="1"/>
  <c r="L97" i="20"/>
  <c r="N97" i="20" s="1"/>
  <c r="I99" i="20"/>
  <c r="E99" i="20"/>
  <c r="J98" i="20"/>
  <c r="L98" i="20" s="1"/>
  <c r="M97" i="20" l="1"/>
  <c r="N98" i="20"/>
  <c r="K99" i="20"/>
  <c r="M98" i="20"/>
  <c r="J99" i="20"/>
  <c r="L99" i="20" s="1"/>
  <c r="N99" i="20" l="1"/>
  <c r="M99" i="20"/>
</calcChain>
</file>

<file path=xl/sharedStrings.xml><?xml version="1.0" encoding="utf-8"?>
<sst xmlns="http://schemas.openxmlformats.org/spreadsheetml/2006/main" count="185" uniqueCount="72">
  <si>
    <t>Pa</t>
  </si>
  <si>
    <t>s</t>
  </si>
  <si>
    <t>kPa</t>
  </si>
  <si>
    <t>Rg</t>
  </si>
  <si>
    <t>n</t>
  </si>
  <si>
    <t>F</t>
  </si>
  <si>
    <t>N</t>
  </si>
  <si>
    <t>v grain</t>
  </si>
  <si>
    <t>G grain</t>
  </si>
  <si>
    <t>a</t>
  </si>
  <si>
    <t>m</t>
  </si>
  <si>
    <t>Exp</t>
  </si>
  <si>
    <t>Sn</t>
  </si>
  <si>
    <t>St</t>
  </si>
  <si>
    <t>KHM</t>
  </si>
  <si>
    <t>GHM</t>
  </si>
  <si>
    <t>K grain</t>
  </si>
  <si>
    <t>E grain</t>
  </si>
  <si>
    <t>Vp</t>
  </si>
  <si>
    <t>Vs</t>
  </si>
  <si>
    <t>rho b</t>
  </si>
  <si>
    <t>m/s</t>
  </si>
  <si>
    <t>Non Slipping</t>
  </si>
  <si>
    <t>N/m</t>
  </si>
  <si>
    <t>Rc</t>
  </si>
  <si>
    <t>St Hashin</t>
  </si>
  <si>
    <t xml:space="preserve">Equation </t>
  </si>
  <si>
    <t>Grain radius</t>
  </si>
  <si>
    <t>Coordination number</t>
  </si>
  <si>
    <t>Porosity</t>
  </si>
  <si>
    <t>Grain's Poisson ratio</t>
  </si>
  <si>
    <t>Grain's Shear modulus</t>
  </si>
  <si>
    <t>Grain's bulk modulus</t>
  </si>
  <si>
    <t>Grain's Young modulus</t>
  </si>
  <si>
    <t>Density</t>
  </si>
  <si>
    <r>
      <t xml:space="preserve">Non slipping fraction </t>
    </r>
    <r>
      <rPr>
        <sz val="11"/>
        <color theme="1"/>
        <rFont val="Symbol"/>
        <family val="1"/>
        <charset val="2"/>
      </rPr>
      <t>z</t>
    </r>
  </si>
  <si>
    <t>Parameters and constants</t>
  </si>
  <si>
    <t>Hertz exponent</t>
  </si>
  <si>
    <t>f</t>
  </si>
  <si>
    <t>Equation</t>
  </si>
  <si>
    <t>Assumed</t>
  </si>
  <si>
    <t>Eq. 4</t>
  </si>
  <si>
    <t>Eq. 1</t>
  </si>
  <si>
    <r>
      <t>Rc/Rg=(S</t>
    </r>
    <r>
      <rPr>
        <b/>
        <i/>
        <vertAlign val="subscript"/>
        <sz val="11"/>
        <color theme="1"/>
        <rFont val="Calibri"/>
        <family val="2"/>
        <scheme val="minor"/>
      </rPr>
      <t>n</t>
    </r>
    <r>
      <rPr>
        <b/>
        <i/>
        <vertAlign val="superscript"/>
        <sz val="11"/>
        <color theme="1"/>
        <rFont val="Calibri"/>
        <family val="2"/>
        <scheme val="minor"/>
      </rPr>
      <t>Rough</t>
    </r>
    <r>
      <rPr>
        <b/>
        <i/>
        <sz val="11"/>
        <color theme="1"/>
        <rFont val="Calibri"/>
        <family val="2"/>
        <scheme val="minor"/>
      </rPr>
      <t>/ S</t>
    </r>
    <r>
      <rPr>
        <b/>
        <i/>
        <vertAlign val="subscript"/>
        <sz val="11"/>
        <color theme="1"/>
        <rFont val="Calibri"/>
        <family val="2"/>
        <scheme val="minor"/>
      </rPr>
      <t>n</t>
    </r>
    <r>
      <rPr>
        <b/>
        <i/>
        <vertAlign val="superscript"/>
        <sz val="11"/>
        <color theme="1"/>
        <rFont val="Calibri"/>
        <family val="2"/>
        <scheme val="minor"/>
      </rPr>
      <t>HM</t>
    </r>
    <r>
      <rPr>
        <b/>
        <i/>
        <sz val="11"/>
        <color theme="1"/>
        <rFont val="Calibri"/>
        <family val="2"/>
        <scheme val="minor"/>
      </rPr>
      <t xml:space="preserve"> )</t>
    </r>
    <r>
      <rPr>
        <b/>
        <i/>
        <vertAlign val="superscript"/>
        <sz val="11"/>
        <color theme="1"/>
        <rFont val="Calibri"/>
        <family val="2"/>
        <scheme val="minor"/>
      </rPr>
      <t>3</t>
    </r>
  </si>
  <si>
    <t>Contact</t>
  </si>
  <si>
    <t>force</t>
  </si>
  <si>
    <t>radius</t>
  </si>
  <si>
    <t>Normal</t>
  </si>
  <si>
    <t>stiffness</t>
  </si>
  <si>
    <t>Non slipping</t>
  </si>
  <si>
    <t>fraction</t>
  </si>
  <si>
    <t>z</t>
  </si>
  <si>
    <t>Bachrach</t>
  </si>
  <si>
    <t>contact radius</t>
  </si>
  <si>
    <t>Ratio contact - grain radius</t>
  </si>
  <si>
    <t>Shear</t>
  </si>
  <si>
    <t>Stiffness</t>
  </si>
  <si>
    <t>Eq. 2</t>
  </si>
  <si>
    <t>Hashin-Strickman</t>
  </si>
  <si>
    <t>Shear stifness</t>
  </si>
  <si>
    <t>Eq. 8</t>
  </si>
  <si>
    <t>Eq. 11</t>
  </si>
  <si>
    <t>Bachrach contact</t>
  </si>
  <si>
    <t>Bulk</t>
  </si>
  <si>
    <t>modulus</t>
  </si>
  <si>
    <t>Eq. 6</t>
  </si>
  <si>
    <t>Eq. 5</t>
  </si>
  <si>
    <t>Compressional</t>
  </si>
  <si>
    <t>wave velocity</t>
  </si>
  <si>
    <t>Eq. 10</t>
  </si>
  <si>
    <r>
      <t>S</t>
    </r>
    <r>
      <rPr>
        <b/>
        <vertAlign val="subscript"/>
        <sz val="12"/>
        <color theme="1"/>
        <rFont val="Times New Roman"/>
        <family val="1"/>
      </rPr>
      <t>n</t>
    </r>
    <r>
      <rPr>
        <b/>
        <vertAlign val="superscript"/>
        <sz val="12"/>
        <color theme="1"/>
        <rFont val="Times New Roman"/>
        <family val="1"/>
      </rPr>
      <t>Rough</t>
    </r>
    <r>
      <rPr>
        <b/>
        <i/>
        <sz val="12"/>
        <color theme="1"/>
        <rFont val="Times New Roman"/>
        <family val="1"/>
      </rPr>
      <t>/ S</t>
    </r>
    <r>
      <rPr>
        <b/>
        <vertAlign val="subscript"/>
        <sz val="12"/>
        <color theme="1"/>
        <rFont val="Times New Roman"/>
        <family val="1"/>
      </rPr>
      <t>n</t>
    </r>
    <r>
      <rPr>
        <b/>
        <vertAlign val="superscript"/>
        <sz val="12"/>
        <color theme="1"/>
        <rFont val="Times New Roman"/>
        <family val="1"/>
      </rPr>
      <t>HM</t>
    </r>
    <r>
      <rPr>
        <b/>
        <i/>
        <sz val="12"/>
        <color theme="1"/>
        <rFont val="Times New Roman"/>
        <family val="1"/>
      </rPr>
      <t xml:space="preserve"> 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</si>
  <si>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rms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</si>
</sst>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Symbol"/>
      <family val="1"/>
      <charset val="2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1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14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2" xfId="0" applyFill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3" xfId="0" applyFill="1" applyBorder="1"/>
    <xf numFmtId="0" fontId="1" fillId="0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2" borderId="7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3" fillId="2" borderId="2" xfId="0" applyFont="1" applyFill="1" applyBorder="1"/>
    <xf numFmtId="0" fontId="0" fillId="0" borderId="4" xfId="0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</xdr:row>
      <xdr:rowOff>100013</xdr:rowOff>
    </xdr:from>
    <xdr:to>
      <xdr:col>1</xdr:col>
      <xdr:colOff>414337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978722-7D0E-49A1-9655-0615F5EAE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" y="285751"/>
          <a:ext cx="904875" cy="414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223837</xdr:colOff>
      <xdr:row>4</xdr:row>
      <xdr:rowOff>100012</xdr:rowOff>
    </xdr:from>
    <xdr:to>
      <xdr:col>1</xdr:col>
      <xdr:colOff>347662</xdr:colOff>
      <xdr:row>6</xdr:row>
      <xdr:rowOff>147637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D29D26-EEF0-47CF-82CB-82D7AB864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" y="833437"/>
          <a:ext cx="8858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80963</xdr:colOff>
      <xdr:row>7</xdr:row>
      <xdr:rowOff>9525</xdr:rowOff>
    </xdr:from>
    <xdr:to>
      <xdr:col>2</xdr:col>
      <xdr:colOff>309563</xdr:colOff>
      <xdr:row>9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38FF9E-2F6C-478E-8290-8497349A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3" y="1290638"/>
          <a:ext cx="17526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10</xdr:row>
      <xdr:rowOff>114300</xdr:rowOff>
    </xdr:from>
    <xdr:to>
      <xdr:col>1</xdr:col>
      <xdr:colOff>547688</xdr:colOff>
      <xdr:row>12</xdr:row>
      <xdr:rowOff>171451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F3C0D7-1801-4529-BC5E-A886C6B98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43100"/>
          <a:ext cx="1147763" cy="419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13</xdr:row>
      <xdr:rowOff>42863</xdr:rowOff>
    </xdr:from>
    <xdr:to>
      <xdr:col>1</xdr:col>
      <xdr:colOff>695325</xdr:colOff>
      <xdr:row>15</xdr:row>
      <xdr:rowOff>100013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B9CA7C7-EB03-4A1D-93C0-9A3F9C479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19351"/>
          <a:ext cx="13716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16</xdr:row>
      <xdr:rowOff>80963</xdr:rowOff>
    </xdr:from>
    <xdr:to>
      <xdr:col>2</xdr:col>
      <xdr:colOff>523875</xdr:colOff>
      <xdr:row>18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C4F422F-5C28-4600-9271-DC098A609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05138"/>
          <a:ext cx="1962150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19</xdr:row>
      <xdr:rowOff>76200</xdr:rowOff>
    </xdr:from>
    <xdr:to>
      <xdr:col>4</xdr:col>
      <xdr:colOff>38100</xdr:colOff>
      <xdr:row>21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7E2974A-E8CE-4B9F-9FD9-C335B0F0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548063"/>
          <a:ext cx="30194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2</xdr:col>
      <xdr:colOff>738188</xdr:colOff>
      <xdr:row>25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78A7F50-8DDB-4FE6-B952-F210A605B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"/>
          <a:ext cx="2262188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128588</xdr:colOff>
      <xdr:row>25</xdr:row>
      <xdr:rowOff>66675</xdr:rowOff>
    </xdr:from>
    <xdr:to>
      <xdr:col>1</xdr:col>
      <xdr:colOff>595313</xdr:colOff>
      <xdr:row>27</xdr:row>
      <xdr:rowOff>138113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3BFA817-CC09-487A-B308-6F23D9AC7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8" y="4633913"/>
          <a:ext cx="1228725" cy="433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2</xdr:col>
      <xdr:colOff>200025</xdr:colOff>
      <xdr:row>31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47B59DE-F5AF-4AAA-9ABE-54311D1EF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"/>
          <a:ext cx="1724025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3</xdr:col>
      <xdr:colOff>728663</xdr:colOff>
      <xdr:row>31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329CBD0-908D-4B50-B983-7AD707D3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114925"/>
          <a:ext cx="728663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100012</xdr:colOff>
      <xdr:row>31</xdr:row>
      <xdr:rowOff>9525</xdr:rowOff>
    </xdr:from>
    <xdr:to>
      <xdr:col>2</xdr:col>
      <xdr:colOff>400050</xdr:colOff>
      <xdr:row>33</xdr:row>
      <xdr:rowOff>133350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88C8027-4ECB-4AB2-B804-3F56C24D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" y="5672138"/>
          <a:ext cx="182403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34</xdr:row>
      <xdr:rowOff>28575</xdr:rowOff>
    </xdr:from>
    <xdr:to>
      <xdr:col>1</xdr:col>
      <xdr:colOff>385763</xdr:colOff>
      <xdr:row>36</xdr:row>
      <xdr:rowOff>133350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99315C1-3636-4E65-8AF5-C2E94DBE3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238875"/>
          <a:ext cx="99536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123825</xdr:colOff>
      <xdr:row>37</xdr:row>
      <xdr:rowOff>61912</xdr:rowOff>
    </xdr:from>
    <xdr:to>
      <xdr:col>1</xdr:col>
      <xdr:colOff>328613</xdr:colOff>
      <xdr:row>38</xdr:row>
      <xdr:rowOff>95250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FE24E0-1AB1-4131-A9F9-02F1A7145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819900"/>
          <a:ext cx="966788" cy="21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71438</xdr:colOff>
      <xdr:row>39</xdr:row>
      <xdr:rowOff>52388</xdr:rowOff>
    </xdr:from>
    <xdr:to>
      <xdr:col>1</xdr:col>
      <xdr:colOff>533401</xdr:colOff>
      <xdr:row>41</xdr:row>
      <xdr:rowOff>128589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E67DB81-2393-423D-B953-FCD7E4BE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7177088"/>
          <a:ext cx="1223963" cy="4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95250</xdr:colOff>
      <xdr:row>42</xdr:row>
      <xdr:rowOff>76200</xdr:rowOff>
    </xdr:from>
    <xdr:to>
      <xdr:col>1</xdr:col>
      <xdr:colOff>671513</xdr:colOff>
      <xdr:row>44</xdr:row>
      <xdr:rowOff>71438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3A26263-AE3A-4D3A-8C24-DDCCACE6D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748588"/>
          <a:ext cx="1338263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45</xdr:row>
      <xdr:rowOff>85725</xdr:rowOff>
    </xdr:from>
    <xdr:to>
      <xdr:col>2</xdr:col>
      <xdr:colOff>690563</xdr:colOff>
      <xdr:row>46</xdr:row>
      <xdr:rowOff>104775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6D5DA33-0998-4238-BE94-507062E53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305800"/>
          <a:ext cx="216693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47</xdr:row>
      <xdr:rowOff>95250</xdr:rowOff>
    </xdr:from>
    <xdr:to>
      <xdr:col>1</xdr:col>
      <xdr:colOff>381000</xdr:colOff>
      <xdr:row>48</xdr:row>
      <xdr:rowOff>114300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B10E393-3D6B-4C6A-91B7-8F3F72CAF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682038"/>
          <a:ext cx="1057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147637</xdr:colOff>
      <xdr:row>49</xdr:row>
      <xdr:rowOff>71438</xdr:rowOff>
    </xdr:from>
    <xdr:to>
      <xdr:col>0</xdr:col>
      <xdr:colOff>738187</xdr:colOff>
      <xdr:row>50</xdr:row>
      <xdr:rowOff>80963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876AF3F-3F8C-4F3B-A109-C529C8DBA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" y="9024938"/>
          <a:ext cx="590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109538</xdr:colOff>
      <xdr:row>51</xdr:row>
      <xdr:rowOff>90488</xdr:rowOff>
    </xdr:from>
    <xdr:to>
      <xdr:col>1</xdr:col>
      <xdr:colOff>619126</xdr:colOff>
      <xdr:row>53</xdr:row>
      <xdr:rowOff>119064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ED7E053-30B8-4618-9C26-7450BDA45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8" y="9410701"/>
          <a:ext cx="1271588" cy="39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</xdr:colOff>
      <xdr:row>54</xdr:row>
      <xdr:rowOff>104775</xdr:rowOff>
    </xdr:from>
    <xdr:to>
      <xdr:col>1</xdr:col>
      <xdr:colOff>523875</xdr:colOff>
      <xdr:row>55</xdr:row>
      <xdr:rowOff>119063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5413126-DAA8-4A38-A589-3F8704BB7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" y="9972675"/>
          <a:ext cx="1204913" cy="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54</xdr:row>
      <xdr:rowOff>119063</xdr:rowOff>
    </xdr:from>
    <xdr:to>
      <xdr:col>2</xdr:col>
      <xdr:colOff>671513</xdr:colOff>
      <xdr:row>55</xdr:row>
      <xdr:rowOff>133351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60E4015-0E17-4313-B306-CE604250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9986963"/>
          <a:ext cx="576263" cy="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56</xdr:row>
      <xdr:rowOff>95250</xdr:rowOff>
    </xdr:from>
    <xdr:to>
      <xdr:col>2</xdr:col>
      <xdr:colOff>209550</xdr:colOff>
      <xdr:row>58</xdr:row>
      <xdr:rowOff>85725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9AE0CF5-0706-480A-AF54-2ADFE9202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329863"/>
          <a:ext cx="1495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59</xdr:row>
      <xdr:rowOff>85725</xdr:rowOff>
    </xdr:from>
    <xdr:to>
      <xdr:col>2</xdr:col>
      <xdr:colOff>685800</xdr:colOff>
      <xdr:row>61</xdr:row>
      <xdr:rowOff>123826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A5DEF96-DF1E-4435-8BC7-FDBED194E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868025"/>
          <a:ext cx="2019300" cy="40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62</xdr:row>
      <xdr:rowOff>95250</xdr:rowOff>
    </xdr:from>
    <xdr:to>
      <xdr:col>5</xdr:col>
      <xdr:colOff>528638</xdr:colOff>
      <xdr:row>64</xdr:row>
      <xdr:rowOff>100013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B63B9D3-B016-40F5-AE43-6452DE40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1425238"/>
          <a:ext cx="4205288" cy="366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233363</xdr:colOff>
      <xdr:row>65</xdr:row>
      <xdr:rowOff>52388</xdr:rowOff>
    </xdr:from>
    <xdr:to>
      <xdr:col>1</xdr:col>
      <xdr:colOff>590551</xdr:colOff>
      <xdr:row>67</xdr:row>
      <xdr:rowOff>133351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44B16A91-CD83-4103-BD68-3BA232C71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3" y="11930063"/>
          <a:ext cx="1119188" cy="442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233362</xdr:colOff>
      <xdr:row>68</xdr:row>
      <xdr:rowOff>71437</xdr:rowOff>
    </xdr:from>
    <xdr:to>
      <xdr:col>1</xdr:col>
      <xdr:colOff>419100</xdr:colOff>
      <xdr:row>70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7340F12-4C43-48A8-9926-9EF6BBB22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" y="12496800"/>
          <a:ext cx="947738" cy="452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3</xdr:col>
      <xdr:colOff>4763</xdr:colOff>
      <xdr:row>67</xdr:row>
      <xdr:rowOff>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35E967FC-9194-4620-A5B4-8A51B853C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58650"/>
          <a:ext cx="766763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caicedo\Dropbox\Articulos%20General\JOURNALS\Juan%20Pablo\Vp%20-%20Vs\Fit%20Bachrach\Rough2.xlsx" TargetMode="External"/><Relationship Id="rId1" Type="http://schemas.openxmlformats.org/officeDocument/2006/relationships/externalLinkPath" Target="/Users/bcaicedo/Dropbox/Articulos%20General/JOURNALS/Juan%20Pablo/Vp%20-%20Vs/Fit%20Bachrach/Rough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caicedo\Dropbox\Articulos%20General\JOURNALS\Juan%20Pablo\Vp%20-%20Vs\Manuscript%20Theoretical\Hojas%20Excel\Contact%20Stiffness%20Rough-stress%20variable.xlsx" TargetMode="External"/><Relationship Id="rId1" Type="http://schemas.openxmlformats.org/officeDocument/2006/relationships/externalLinkPath" Target="Contact%20Stiffness%20Rough-stress%20vari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mm"/>
      <sheetName val="2 mm"/>
      <sheetName val="3 mm"/>
      <sheetName val="4 mm"/>
      <sheetName val="5 mm"/>
      <sheetName val="6 mm"/>
      <sheetName val="7.5 mm"/>
      <sheetName val="8 mm"/>
      <sheetName val="9 mm"/>
      <sheetName val="10 mm"/>
      <sheetName val="Resumen"/>
    </sheetNames>
    <sheetDataSet>
      <sheetData sheetId="0">
        <row r="24">
          <cell r="B24">
            <v>1</v>
          </cell>
        </row>
        <row r="25">
          <cell r="B25">
            <v>2</v>
          </cell>
        </row>
        <row r="26">
          <cell r="B26">
            <v>3</v>
          </cell>
        </row>
        <row r="27">
          <cell r="B27">
            <v>4</v>
          </cell>
        </row>
        <row r="28">
          <cell r="B28">
            <v>5</v>
          </cell>
        </row>
        <row r="29">
          <cell r="B29">
            <v>6</v>
          </cell>
        </row>
        <row r="30">
          <cell r="B30">
            <v>7</v>
          </cell>
        </row>
        <row r="31">
          <cell r="B31">
            <v>8</v>
          </cell>
        </row>
        <row r="32">
          <cell r="B32">
            <v>9</v>
          </cell>
        </row>
        <row r="33">
          <cell r="B33">
            <v>10</v>
          </cell>
        </row>
        <row r="34">
          <cell r="B34">
            <v>11</v>
          </cell>
        </row>
        <row r="35">
          <cell r="B35">
            <v>12</v>
          </cell>
        </row>
        <row r="36">
          <cell r="B36">
            <v>13</v>
          </cell>
        </row>
        <row r="37">
          <cell r="B37">
            <v>14</v>
          </cell>
        </row>
        <row r="38">
          <cell r="B38">
            <v>15</v>
          </cell>
        </row>
        <row r="39">
          <cell r="B39">
            <v>16</v>
          </cell>
        </row>
        <row r="40">
          <cell r="B40">
            <v>17</v>
          </cell>
        </row>
        <row r="41">
          <cell r="B41">
            <v>18</v>
          </cell>
        </row>
        <row r="42">
          <cell r="B42">
            <v>19</v>
          </cell>
        </row>
        <row r="43">
          <cell r="B43">
            <v>20</v>
          </cell>
        </row>
        <row r="44">
          <cell r="B44">
            <v>21</v>
          </cell>
        </row>
        <row r="45">
          <cell r="B45">
            <v>22</v>
          </cell>
        </row>
        <row r="46">
          <cell r="B46">
            <v>23</v>
          </cell>
        </row>
        <row r="47">
          <cell r="B47">
            <v>24</v>
          </cell>
        </row>
        <row r="48">
          <cell r="B48">
            <v>25</v>
          </cell>
        </row>
        <row r="49">
          <cell r="B49">
            <v>26</v>
          </cell>
        </row>
        <row r="50">
          <cell r="B50">
            <v>27</v>
          </cell>
        </row>
        <row r="51">
          <cell r="B51">
            <v>28</v>
          </cell>
        </row>
        <row r="52">
          <cell r="B52">
            <v>29</v>
          </cell>
        </row>
        <row r="53">
          <cell r="B53">
            <v>30</v>
          </cell>
        </row>
        <row r="54">
          <cell r="B54">
            <v>31</v>
          </cell>
        </row>
        <row r="55">
          <cell r="B55">
            <v>32</v>
          </cell>
        </row>
        <row r="56">
          <cell r="B56">
            <v>33</v>
          </cell>
        </row>
        <row r="57">
          <cell r="B57">
            <v>34</v>
          </cell>
        </row>
        <row r="58">
          <cell r="B58">
            <v>35</v>
          </cell>
        </row>
        <row r="59">
          <cell r="B59">
            <v>36</v>
          </cell>
        </row>
        <row r="60">
          <cell r="B60">
            <v>37</v>
          </cell>
        </row>
        <row r="61">
          <cell r="B61">
            <v>38</v>
          </cell>
        </row>
        <row r="62">
          <cell r="B62">
            <v>39</v>
          </cell>
        </row>
        <row r="63">
          <cell r="B63">
            <v>40</v>
          </cell>
        </row>
        <row r="64">
          <cell r="B64">
            <v>41</v>
          </cell>
        </row>
        <row r="65">
          <cell r="B65">
            <v>42</v>
          </cell>
        </row>
        <row r="66">
          <cell r="B66">
            <v>43</v>
          </cell>
        </row>
        <row r="67">
          <cell r="B67">
            <v>44</v>
          </cell>
        </row>
        <row r="68">
          <cell r="B68">
            <v>45</v>
          </cell>
        </row>
        <row r="69">
          <cell r="B69">
            <v>46</v>
          </cell>
        </row>
        <row r="70">
          <cell r="B70">
            <v>47</v>
          </cell>
        </row>
        <row r="71">
          <cell r="B71">
            <v>48</v>
          </cell>
        </row>
        <row r="72">
          <cell r="B72">
            <v>49</v>
          </cell>
        </row>
        <row r="73">
          <cell r="B73">
            <v>50</v>
          </cell>
        </row>
        <row r="74">
          <cell r="B74">
            <v>51</v>
          </cell>
        </row>
        <row r="75">
          <cell r="B75">
            <v>52</v>
          </cell>
        </row>
        <row r="76">
          <cell r="B76">
            <v>53</v>
          </cell>
        </row>
        <row r="77">
          <cell r="B77">
            <v>54</v>
          </cell>
        </row>
        <row r="78">
          <cell r="B78">
            <v>55</v>
          </cell>
        </row>
        <row r="79">
          <cell r="B79">
            <v>56</v>
          </cell>
        </row>
        <row r="80">
          <cell r="B80">
            <v>57</v>
          </cell>
        </row>
        <row r="81">
          <cell r="B81">
            <v>58</v>
          </cell>
        </row>
        <row r="82">
          <cell r="B82">
            <v>59</v>
          </cell>
        </row>
        <row r="83">
          <cell r="B83">
            <v>60</v>
          </cell>
        </row>
        <row r="84">
          <cell r="B84">
            <v>61</v>
          </cell>
        </row>
        <row r="85">
          <cell r="B85">
            <v>62</v>
          </cell>
        </row>
        <row r="86">
          <cell r="B86">
            <v>63</v>
          </cell>
        </row>
        <row r="87">
          <cell r="B87">
            <v>64</v>
          </cell>
        </row>
        <row r="88">
          <cell r="B88">
            <v>65</v>
          </cell>
        </row>
        <row r="89">
          <cell r="B89">
            <v>66</v>
          </cell>
        </row>
        <row r="90">
          <cell r="B90">
            <v>67</v>
          </cell>
        </row>
        <row r="91">
          <cell r="B91">
            <v>68</v>
          </cell>
        </row>
        <row r="92">
          <cell r="B92">
            <v>69</v>
          </cell>
        </row>
        <row r="93">
          <cell r="B93">
            <v>70</v>
          </cell>
        </row>
        <row r="94">
          <cell r="B94">
            <v>71</v>
          </cell>
        </row>
        <row r="95">
          <cell r="B95">
            <v>72</v>
          </cell>
        </row>
        <row r="96">
          <cell r="B96">
            <v>73</v>
          </cell>
        </row>
        <row r="97">
          <cell r="B97">
            <v>74</v>
          </cell>
        </row>
        <row r="98">
          <cell r="B98">
            <v>75</v>
          </cell>
        </row>
        <row r="99">
          <cell r="B99">
            <v>76</v>
          </cell>
        </row>
        <row r="100">
          <cell r="B100">
            <v>77</v>
          </cell>
        </row>
        <row r="101">
          <cell r="B101">
            <v>78</v>
          </cell>
        </row>
        <row r="102">
          <cell r="B102">
            <v>79</v>
          </cell>
        </row>
        <row r="103">
          <cell r="B103">
            <v>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quations"/>
      <sheetName val="0.6 mm"/>
      <sheetName val="0.8 mm"/>
    </sheetNames>
    <sheetDataSet>
      <sheetData sheetId="0"/>
      <sheetData sheetId="1">
        <row r="20">
          <cell r="W20">
            <v>0.23637369763456562</v>
          </cell>
        </row>
        <row r="21">
          <cell r="W21">
            <v>0.26517392106160043</v>
          </cell>
        </row>
        <row r="22">
          <cell r="W22">
            <v>0.28358721299613399</v>
          </cell>
        </row>
        <row r="23">
          <cell r="W23">
            <v>0.29740035427654171</v>
          </cell>
        </row>
        <row r="24">
          <cell r="W24">
            <v>0.30856069996296964</v>
          </cell>
        </row>
        <row r="25">
          <cell r="W25">
            <v>0.31797740446180189</v>
          </cell>
        </row>
        <row r="26">
          <cell r="W26">
            <v>0.32615309878358789</v>
          </cell>
        </row>
        <row r="27">
          <cell r="W27">
            <v>0.33339665219275905</v>
          </cell>
        </row>
        <row r="28">
          <cell r="W28">
            <v>0.33991223762569273</v>
          </cell>
        </row>
        <row r="29">
          <cell r="W29">
            <v>0.34584225632719795</v>
          </cell>
        </row>
        <row r="30">
          <cell r="W30">
            <v>0.35129020009105666</v>
          </cell>
        </row>
        <row r="31">
          <cell r="W31">
            <v>0.35633377745172617</v>
          </cell>
        </row>
        <row r="32">
          <cell r="W32">
            <v>0.36103290533523918</v>
          </cell>
        </row>
        <row r="33">
          <cell r="W33">
            <v>0.36543480980257687</v>
          </cell>
        </row>
        <row r="34">
          <cell r="W34">
            <v>0.3695774106198419</v>
          </cell>
        </row>
        <row r="35">
          <cell r="W35">
            <v>0.37349164141648755</v>
          </cell>
        </row>
        <row r="36">
          <cell r="W36">
            <v>0.37720308487094312</v>
          </cell>
        </row>
        <row r="37">
          <cell r="W37">
            <v>0.38073315299591876</v>
          </cell>
        </row>
        <row r="38">
          <cell r="W38">
            <v>0.38409995697727922</v>
          </cell>
        </row>
        <row r="39">
          <cell r="W39">
            <v>0.38731896004818772</v>
          </cell>
        </row>
        <row r="40">
          <cell r="W40">
            <v>0.39040347551798305</v>
          </cell>
        </row>
        <row r="41">
          <cell r="W41">
            <v>0.39336505221213558</v>
          </cell>
        </row>
        <row r="42">
          <cell r="W42">
            <v>0.39621377667309071</v>
          </cell>
        </row>
        <row r="43">
          <cell r="W43">
            <v>0.3989585128915209</v>
          </cell>
        </row>
        <row r="44">
          <cell r="W44">
            <v>0.40160709451511645</v>
          </cell>
        </row>
        <row r="45">
          <cell r="W45">
            <v>0.40416648045723369</v>
          </cell>
        </row>
        <row r="46">
          <cell r="W46">
            <v>0.40664288199822662</v>
          </cell>
        </row>
        <row r="47">
          <cell r="W47">
            <v>0.409041867452556</v>
          </cell>
        </row>
        <row r="48">
          <cell r="W48">
            <v>0.41136844901241021</v>
          </cell>
        </row>
        <row r="49">
          <cell r="W49">
            <v>0.41362715530632066</v>
          </cell>
        </row>
        <row r="50">
          <cell r="W50">
            <v>0.41582209241531864</v>
          </cell>
        </row>
        <row r="51">
          <cell r="W51">
            <v>0.41795699549206194</v>
          </cell>
        </row>
        <row r="52">
          <cell r="W52">
            <v>0.42003527267559565</v>
          </cell>
        </row>
        <row r="53">
          <cell r="W53">
            <v>0.42206004264796826</v>
          </cell>
        </row>
        <row r="54">
          <cell r="W54">
            <v>0.42403416691135976</v>
          </cell>
        </row>
        <row r="55">
          <cell r="W55">
            <v>0.42596027765608652</v>
          </cell>
        </row>
        <row r="56">
          <cell r="W56">
            <v>0.4278408019263622</v>
          </cell>
        </row>
        <row r="57">
          <cell r="W57">
            <v>0.42967798266151125</v>
          </cell>
        </row>
        <row r="58">
          <cell r="W58">
            <v>0.43147389708747874</v>
          </cell>
        </row>
        <row r="59">
          <cell r="W59">
            <v>0.43323047285108324</v>
          </cell>
        </row>
        <row r="60">
          <cell r="W60">
            <v>0.43494950222307655</v>
          </cell>
        </row>
        <row r="61">
          <cell r="W61">
            <v>0.43663265464222306</v>
          </cell>
        </row>
        <row r="62">
          <cell r="W62">
            <v>0.43828148782872728</v>
          </cell>
        </row>
        <row r="63">
          <cell r="W63">
            <v>0.43989745765937366</v>
          </cell>
        </row>
        <row r="64">
          <cell r="W64">
            <v>0.44148192696712674</v>
          </cell>
        </row>
        <row r="65">
          <cell r="W65">
            <v>0.44303617340345181</v>
          </cell>
        </row>
        <row r="66">
          <cell r="W66">
            <v>0.4445613964812149</v>
          </cell>
        </row>
        <row r="67">
          <cell r="W67">
            <v>0.4460587238990632</v>
          </cell>
        </row>
        <row r="68">
          <cell r="W68">
            <v>0.44752921723389733</v>
          </cell>
        </row>
        <row r="69">
          <cell r="W69">
            <v>0.44897387707610065</v>
          </cell>
        </row>
        <row r="70">
          <cell r="W70">
            <v>0.45039364767204204</v>
          </cell>
        </row>
        <row r="71">
          <cell r="W71">
            <v>0.4517894211297766</v>
          </cell>
        </row>
        <row r="72">
          <cell r="W72">
            <v>0.45316204123661291</v>
          </cell>
        </row>
        <row r="73">
          <cell r="W73">
            <v>0.45451230693095324</v>
          </cell>
        </row>
        <row r="74">
          <cell r="W74">
            <v>0.45584097546548852</v>
          </cell>
        </row>
        <row r="75">
          <cell r="W75">
            <v>0.45714876529426585</v>
          </cell>
        </row>
        <row r="76">
          <cell r="W76">
            <v>0.45843635871220062</v>
          </cell>
        </row>
        <row r="77">
          <cell r="W77">
            <v>0.45970440427219267</v>
          </cell>
        </row>
        <row r="78">
          <cell r="W78">
            <v>0.46095351900208525</v>
          </cell>
        </row>
        <row r="79">
          <cell r="W79">
            <v>0.46218429044111869</v>
          </cell>
        </row>
        <row r="80">
          <cell r="W80">
            <v>0.46339727851331775</v>
          </cell>
        </row>
        <row r="81">
          <cell r="W81">
            <v>0.46459301725332625</v>
          </cell>
        </row>
        <row r="82">
          <cell r="W82">
            <v>0.46577201639847099</v>
          </cell>
        </row>
        <row r="83">
          <cell r="W83">
            <v>0.46693476285938101</v>
          </cell>
        </row>
        <row r="84">
          <cell r="W84">
            <v>0.46808172208016097</v>
          </cell>
        </row>
        <row r="85">
          <cell r="W85">
            <v>0.46921333929797215</v>
          </cell>
        </row>
        <row r="86">
          <cell r="W86">
            <v>0.47033004071087681</v>
          </cell>
        </row>
        <row r="87">
          <cell r="W87">
            <v>0.47143223456186523</v>
          </cell>
        </row>
        <row r="88">
          <cell r="W88">
            <v>0.47252031214624451</v>
          </cell>
        </row>
        <row r="89">
          <cell r="W89">
            <v>0.47359464874880319</v>
          </cell>
        </row>
        <row r="90">
          <cell r="W90">
            <v>0.47465560451660577</v>
          </cell>
        </row>
        <row r="91">
          <cell r="W91">
            <v>0.47570352527265158</v>
          </cell>
        </row>
        <row r="92">
          <cell r="W92">
            <v>0.47673874327517923</v>
          </cell>
        </row>
        <row r="93">
          <cell r="W93">
            <v>0.47776157792693585</v>
          </cell>
        </row>
        <row r="94">
          <cell r="W94">
            <v>0.47877233643833494</v>
          </cell>
        </row>
        <row r="95">
          <cell r="W95">
            <v>0.47977131444807403</v>
          </cell>
        </row>
        <row r="96">
          <cell r="W96">
            <v>0.48075879660445564</v>
          </cell>
        </row>
        <row r="97">
          <cell r="W97">
            <v>0.48173505711038095</v>
          </cell>
        </row>
        <row r="98">
          <cell r="W98">
            <v>0.48270036023472751</v>
          </cell>
        </row>
        <row r="99">
          <cell r="W99">
            <v>0.48365496079255516</v>
          </cell>
        </row>
      </sheetData>
      <sheetData sheetId="2">
        <row r="20">
          <cell r="W20">
            <v>0.2187671321866019</v>
          </cell>
        </row>
        <row r="21">
          <cell r="W21">
            <v>0.24545332084530902</v>
          </cell>
        </row>
        <row r="22">
          <cell r="W22">
            <v>0.26252514594797793</v>
          </cell>
        </row>
        <row r="23">
          <cell r="W23">
            <v>0.27533844210625907</v>
          </cell>
        </row>
        <row r="24">
          <cell r="W24">
            <v>0.28569568122971473</v>
          </cell>
        </row>
        <row r="25">
          <cell r="W25">
            <v>0.2944384316305631</v>
          </cell>
        </row>
        <row r="26">
          <cell r="W26">
            <v>0.30203198661605046</v>
          </cell>
        </row>
        <row r="27">
          <cell r="W27">
            <v>0.30876228711354353</v>
          </cell>
        </row>
        <row r="28">
          <cell r="W28">
            <v>0.31481835960568721</v>
          </cell>
        </row>
        <row r="29">
          <cell r="W29">
            <v>0.320332048021295</v>
          </cell>
        </row>
        <row r="30">
          <cell r="W30">
            <v>0.32539917614929742</v>
          </cell>
        </row>
        <row r="31">
          <cell r="W31">
            <v>0.33009169825596918</v>
          </cell>
        </row>
        <row r="32">
          <cell r="W32">
            <v>0.33446509699037141</v>
          </cell>
        </row>
        <row r="33">
          <cell r="W33">
            <v>0.33856310529751654</v>
          </cell>
        </row>
        <row r="34">
          <cell r="W34">
            <v>0.34242083970360804</v>
          </cell>
        </row>
        <row r="35">
          <cell r="W35">
            <v>0.34606694827305051</v>
          </cell>
        </row>
        <row r="36">
          <cell r="W36">
            <v>0.34952512447061518</v>
          </cell>
        </row>
        <row r="37">
          <cell r="W37">
            <v>0.35281519990263915</v>
          </cell>
        </row>
        <row r="38">
          <cell r="W38">
            <v>0.35595394965828675</v>
          </cell>
        </row>
        <row r="39">
          <cell r="W39">
            <v>0.35895569678855499</v>
          </cell>
        </row>
        <row r="40">
          <cell r="W40">
            <v>0.36183277342919135</v>
          </cell>
        </row>
        <row r="41">
          <cell r="W41">
            <v>0.36459587768641744</v>
          </cell>
        </row>
        <row r="42">
          <cell r="W42">
            <v>0.36725435345657814</v>
          </cell>
        </row>
        <row r="43">
          <cell r="W43">
            <v>0.36981641240783153</v>
          </cell>
        </row>
        <row r="44">
          <cell r="W44">
            <v>0.37228931196193032</v>
          </cell>
        </row>
        <row r="45">
          <cell r="W45">
            <v>0.37467949938816797</v>
          </cell>
        </row>
        <row r="46">
          <cell r="W46">
            <v>0.37699272950207791</v>
          </cell>
        </row>
        <row r="47">
          <cell r="W47">
            <v>0.37923416159164758</v>
          </cell>
        </row>
        <row r="48">
          <cell r="W48">
            <v>0.38140843983995365</v>
          </cell>
        </row>
        <row r="49">
          <cell r="W49">
            <v>0.38351976052041659</v>
          </cell>
        </row>
        <row r="50">
          <cell r="W50">
            <v>0.3855719285039792</v>
          </cell>
        </row>
        <row r="51">
          <cell r="W51">
            <v>0.38756840506467627</v>
          </cell>
        </row>
        <row r="52">
          <cell r="W52">
            <v>0.38951234855086558</v>
          </cell>
        </row>
        <row r="53">
          <cell r="W53">
            <v>0.39140664916864004</v>
          </cell>
        </row>
        <row r="54">
          <cell r="W54">
            <v>0.39325395887619752</v>
          </cell>
        </row>
        <row r="55">
          <cell r="W55">
            <v>0.39505671719509627</v>
          </cell>
        </row>
        <row r="56">
          <cell r="W56">
            <v>0.39681717359295593</v>
          </cell>
        </row>
        <row r="57">
          <cell r="W57">
            <v>0.3985374069725296</v>
          </cell>
        </row>
        <row r="58">
          <cell r="W58">
            <v>0.40021934270688109</v>
          </cell>
        </row>
        <row r="59">
          <cell r="W59">
            <v>0.40186476758405343</v>
          </cell>
        </row>
        <row r="60">
          <cell r="W60">
            <v>0.40347534296319104</v>
          </cell>
        </row>
        <row r="61">
          <cell r="W61">
            <v>0.40505261639419227</v>
          </cell>
        </row>
        <row r="62">
          <cell r="W62">
            <v>0.40659803191233634</v>
          </cell>
        </row>
        <row r="63">
          <cell r="W63">
            <v>0.4081129391860302</v>
          </cell>
        </row>
        <row r="64">
          <cell r="W64">
            <v>0.40959860166839196</v>
          </cell>
        </row>
        <row r="65">
          <cell r="W65">
            <v>0.41105620388071451</v>
          </cell>
        </row>
        <row r="66">
          <cell r="W66">
            <v>0.41248685793695916</v>
          </cell>
        </row>
        <row r="67">
          <cell r="W67">
            <v>0.4138916094027249</v>
          </cell>
        </row>
        <row r="68">
          <cell r="W68">
            <v>0.41527144256891357</v>
          </cell>
        </row>
        <row r="69">
          <cell r="W69">
            <v>0.4166272852092292</v>
          </cell>
        </row>
        <row r="70">
          <cell r="W70">
            <v>0.41796001288127871</v>
          </cell>
        </row>
        <row r="71">
          <cell r="W71">
            <v>0.41927045282306075</v>
          </cell>
        </row>
        <row r="72">
          <cell r="W72">
            <v>0.42055938748992056</v>
          </cell>
        </row>
        <row r="73">
          <cell r="W73">
            <v>0.42182755777124942</v>
          </cell>
        </row>
        <row r="74">
          <cell r="W74">
            <v>0.42307566592127188</v>
          </cell>
        </row>
        <row r="75">
          <cell r="W75">
            <v>0.42430437823404271</v>
          </cell>
        </row>
        <row r="76">
          <cell r="W76">
            <v>0.42551432748911361</v>
          </cell>
        </row>
        <row r="77">
          <cell r="W77">
            <v>0.42670611519117824</v>
          </cell>
        </row>
        <row r="78">
          <cell r="W78">
            <v>0.42788031362429091</v>
          </cell>
        </row>
        <row r="79">
          <cell r="W79">
            <v>0.4290374677388642</v>
          </cell>
        </row>
        <row r="80">
          <cell r="W80">
            <v>0.43017809688759578</v>
          </cell>
        </row>
        <row r="81">
          <cell r="W81">
            <v>0.43130269642470015</v>
          </cell>
        </row>
        <row r="82">
          <cell r="W82">
            <v>0.43241173918120501</v>
          </cell>
        </row>
        <row r="83">
          <cell r="W83">
            <v>0.433505676827736</v>
          </cell>
        </row>
        <row r="84">
          <cell r="W84">
            <v>0.43458494113497331</v>
          </cell>
        </row>
        <row r="85">
          <cell r="W85">
            <v>0.43564994514091493</v>
          </cell>
        </row>
        <row r="86">
          <cell r="W86">
            <v>0.43670108423313586</v>
          </cell>
        </row>
        <row r="87">
          <cell r="W87">
            <v>0.43773873715340328</v>
          </cell>
        </row>
        <row r="88">
          <cell r="W88">
            <v>0.43876326693126877</v>
          </cell>
        </row>
        <row r="89">
          <cell r="W89">
            <v>0.43977502175260752</v>
          </cell>
        </row>
        <row r="90">
          <cell r="W90">
            <v>0.4407743357685055</v>
          </cell>
        </row>
        <row r="91">
          <cell r="W91">
            <v>0.4417615298493599</v>
          </cell>
        </row>
        <row r="92">
          <cell r="W92">
            <v>0.44273691228861162</v>
          </cell>
        </row>
        <row r="93">
          <cell r="W93">
            <v>0.4437007794601171</v>
          </cell>
        </row>
        <row r="94">
          <cell r="W94">
            <v>0.44465341643279205</v>
          </cell>
        </row>
        <row r="95">
          <cell r="W95">
            <v>0.44559509754583693</v>
          </cell>
        </row>
        <row r="96">
          <cell r="W96">
            <v>0.44652608694754975</v>
          </cell>
        </row>
        <row r="97">
          <cell r="W97">
            <v>0.44744663910047422</v>
          </cell>
        </row>
        <row r="98">
          <cell r="W98">
            <v>0.44835699925539901</v>
          </cell>
        </row>
        <row r="99">
          <cell r="W99">
            <v>0.4492574038964699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3957-8080-4B56-B6FF-95880778F1CA}">
  <dimension ref="A1:H71"/>
  <sheetViews>
    <sheetView topLeftCell="A24" workbookViewId="0">
      <selection activeCell="L11" sqref="L11"/>
    </sheetView>
  </sheetViews>
  <sheetFormatPr baseColWidth="10" defaultRowHeight="14.25"/>
  <sheetData>
    <row r="1" spans="1:6" ht="14.65" thickBot="1"/>
    <row r="2" spans="1:6">
      <c r="A2" s="10"/>
      <c r="B2" s="11"/>
      <c r="C2" s="11"/>
      <c r="D2" s="11"/>
      <c r="E2" s="11"/>
      <c r="F2" s="12"/>
    </row>
    <row r="3" spans="1:6">
      <c r="A3" s="13"/>
      <c r="E3" s="14" t="s">
        <v>26</v>
      </c>
      <c r="F3" s="15">
        <v>1</v>
      </c>
    </row>
    <row r="4" spans="1:6" ht="14.65" thickBot="1">
      <c r="A4" s="16"/>
      <c r="B4" s="17"/>
      <c r="C4" s="17"/>
      <c r="D4" s="17"/>
      <c r="E4" s="17"/>
      <c r="F4" s="18"/>
    </row>
    <row r="5" spans="1:6">
      <c r="A5" s="10"/>
      <c r="B5" s="11"/>
      <c r="C5" s="11"/>
      <c r="D5" s="11"/>
      <c r="E5" s="19" t="s">
        <v>26</v>
      </c>
      <c r="F5" s="20">
        <v>2</v>
      </c>
    </row>
    <row r="6" spans="1:6">
      <c r="A6" s="13"/>
      <c r="F6" s="21"/>
    </row>
    <row r="7" spans="1:6" ht="14.65" thickBot="1">
      <c r="A7" s="16"/>
      <c r="B7" s="17"/>
      <c r="C7" s="17"/>
      <c r="D7" s="17"/>
      <c r="E7" s="17"/>
      <c r="F7" s="18"/>
    </row>
    <row r="8" spans="1:6">
      <c r="A8" s="10"/>
      <c r="B8" s="11"/>
      <c r="C8" s="11"/>
      <c r="D8" s="11"/>
      <c r="E8" s="19" t="s">
        <v>26</v>
      </c>
      <c r="F8" s="20">
        <v>3</v>
      </c>
    </row>
    <row r="9" spans="1:6">
      <c r="A9" s="13"/>
      <c r="F9" s="21"/>
    </row>
    <row r="10" spans="1:6" ht="14.65" thickBot="1">
      <c r="A10" s="16"/>
      <c r="B10" s="17"/>
      <c r="C10" s="17"/>
      <c r="D10" s="17"/>
      <c r="E10" s="17"/>
      <c r="F10" s="18"/>
    </row>
    <row r="11" spans="1:6">
      <c r="A11" s="10"/>
      <c r="B11" s="11"/>
      <c r="C11" s="11"/>
      <c r="D11" s="11"/>
      <c r="E11" s="11"/>
      <c r="F11" s="12"/>
    </row>
    <row r="12" spans="1:6">
      <c r="A12" s="13"/>
      <c r="E12" s="14" t="s">
        <v>26</v>
      </c>
      <c r="F12" s="15">
        <v>4</v>
      </c>
    </row>
    <row r="13" spans="1:6" ht="14.65" thickBot="1">
      <c r="A13" s="16"/>
      <c r="B13" s="17"/>
      <c r="C13" s="17"/>
      <c r="D13" s="17"/>
      <c r="E13" s="17"/>
      <c r="F13" s="18"/>
    </row>
    <row r="14" spans="1:6">
      <c r="A14" s="10"/>
      <c r="B14" s="11"/>
      <c r="C14" s="11"/>
      <c r="D14" s="11"/>
      <c r="E14" s="19" t="s">
        <v>26</v>
      </c>
      <c r="F14" s="20">
        <v>5</v>
      </c>
    </row>
    <row r="15" spans="1:6">
      <c r="A15" s="13"/>
      <c r="F15" s="21"/>
    </row>
    <row r="16" spans="1:6" ht="14.65" thickBot="1">
      <c r="A16" s="16"/>
      <c r="B16" s="17"/>
      <c r="C16" s="17"/>
      <c r="D16" s="17"/>
      <c r="E16" s="17"/>
      <c r="F16" s="18"/>
    </row>
    <row r="17" spans="1:6">
      <c r="A17" s="10"/>
      <c r="B17" s="11"/>
      <c r="C17" s="11"/>
      <c r="D17" s="11"/>
      <c r="E17" s="11"/>
      <c r="F17" s="12"/>
    </row>
    <row r="18" spans="1:6">
      <c r="A18" s="13"/>
      <c r="E18" s="14" t="s">
        <v>26</v>
      </c>
      <c r="F18" s="15">
        <v>6</v>
      </c>
    </row>
    <row r="19" spans="1:6" ht="14.65" thickBot="1">
      <c r="A19" s="16"/>
      <c r="B19" s="17"/>
      <c r="C19" s="17"/>
      <c r="D19" s="17"/>
      <c r="E19" s="17"/>
      <c r="F19" s="18"/>
    </row>
    <row r="20" spans="1:6">
      <c r="A20" s="10"/>
      <c r="B20" s="11"/>
      <c r="C20" s="11"/>
      <c r="D20" s="11"/>
      <c r="E20" s="11"/>
      <c r="F20" s="12"/>
    </row>
    <row r="21" spans="1:6">
      <c r="A21" s="13"/>
      <c r="E21" s="14" t="s">
        <v>26</v>
      </c>
      <c r="F21" s="15">
        <v>7</v>
      </c>
    </row>
    <row r="22" spans="1:6" ht="14.65" thickBot="1">
      <c r="A22" s="16"/>
      <c r="B22" s="17"/>
      <c r="C22" s="17"/>
      <c r="D22" s="17"/>
      <c r="E22" s="17"/>
      <c r="F22" s="18"/>
    </row>
    <row r="23" spans="1:6">
      <c r="A23" s="10"/>
      <c r="B23" s="11"/>
      <c r="C23" s="11"/>
      <c r="D23" s="11"/>
      <c r="E23" s="19" t="s">
        <v>26</v>
      </c>
      <c r="F23" s="20">
        <v>8</v>
      </c>
    </row>
    <row r="24" spans="1:6">
      <c r="A24" s="13"/>
      <c r="F24" s="21"/>
    </row>
    <row r="25" spans="1:6" ht="14.65" thickBot="1">
      <c r="A25" s="16"/>
      <c r="B25" s="17"/>
      <c r="C25" s="17"/>
      <c r="D25" s="17"/>
      <c r="E25" s="17"/>
      <c r="F25" s="18"/>
    </row>
    <row r="26" spans="1:6">
      <c r="A26" s="10"/>
      <c r="B26" s="11"/>
      <c r="C26" s="11"/>
      <c r="D26" s="11"/>
      <c r="E26" s="19" t="s">
        <v>26</v>
      </c>
      <c r="F26" s="20">
        <v>9</v>
      </c>
    </row>
    <row r="27" spans="1:6">
      <c r="A27" s="13"/>
      <c r="F27" s="21"/>
    </row>
    <row r="28" spans="1:6" ht="14.65" thickBot="1">
      <c r="A28" s="16"/>
      <c r="B28" s="17"/>
      <c r="C28" s="17"/>
      <c r="D28" s="17"/>
      <c r="E28" s="17"/>
      <c r="F28" s="18"/>
    </row>
    <row r="29" spans="1:6">
      <c r="A29" s="10"/>
      <c r="B29" s="11"/>
      <c r="C29" s="11"/>
      <c r="D29" s="11"/>
      <c r="E29" s="19" t="s">
        <v>26</v>
      </c>
      <c r="F29" s="20">
        <v>10</v>
      </c>
    </row>
    <row r="30" spans="1:6">
      <c r="A30" s="13"/>
      <c r="F30" s="21"/>
    </row>
    <row r="31" spans="1:6" ht="14.65" thickBot="1">
      <c r="A31" s="16"/>
      <c r="B31" s="17"/>
      <c r="C31" s="17"/>
      <c r="D31" s="17"/>
      <c r="E31" s="17"/>
      <c r="F31" s="18"/>
    </row>
    <row r="32" spans="1:6">
      <c r="A32" s="10"/>
      <c r="B32" s="11"/>
      <c r="C32" s="11"/>
      <c r="D32" s="11"/>
      <c r="E32" s="19" t="s">
        <v>26</v>
      </c>
      <c r="F32" s="20">
        <v>11</v>
      </c>
    </row>
    <row r="33" spans="1:6">
      <c r="A33" s="13"/>
      <c r="F33" s="21"/>
    </row>
    <row r="34" spans="1:6" ht="14.65" thickBot="1">
      <c r="A34" s="16"/>
      <c r="B34" s="17"/>
      <c r="C34" s="17"/>
      <c r="D34" s="17"/>
      <c r="E34" s="17"/>
      <c r="F34" s="18"/>
    </row>
    <row r="35" spans="1:6">
      <c r="A35" s="10"/>
      <c r="B35" s="11"/>
      <c r="C35" s="11"/>
      <c r="D35" s="11"/>
      <c r="E35" s="19" t="s">
        <v>26</v>
      </c>
      <c r="F35" s="20">
        <v>12</v>
      </c>
    </row>
    <row r="36" spans="1:6">
      <c r="A36" s="13"/>
      <c r="F36" s="21"/>
    </row>
    <row r="37" spans="1:6" ht="14.65" thickBot="1">
      <c r="A37" s="16"/>
      <c r="B37" s="17"/>
      <c r="C37" s="17"/>
      <c r="D37" s="17"/>
      <c r="E37" s="17"/>
      <c r="F37" s="18"/>
    </row>
    <row r="38" spans="1:6">
      <c r="A38" s="10"/>
      <c r="B38" s="11"/>
      <c r="C38" s="11"/>
      <c r="D38" s="11"/>
      <c r="E38" s="19" t="s">
        <v>26</v>
      </c>
      <c r="F38" s="20">
        <v>13</v>
      </c>
    </row>
    <row r="39" spans="1:6" ht="14.65" thickBot="1">
      <c r="A39" s="16"/>
      <c r="B39" s="17"/>
      <c r="C39" s="17"/>
      <c r="D39" s="17"/>
      <c r="E39" s="17"/>
      <c r="F39" s="18"/>
    </row>
    <row r="40" spans="1:6">
      <c r="A40" s="10"/>
      <c r="B40" s="11"/>
      <c r="C40" s="11"/>
      <c r="D40" s="11"/>
      <c r="E40" s="11"/>
      <c r="F40" s="12"/>
    </row>
    <row r="41" spans="1:6">
      <c r="A41" s="13"/>
      <c r="E41" s="14" t="s">
        <v>26</v>
      </c>
      <c r="F41" s="15">
        <v>14</v>
      </c>
    </row>
    <row r="42" spans="1:6" ht="14.65" thickBot="1">
      <c r="A42" s="16"/>
      <c r="B42" s="17"/>
      <c r="C42" s="17"/>
      <c r="D42" s="17"/>
      <c r="E42" s="17"/>
      <c r="F42" s="18"/>
    </row>
    <row r="43" spans="1:6">
      <c r="A43" s="10"/>
      <c r="B43" s="11"/>
      <c r="C43" s="11"/>
      <c r="D43" s="11"/>
      <c r="E43" s="11"/>
      <c r="F43" s="12"/>
    </row>
    <row r="44" spans="1:6">
      <c r="A44" s="13"/>
      <c r="E44" s="14" t="s">
        <v>26</v>
      </c>
      <c r="F44" s="15">
        <v>15</v>
      </c>
    </row>
    <row r="45" spans="1:6" ht="14.65" thickBot="1">
      <c r="A45" s="16"/>
      <c r="B45" s="17"/>
      <c r="C45" s="17"/>
      <c r="D45" s="17"/>
      <c r="E45" s="17"/>
      <c r="F45" s="18"/>
    </row>
    <row r="46" spans="1:6">
      <c r="A46" s="10"/>
      <c r="B46" s="11"/>
      <c r="C46" s="11"/>
      <c r="D46" s="11"/>
      <c r="E46" s="19" t="s">
        <v>26</v>
      </c>
      <c r="F46" s="20">
        <v>16</v>
      </c>
    </row>
    <row r="47" spans="1:6" ht="14.65" thickBot="1">
      <c r="A47" s="16"/>
      <c r="B47" s="17"/>
      <c r="C47" s="17"/>
      <c r="D47" s="17"/>
      <c r="E47" s="17"/>
      <c r="F47" s="18"/>
    </row>
    <row r="48" spans="1:6">
      <c r="A48" s="10"/>
      <c r="B48" s="11"/>
      <c r="C48" s="11"/>
      <c r="D48" s="11"/>
      <c r="E48" s="11"/>
      <c r="F48" s="12"/>
    </row>
    <row r="49" spans="1:8" ht="14.65" thickBot="1">
      <c r="A49" s="16"/>
      <c r="B49" s="17"/>
      <c r="C49" s="17"/>
      <c r="D49" s="17"/>
      <c r="E49" s="22" t="s">
        <v>26</v>
      </c>
      <c r="F49" s="23">
        <v>17</v>
      </c>
    </row>
    <row r="50" spans="1:8">
      <c r="A50" s="10"/>
      <c r="B50" s="11"/>
      <c r="C50" s="11"/>
      <c r="D50" s="11"/>
      <c r="E50" s="19" t="s">
        <v>26</v>
      </c>
      <c r="F50" s="20">
        <v>18</v>
      </c>
    </row>
    <row r="51" spans="1:8" ht="14.65" thickBot="1">
      <c r="A51" s="16"/>
      <c r="B51" s="17"/>
      <c r="C51" s="17"/>
      <c r="D51" s="17"/>
      <c r="E51" s="17"/>
      <c r="F51" s="18"/>
    </row>
    <row r="52" spans="1:8">
      <c r="A52" s="10"/>
      <c r="B52" s="11"/>
      <c r="C52" s="11"/>
      <c r="D52" s="11"/>
      <c r="E52" s="11"/>
      <c r="F52" s="12"/>
    </row>
    <row r="53" spans="1:8">
      <c r="A53" s="13"/>
      <c r="E53" s="14" t="s">
        <v>26</v>
      </c>
      <c r="F53" s="15">
        <v>19</v>
      </c>
    </row>
    <row r="54" spans="1:8" ht="14.65" thickBot="1">
      <c r="A54" s="16"/>
      <c r="B54" s="17"/>
      <c r="C54" s="17"/>
      <c r="D54" s="17"/>
      <c r="E54" s="17"/>
      <c r="F54" s="18"/>
    </row>
    <row r="55" spans="1:8">
      <c r="A55" s="10"/>
      <c r="B55" s="11"/>
      <c r="C55" s="11"/>
      <c r="D55" s="11"/>
      <c r="E55" s="11"/>
      <c r="F55" s="12"/>
    </row>
    <row r="56" spans="1:8" ht="14.65" thickBot="1">
      <c r="A56" s="16"/>
      <c r="B56" s="17"/>
      <c r="C56" s="17"/>
      <c r="D56" s="17"/>
      <c r="E56" s="22" t="s">
        <v>26</v>
      </c>
      <c r="F56" s="23">
        <v>20</v>
      </c>
    </row>
    <row r="57" spans="1:8">
      <c r="A57" s="10"/>
      <c r="B57" s="11"/>
      <c r="C57" s="11"/>
      <c r="D57" s="11"/>
      <c r="E57" s="11"/>
      <c r="F57" s="12"/>
    </row>
    <row r="58" spans="1:8">
      <c r="A58" s="13"/>
      <c r="E58" s="14" t="s">
        <v>26</v>
      </c>
      <c r="F58" s="15">
        <v>21</v>
      </c>
    </row>
    <row r="59" spans="1:8" ht="14.65" thickBot="1">
      <c r="A59" s="16"/>
      <c r="B59" s="17"/>
      <c r="C59" s="17"/>
      <c r="D59" s="17"/>
      <c r="E59" s="17"/>
      <c r="F59" s="18"/>
    </row>
    <row r="60" spans="1:8">
      <c r="A60" s="10"/>
      <c r="B60" s="11"/>
      <c r="C60" s="11"/>
      <c r="D60" s="11"/>
      <c r="E60" s="11"/>
      <c r="F60" s="12"/>
    </row>
    <row r="61" spans="1:8">
      <c r="A61" s="13"/>
      <c r="E61" s="14" t="s">
        <v>26</v>
      </c>
      <c r="F61" s="15">
        <v>22</v>
      </c>
    </row>
    <row r="62" spans="1:8" ht="14.65" thickBot="1">
      <c r="A62" s="16"/>
      <c r="B62" s="17"/>
      <c r="C62" s="17"/>
      <c r="D62" s="17"/>
      <c r="E62" s="17"/>
      <c r="F62" s="18"/>
    </row>
    <row r="63" spans="1:8">
      <c r="A63" s="10"/>
      <c r="B63" s="11"/>
      <c r="C63" s="11"/>
      <c r="D63" s="11"/>
      <c r="E63" s="11"/>
      <c r="F63" s="11"/>
      <c r="G63" s="11"/>
      <c r="H63" s="12"/>
    </row>
    <row r="64" spans="1:8">
      <c r="A64" s="13"/>
      <c r="G64" s="14" t="s">
        <v>26</v>
      </c>
      <c r="H64" s="15">
        <v>23</v>
      </c>
    </row>
    <row r="65" spans="1:8" ht="14.65" thickBot="1">
      <c r="A65" s="16"/>
      <c r="B65" s="17"/>
      <c r="C65" s="17"/>
      <c r="D65" s="17"/>
      <c r="E65" s="17"/>
      <c r="F65" s="17"/>
      <c r="G65" s="17"/>
      <c r="H65" s="18"/>
    </row>
    <row r="66" spans="1:8">
      <c r="A66" s="10"/>
      <c r="B66" s="11"/>
      <c r="C66" s="11"/>
      <c r="D66" s="11"/>
      <c r="E66" s="11"/>
      <c r="F66" s="12"/>
    </row>
    <row r="67" spans="1:8">
      <c r="A67" s="13"/>
      <c r="E67" s="14" t="s">
        <v>26</v>
      </c>
      <c r="F67" s="15">
        <v>24</v>
      </c>
    </row>
    <row r="68" spans="1:8" ht="14.65" thickBot="1">
      <c r="A68" s="16"/>
      <c r="B68" s="17"/>
      <c r="C68" s="17"/>
      <c r="D68" s="17"/>
      <c r="E68" s="17"/>
      <c r="F68" s="18"/>
    </row>
    <row r="69" spans="1:8">
      <c r="A69" s="10"/>
      <c r="B69" s="11"/>
      <c r="C69" s="11"/>
      <c r="D69" s="11"/>
      <c r="E69" s="11"/>
      <c r="F69" s="12"/>
    </row>
    <row r="70" spans="1:8">
      <c r="A70" s="13"/>
      <c r="E70" s="14" t="s">
        <v>26</v>
      </c>
      <c r="F70" s="15">
        <v>25</v>
      </c>
    </row>
    <row r="71" spans="1:8" ht="14.65" thickBot="1">
      <c r="A71" s="16"/>
      <c r="B71" s="17"/>
      <c r="C71" s="17"/>
      <c r="D71" s="17"/>
      <c r="E71" s="17"/>
      <c r="F71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EBC6-C838-4B34-8DE2-2819E0EFFA6B}">
  <dimension ref="A1:N99"/>
  <sheetViews>
    <sheetView tabSelected="1" topLeftCell="I1" workbookViewId="0">
      <selection activeCell="P92" sqref="P92"/>
    </sheetView>
  </sheetViews>
  <sheetFormatPr baseColWidth="10" defaultRowHeight="14.25"/>
  <cols>
    <col min="8" max="8" width="22.3984375" customWidth="1"/>
    <col min="10" max="10" width="17.53125" customWidth="1"/>
    <col min="13" max="13" width="12.46484375" customWidth="1"/>
    <col min="14" max="14" width="13.73046875" customWidth="1"/>
  </cols>
  <sheetData>
    <row r="1" spans="1:14" ht="14.65" thickBot="1"/>
    <row r="2" spans="1:14" ht="14.65" thickBot="1">
      <c r="A2" s="30" t="s">
        <v>36</v>
      </c>
      <c r="B2" s="31"/>
      <c r="C2" s="32"/>
    </row>
    <row r="3" spans="1:14">
      <c r="A3" s="10" t="s">
        <v>37</v>
      </c>
      <c r="B3" s="27" t="s">
        <v>11</v>
      </c>
      <c r="C3" s="3">
        <f>1/3</f>
        <v>0.33333333333333331</v>
      </c>
    </row>
    <row r="4" spans="1:14">
      <c r="A4" s="13" t="s">
        <v>27</v>
      </c>
      <c r="B4" s="25" t="s">
        <v>3</v>
      </c>
      <c r="C4" s="4">
        <f>220/2000000</f>
        <v>1.1E-4</v>
      </c>
    </row>
    <row r="5" spans="1:14">
      <c r="A5" s="13" t="s">
        <v>28</v>
      </c>
      <c r="B5" s="25" t="s">
        <v>4</v>
      </c>
      <c r="C5" s="4">
        <v>6</v>
      </c>
    </row>
    <row r="6" spans="1:14" ht="14.65">
      <c r="A6" s="13" t="s">
        <v>29</v>
      </c>
      <c r="B6" s="33" t="s">
        <v>38</v>
      </c>
      <c r="C6" s="4">
        <v>0.45500000000000002</v>
      </c>
    </row>
    <row r="7" spans="1:14">
      <c r="A7" s="13" t="s">
        <v>30</v>
      </c>
      <c r="B7" s="25" t="s">
        <v>7</v>
      </c>
      <c r="C7" s="4">
        <v>0.08</v>
      </c>
    </row>
    <row r="8" spans="1:14">
      <c r="A8" s="13" t="s">
        <v>31</v>
      </c>
      <c r="B8" s="25" t="s">
        <v>8</v>
      </c>
      <c r="C8" s="5">
        <v>44000000000</v>
      </c>
    </row>
    <row r="9" spans="1:14">
      <c r="A9" s="13" t="s">
        <v>32</v>
      </c>
      <c r="B9" s="25" t="s">
        <v>16</v>
      </c>
      <c r="C9" s="5">
        <f>C10/(3*(1-2*C7))</f>
        <v>37714285714.285713</v>
      </c>
    </row>
    <row r="10" spans="1:14">
      <c r="A10" s="13" t="s">
        <v>33</v>
      </c>
      <c r="B10" s="25" t="s">
        <v>17</v>
      </c>
      <c r="C10" s="5">
        <f>2*C8*(1+C7)</f>
        <v>95040000000</v>
      </c>
    </row>
    <row r="11" spans="1:14">
      <c r="A11" s="24" t="s">
        <v>34</v>
      </c>
      <c r="B11" s="25" t="s">
        <v>20</v>
      </c>
      <c r="C11" s="5">
        <v>1400</v>
      </c>
    </row>
    <row r="12" spans="1:14" ht="15" thickBot="1">
      <c r="A12" s="28" t="s">
        <v>35</v>
      </c>
      <c r="B12" s="29" t="s">
        <v>22</v>
      </c>
      <c r="C12" s="6">
        <v>0.6</v>
      </c>
    </row>
    <row r="13" spans="1:14">
      <c r="B13" s="25"/>
      <c r="C13" s="9"/>
    </row>
    <row r="14" spans="1:14">
      <c r="B14" s="35"/>
      <c r="C14" s="36" t="s">
        <v>44</v>
      </c>
      <c r="D14" s="8" t="s">
        <v>62</v>
      </c>
      <c r="E14" s="8" t="s">
        <v>47</v>
      </c>
      <c r="F14" s="8" t="s">
        <v>49</v>
      </c>
      <c r="G14" s="8" t="s">
        <v>52</v>
      </c>
      <c r="H14" s="8" t="s">
        <v>54</v>
      </c>
      <c r="I14" s="8" t="s">
        <v>55</v>
      </c>
      <c r="J14" s="8" t="s">
        <v>58</v>
      </c>
      <c r="K14" s="8" t="s">
        <v>63</v>
      </c>
      <c r="L14" s="8" t="s">
        <v>55</v>
      </c>
      <c r="M14" s="8" t="s">
        <v>67</v>
      </c>
      <c r="N14" s="8" t="s">
        <v>55</v>
      </c>
    </row>
    <row r="15" spans="1:14">
      <c r="B15" s="35"/>
      <c r="C15" s="36" t="s">
        <v>45</v>
      </c>
      <c r="D15" s="8" t="s">
        <v>46</v>
      </c>
      <c r="E15" s="8" t="s">
        <v>48</v>
      </c>
      <c r="F15" s="8" t="s">
        <v>50</v>
      </c>
      <c r="G15" s="8" t="s">
        <v>53</v>
      </c>
      <c r="H15" s="8"/>
      <c r="I15" s="8" t="s">
        <v>56</v>
      </c>
      <c r="J15" s="8" t="s">
        <v>59</v>
      </c>
      <c r="K15" s="8" t="s">
        <v>64</v>
      </c>
      <c r="L15" s="8" t="s">
        <v>64</v>
      </c>
      <c r="M15" s="8" t="s">
        <v>68</v>
      </c>
      <c r="N15" s="8" t="s">
        <v>68</v>
      </c>
    </row>
    <row r="16" spans="1:14" ht="14.65" thickBot="1">
      <c r="A16" s="34" t="s">
        <v>39</v>
      </c>
      <c r="B16" s="8" t="s">
        <v>40</v>
      </c>
      <c r="C16" s="8" t="s">
        <v>41</v>
      </c>
      <c r="D16" s="8" t="s">
        <v>61</v>
      </c>
      <c r="E16" s="8" t="s">
        <v>42</v>
      </c>
      <c r="F16" s="8" t="s">
        <v>40</v>
      </c>
      <c r="G16" s="8"/>
      <c r="H16" s="8"/>
      <c r="I16" s="8" t="s">
        <v>57</v>
      </c>
      <c r="J16" s="8" t="s">
        <v>60</v>
      </c>
      <c r="K16" s="8" t="s">
        <v>66</v>
      </c>
      <c r="L16" s="8" t="s">
        <v>65</v>
      </c>
      <c r="M16" s="8" t="s">
        <v>69</v>
      </c>
      <c r="N16" s="8" t="s">
        <v>69</v>
      </c>
    </row>
    <row r="17" spans="2:14" ht="16.5">
      <c r="B17" s="39" t="s">
        <v>1</v>
      </c>
      <c r="C17" s="40" t="s">
        <v>5</v>
      </c>
      <c r="D17" s="40" t="s">
        <v>9</v>
      </c>
      <c r="E17" s="40" t="s">
        <v>12</v>
      </c>
      <c r="F17" s="41" t="s">
        <v>51</v>
      </c>
      <c r="G17" s="40" t="s">
        <v>24</v>
      </c>
      <c r="H17" s="40" t="s">
        <v>43</v>
      </c>
      <c r="I17" s="40" t="s">
        <v>13</v>
      </c>
      <c r="J17" s="40" t="s">
        <v>25</v>
      </c>
      <c r="K17" s="40" t="s">
        <v>14</v>
      </c>
      <c r="L17" s="40" t="s">
        <v>15</v>
      </c>
      <c r="M17" s="40" t="s">
        <v>18</v>
      </c>
      <c r="N17" s="40" t="s">
        <v>19</v>
      </c>
    </row>
    <row r="18" spans="2:14" ht="14.65" thickBot="1">
      <c r="B18" s="42" t="s">
        <v>2</v>
      </c>
      <c r="C18" s="43" t="s">
        <v>6</v>
      </c>
      <c r="D18" s="43" t="s">
        <v>10</v>
      </c>
      <c r="E18" s="43" t="s">
        <v>23</v>
      </c>
      <c r="F18" s="43"/>
      <c r="G18" s="43"/>
      <c r="H18" s="43"/>
      <c r="I18" s="43" t="s">
        <v>23</v>
      </c>
      <c r="J18" s="43"/>
      <c r="K18" s="43" t="s">
        <v>0</v>
      </c>
      <c r="L18" s="43" t="s">
        <v>0</v>
      </c>
      <c r="M18" s="43" t="s">
        <v>21</v>
      </c>
      <c r="N18" s="43" t="s">
        <v>21</v>
      </c>
    </row>
    <row r="19" spans="2:14">
      <c r="B19" s="44">
        <v>0</v>
      </c>
      <c r="C19" s="45"/>
      <c r="D19" s="45"/>
      <c r="E19" s="45">
        <f>4*D19*$C$8/(1-$C$7)</f>
        <v>0</v>
      </c>
      <c r="F19" s="45"/>
      <c r="G19" s="45"/>
      <c r="H19" s="45"/>
      <c r="I19" s="45"/>
      <c r="J19" s="45"/>
      <c r="K19" s="45"/>
      <c r="L19" s="45"/>
      <c r="M19" s="46"/>
      <c r="N19" s="61"/>
    </row>
    <row r="20" spans="2:14">
      <c r="B20" s="47">
        <f>B19+1</f>
        <v>1</v>
      </c>
      <c r="C20" s="9">
        <f t="shared" ref="C20:C83" si="0">(4*PI()*$C$4^2*B20)/($C$5*(1-$C$6))*1000</f>
        <v>4.6499414199922323E-5</v>
      </c>
      <c r="D20" s="26">
        <f>(3*C20*G20*(1-$C$7)/(8*$C$8))^$C$3</f>
        <v>8.0909840332552457E-8</v>
      </c>
      <c r="E20" s="9">
        <f t="shared" ref="E20:E83" si="1">4*D20*$C$8/(1-$C$7)</f>
        <v>15478.404237531775</v>
      </c>
      <c r="F20" s="9">
        <f>$C$12</f>
        <v>0.6</v>
      </c>
      <c r="G20" s="9">
        <f>H20*$C$4</f>
        <v>1.4527474846165576E-6</v>
      </c>
      <c r="H20" s="9">
        <f>'SnRough  SnHM '!B5^3</f>
        <v>1.3206795314695978E-2</v>
      </c>
      <c r="I20" s="9">
        <f>(8*D20*$C$8/(2-$C$7))</f>
        <v>14833.470727634618</v>
      </c>
      <c r="J20" s="9">
        <f>I20+(1-F20)/((0-I20)^(-1)+2*F20*(E20+2*I20)/(5*I20*(E20+4/3*I20)))</f>
        <v>6267.6636877329383</v>
      </c>
      <c r="K20" s="9">
        <f>$C$5*(1-$C$6)*E20/(12*PI()*$C$4)</f>
        <v>12205347.06672598</v>
      </c>
      <c r="L20" s="9">
        <f>$C$5*(1-$C$6)/(20*PI()*$C$4)*(E20+1.5*J20)</f>
        <v>11771283.667521995</v>
      </c>
      <c r="M20" s="38">
        <f>((K20+4/3*L20)/$C$11)^0.5</f>
        <v>141.16958382627033</v>
      </c>
      <c r="N20" s="48">
        <f>(L20/$C$11)^0.5</f>
        <v>91.695472966312295</v>
      </c>
    </row>
    <row r="21" spans="2:14">
      <c r="B21" s="47">
        <f t="shared" ref="B21:B84" si="2">B20+1</f>
        <v>2</v>
      </c>
      <c r="C21" s="9">
        <f t="shared" si="0"/>
        <v>9.2998828399844645E-5</v>
      </c>
      <c r="D21" s="26">
        <f>(3*C21*G21*(1-$C$7)/(8*$C$8))^$C$3</f>
        <v>1.1436057689486873E-7</v>
      </c>
      <c r="E21" s="9">
        <f t="shared" si="1"/>
        <v>21877.675579887931</v>
      </c>
      <c r="F21" s="9">
        <f t="shared" ref="F21:F84" si="3">$C$12</f>
        <v>0.6</v>
      </c>
      <c r="G21" s="9">
        <f t="shared" ref="G21:G84" si="4">H21*$C$4</f>
        <v>2.0510918859749326E-6</v>
      </c>
      <c r="H21" s="9">
        <f>'SnRough  SnHM '!B6^3</f>
        <v>1.8646289872499385E-2</v>
      </c>
      <c r="I21" s="9">
        <f t="shared" ref="I21:I84" si="5">(8*D21*$C$8/(2-$C$7))</f>
        <v>20966.10576405927</v>
      </c>
      <c r="J21" s="9">
        <f t="shared" ref="J21:J84" si="6">I21+(1-F21)/((0-I21)^(-1)+2*F21*(E21+2*I21)/(5*I21*(E21+4/3*I21)))</f>
        <v>8858.9179284757465</v>
      </c>
      <c r="K21" s="9">
        <f t="shared" ref="K21:K84" si="7">$C$5*(1-$C$6)*E21/(12*PI()*$C$4)</f>
        <v>17251431.049868241</v>
      </c>
      <c r="L21" s="9">
        <f t="shared" ref="L21:L84" si="8">$C$5*(1-$C$6)/(20*PI()*$C$4)*(E21+1.5*J21)</f>
        <v>16637911.847038418</v>
      </c>
      <c r="M21" s="38">
        <f>((K21+4/3*L21)/$C$11)^0.5</f>
        <v>167.83349212960644</v>
      </c>
      <c r="N21" s="48">
        <f>(L21/$C$11)^0.5</f>
        <v>109.01478224481569</v>
      </c>
    </row>
    <row r="22" spans="2:14">
      <c r="B22" s="47">
        <f t="shared" si="2"/>
        <v>3</v>
      </c>
      <c r="C22" s="9">
        <f t="shared" si="0"/>
        <v>1.3949824259976699E-4</v>
      </c>
      <c r="D22" s="26">
        <f>(3*C22*G22*(1-$C$7)/(8*$C$8))^$C$3</f>
        <v>1.4000039400119141E-7</v>
      </c>
      <c r="E22" s="9">
        <f t="shared" si="1"/>
        <v>26782.68406979314</v>
      </c>
      <c r="F22" s="9">
        <f t="shared" si="3"/>
        <v>0.6</v>
      </c>
      <c r="G22" s="9">
        <f t="shared" si="4"/>
        <v>2.5087224644726952E-6</v>
      </c>
      <c r="H22" s="9">
        <f>'SnRough  SnHM '!B7^3</f>
        <v>2.2806567858842684E-2</v>
      </c>
      <c r="I22" s="9">
        <f t="shared" si="5"/>
        <v>25666.738900218428</v>
      </c>
      <c r="J22" s="9">
        <f t="shared" si="6"/>
        <v>10845.100943754263</v>
      </c>
      <c r="K22" s="9">
        <f t="shared" si="7"/>
        <v>21119228.405836321</v>
      </c>
      <c r="L22" s="9">
        <f t="shared" si="8"/>
        <v>20368157.25478369</v>
      </c>
      <c r="M22" s="38">
        <f>((K22+4/3*L22)/$C$11)^0.5</f>
        <v>185.697087084267</v>
      </c>
      <c r="N22" s="48">
        <f>(L22/$C$11)^0.5</f>
        <v>120.61792467712633</v>
      </c>
    </row>
    <row r="23" spans="2:14">
      <c r="B23" s="47">
        <f t="shared" si="2"/>
        <v>4</v>
      </c>
      <c r="C23" s="9">
        <f t="shared" si="0"/>
        <v>1.8599765679968929E-4</v>
      </c>
      <c r="D23" s="26">
        <f>(3*C23*G23*(1-$C$7)/(8*$C$8))^$C$3</f>
        <v>1.6159590102903028E-7</v>
      </c>
      <c r="E23" s="9">
        <f t="shared" si="1"/>
        <v>30913.998457727532</v>
      </c>
      <c r="F23" s="9">
        <f t="shared" si="3"/>
        <v>0.6</v>
      </c>
      <c r="G23" s="9">
        <f t="shared" si="4"/>
        <v>2.8934576470743633E-6</v>
      </c>
      <c r="H23" s="9">
        <f>'SnRough  SnHM '!B8^3</f>
        <v>2.6304160427948756E-2</v>
      </c>
      <c r="I23" s="9">
        <f t="shared" si="5"/>
        <v>29625.915188655552</v>
      </c>
      <c r="J23" s="9">
        <f t="shared" si="6"/>
        <v>12517.992333234739</v>
      </c>
      <c r="K23" s="9">
        <f t="shared" si="7"/>
        <v>24376936.705263618</v>
      </c>
      <c r="L23" s="9">
        <f t="shared" si="8"/>
        <v>23510010.435111634</v>
      </c>
      <c r="M23" s="38">
        <f>((K23+4/3*L23)/$C$11)^0.5</f>
        <v>199.50584897514813</v>
      </c>
      <c r="N23" s="48">
        <f>(L23/$C$11)^0.5</f>
        <v>129.58728562829114</v>
      </c>
    </row>
    <row r="24" spans="2:14">
      <c r="B24" s="47">
        <f t="shared" si="2"/>
        <v>5</v>
      </c>
      <c r="C24" s="9">
        <f t="shared" si="0"/>
        <v>2.3249707099961162E-4</v>
      </c>
      <c r="D24" s="26">
        <f>(3*C24*G24*(1-$C$7)/(8*$C$8))^$C$3</f>
        <v>1.8060626345081399E-7</v>
      </c>
      <c r="E24" s="9">
        <f t="shared" si="1"/>
        <v>34550.763442764415</v>
      </c>
      <c r="F24" s="9">
        <f t="shared" si="3"/>
        <v>0.6</v>
      </c>
      <c r="G24" s="9">
        <f t="shared" si="4"/>
        <v>3.2315770730503915E-6</v>
      </c>
      <c r="H24" s="9">
        <f>'SnRough  SnHM '!B9^3</f>
        <v>2.9377973391367194E-2</v>
      </c>
      <c r="I24" s="9">
        <f t="shared" si="5"/>
        <v>33111.148299315901</v>
      </c>
      <c r="J24" s="9">
        <f t="shared" si="6"/>
        <v>13990.626041964464</v>
      </c>
      <c r="K24" s="9">
        <f t="shared" si="7"/>
        <v>27244672.820777413</v>
      </c>
      <c r="L24" s="9">
        <f t="shared" si="8"/>
        <v>26275760.16060188</v>
      </c>
      <c r="M24" s="38">
        <f>((K24+4/3*L24)/$C$11)^0.5</f>
        <v>210.9147080517551</v>
      </c>
      <c r="N24" s="48">
        <f>(L24/$C$11)^0.5</f>
        <v>136.99781062015418</v>
      </c>
    </row>
    <row r="25" spans="2:14">
      <c r="B25" s="47">
        <f t="shared" si="2"/>
        <v>6</v>
      </c>
      <c r="C25" s="9">
        <f t="shared" si="0"/>
        <v>2.7899648519953398E-4</v>
      </c>
      <c r="D25" s="26">
        <f>(3*C25*G25*(1-$C$7)/(8*$C$8))^$C$3</f>
        <v>1.9777992382958388E-7</v>
      </c>
      <c r="E25" s="9">
        <f t="shared" si="1"/>
        <v>37836.159341311693</v>
      </c>
      <c r="F25" s="9">
        <f t="shared" si="3"/>
        <v>0.6</v>
      </c>
      <c r="G25" s="9">
        <f t="shared" si="4"/>
        <v>3.5365635396791584E-6</v>
      </c>
      <c r="H25" s="9">
        <f>'SnRough  SnHM '!B10^3</f>
        <v>3.2150577633446892E-2</v>
      </c>
      <c r="I25" s="9">
        <f t="shared" si="5"/>
        <v>36259.652702090374</v>
      </c>
      <c r="J25" s="9">
        <f t="shared" si="6"/>
        <v>15320.980014967769</v>
      </c>
      <c r="K25" s="9">
        <f t="shared" si="7"/>
        <v>29835340.216330715</v>
      </c>
      <c r="L25" s="9">
        <f t="shared" si="8"/>
        <v>28774294.666383747</v>
      </c>
      <c r="M25" s="38">
        <f>((K25+4/3*L25)/$C$11)^0.5</f>
        <v>220.71485553953951</v>
      </c>
      <c r="N25" s="48">
        <f>(L25/$C$11)^0.5</f>
        <v>143.36341101845176</v>
      </c>
    </row>
    <row r="26" spans="2:14">
      <c r="B26" s="47">
        <f t="shared" si="2"/>
        <v>7</v>
      </c>
      <c r="C26" s="9">
        <f t="shared" si="0"/>
        <v>3.2549589939945631E-4</v>
      </c>
      <c r="D26" s="26">
        <f>(3*C26*G26*(1-$C$7)/(8*$C$8))^$C$3</f>
        <v>2.1356154345016111E-7</v>
      </c>
      <c r="E26" s="9">
        <f t="shared" si="1"/>
        <v>40855.251790465598</v>
      </c>
      <c r="F26" s="9">
        <f t="shared" si="3"/>
        <v>0.6</v>
      </c>
      <c r="G26" s="9">
        <f t="shared" si="4"/>
        <v>3.8164292216750256E-6</v>
      </c>
      <c r="H26" s="9">
        <f>'SnRough  SnHM '!B11^3</f>
        <v>3.4694811106136592E-2</v>
      </c>
      <c r="I26" s="9">
        <f t="shared" si="5"/>
        <v>39152.94963252954</v>
      </c>
      <c r="J26" s="9">
        <f t="shared" si="6"/>
        <v>16543.499844730792</v>
      </c>
      <c r="K26" s="9">
        <f t="shared" si="7"/>
        <v>32216016.5834141</v>
      </c>
      <c r="L26" s="9">
        <f t="shared" si="8"/>
        <v>31070306.134496909</v>
      </c>
      <c r="M26" s="38">
        <f>((K26+4/3*L26)/$C$11)^0.5</f>
        <v>229.35171279906385</v>
      </c>
      <c r="N26" s="48">
        <f>(L26/$C$11)^0.5</f>
        <v>148.97340638635788</v>
      </c>
    </row>
    <row r="27" spans="2:14">
      <c r="B27" s="47">
        <f t="shared" si="2"/>
        <v>8</v>
      </c>
      <c r="C27" s="9">
        <f t="shared" si="0"/>
        <v>3.7199531359937858E-4</v>
      </c>
      <c r="D27" s="26">
        <f>(3*C27*G27*(1-$C$7)/(8*$C$8))^$C$3</f>
        <v>2.2824087592035888E-7</v>
      </c>
      <c r="E27" s="9">
        <f t="shared" si="1"/>
        <v>43663.471915199087</v>
      </c>
      <c r="F27" s="9">
        <f t="shared" si="3"/>
        <v>0.6</v>
      </c>
      <c r="G27" s="9">
        <f t="shared" si="4"/>
        <v>4.0763962066348508E-6</v>
      </c>
      <c r="H27" s="9">
        <f>'SnRough  SnHM '!B12^3</f>
        <v>3.7058147333044099E-2</v>
      </c>
      <c r="I27" s="9">
        <f t="shared" si="5"/>
        <v>41844.160585399128</v>
      </c>
      <c r="J27" s="9">
        <f t="shared" si="6"/>
        <v>17680.631233267235</v>
      </c>
      <c r="K27" s="9">
        <f t="shared" si="7"/>
        <v>34430411.60347867</v>
      </c>
      <c r="L27" s="9">
        <f t="shared" si="8"/>
        <v>33205949.78236904</v>
      </c>
      <c r="M27" s="38">
        <f>((K27+4/3*L27)/$C$11)^0.5</f>
        <v>237.10306877767019</v>
      </c>
      <c r="N27" s="48">
        <f>(L27/$C$11)^0.5</f>
        <v>154.00823211385497</v>
      </c>
    </row>
    <row r="28" spans="2:14">
      <c r="B28" s="47">
        <f t="shared" si="2"/>
        <v>9</v>
      </c>
      <c r="C28" s="9">
        <f t="shared" si="0"/>
        <v>4.1849472779930091E-4</v>
      </c>
      <c r="D28" s="26">
        <f>(3*C28*G28*(1-$C$7)/(8*$C$8))^$C$3</f>
        <v>2.4201920616041843E-7</v>
      </c>
      <c r="E28" s="9">
        <f t="shared" si="1"/>
        <v>46299.326395906137</v>
      </c>
      <c r="F28" s="9">
        <f t="shared" si="3"/>
        <v>0.6</v>
      </c>
      <c r="G28" s="9">
        <f t="shared" si="4"/>
        <v>4.3200929050612629E-6</v>
      </c>
      <c r="H28" s="9">
        <f>'SnRough  SnHM '!B13^3</f>
        <v>3.92735718641933E-2</v>
      </c>
      <c r="I28" s="9">
        <f t="shared" si="5"/>
        <v>44370.187796076716</v>
      </c>
      <c r="J28" s="9">
        <f t="shared" si="6"/>
        <v>18747.966674398609</v>
      </c>
      <c r="K28" s="9">
        <f t="shared" si="7"/>
        <v>36508889.349679753</v>
      </c>
      <c r="L28" s="9">
        <f t="shared" si="8"/>
        <v>35210509.834074937</v>
      </c>
      <c r="M28" s="38">
        <f>((K28+4/3*L28)/$C$11)^0.5</f>
        <v>244.15486273369467</v>
      </c>
      <c r="N28" s="48">
        <f>(L28/$C$11)^0.5</f>
        <v>158.58866342584639</v>
      </c>
    </row>
    <row r="29" spans="2:14">
      <c r="B29" s="47">
        <f t="shared" si="2"/>
        <v>10</v>
      </c>
      <c r="C29" s="9">
        <f t="shared" si="0"/>
        <v>4.6499414199922324E-4</v>
      </c>
      <c r="D29" s="26">
        <f>(3*C29*G29*(1-$C$7)/(8*$C$8))^$C$3</f>
        <v>2.5504310346363197E-7</v>
      </c>
      <c r="E29" s="9">
        <f t="shared" si="1"/>
        <v>48790.854575651334</v>
      </c>
      <c r="F29" s="9">
        <f t="shared" si="3"/>
        <v>0.6</v>
      </c>
      <c r="G29" s="9">
        <f t="shared" si="4"/>
        <v>4.5501619350107994E-6</v>
      </c>
      <c r="H29" s="9">
        <f>'SnRough  SnHM '!B14^3</f>
        <v>4.1365108500098176E-2</v>
      </c>
      <c r="I29" s="9">
        <f t="shared" si="5"/>
        <v>46757.902301665861</v>
      </c>
      <c r="J29" s="9">
        <f t="shared" si="6"/>
        <v>19756.860127464442</v>
      </c>
      <c r="K29" s="9">
        <f t="shared" si="7"/>
        <v>38473559.976809427</v>
      </c>
      <c r="L29" s="9">
        <f t="shared" si="8"/>
        <v>37105310.132563733</v>
      </c>
      <c r="M29" s="38">
        <f>((K29+4/3*L29)/$C$11)^0.5</f>
        <v>250.63819515706547</v>
      </c>
      <c r="N29" s="48">
        <f>(L29/$C$11)^0.5</f>
        <v>162.79985550310306</v>
      </c>
    </row>
    <row r="30" spans="2:14">
      <c r="B30" s="47">
        <f t="shared" si="2"/>
        <v>11</v>
      </c>
      <c r="C30" s="9">
        <f t="shared" si="0"/>
        <v>5.1149355619914557E-4</v>
      </c>
      <c r="D30" s="26">
        <f>(3*C30*G30*(1-$C$7)/(8*$C$8))^$C$3</f>
        <v>2.6742322671934331E-7</v>
      </c>
      <c r="E30" s="9">
        <f t="shared" si="1"/>
        <v>51159.22598109176</v>
      </c>
      <c r="F30" s="9">
        <f t="shared" si="3"/>
        <v>0.6</v>
      </c>
      <c r="G30" s="9">
        <f t="shared" si="4"/>
        <v>4.7685988381064117E-6</v>
      </c>
      <c r="H30" s="9">
        <f>'SnRough  SnHM '!B15^3</f>
        <v>4.3350898528240103E-2</v>
      </c>
      <c r="I30" s="9">
        <f t="shared" si="5"/>
        <v>49027.591565212941</v>
      </c>
      <c r="J30" s="9">
        <f t="shared" si="6"/>
        <v>20715.883759949123</v>
      </c>
      <c r="K30" s="9">
        <f t="shared" si="7"/>
        <v>40341116.511882812</v>
      </c>
      <c r="L30" s="9">
        <f t="shared" si="8"/>
        <v>38906450.044382751</v>
      </c>
      <c r="M30" s="38">
        <f>((K30+4/3*L30)/$C$11)^0.5</f>
        <v>256.64926489239087</v>
      </c>
      <c r="N30" s="48">
        <f>(L30/$C$11)^0.5</f>
        <v>166.70429346682525</v>
      </c>
    </row>
    <row r="31" spans="2:14">
      <c r="B31" s="47">
        <f t="shared" si="2"/>
        <v>12</v>
      </c>
      <c r="C31" s="9">
        <f t="shared" si="0"/>
        <v>5.5799297039906795E-4</v>
      </c>
      <c r="D31" s="26">
        <f>(3*C31*G31*(1-$C$7)/(8*$C$8))^$C$3</f>
        <v>2.7924555509047316E-7</v>
      </c>
      <c r="E31" s="9">
        <f t="shared" si="1"/>
        <v>53420.888799916604</v>
      </c>
      <c r="F31" s="9">
        <f t="shared" si="3"/>
        <v>0.6</v>
      </c>
      <c r="G31" s="9">
        <f t="shared" si="4"/>
        <v>4.9769543865404878E-6</v>
      </c>
      <c r="H31" s="9">
        <f>'SnRough  SnHM '!B16^3</f>
        <v>4.5245039877640794E-2</v>
      </c>
      <c r="I31" s="9">
        <f t="shared" si="5"/>
        <v>51195.018433253412</v>
      </c>
      <c r="J31" s="9">
        <f t="shared" si="6"/>
        <v>21631.69792954369</v>
      </c>
      <c r="K31" s="9">
        <f t="shared" si="7"/>
        <v>42124529.01539737</v>
      </c>
      <c r="L31" s="9">
        <f t="shared" si="8"/>
        <v>40626438.370835707</v>
      </c>
      <c r="M31" s="38">
        <f>((K31+4/3*L31)/$C$11)^0.5</f>
        <v>262.26092992318735</v>
      </c>
      <c r="N31" s="48">
        <f>(L31/$C$11)^0.5</f>
        <v>170.34930158529249</v>
      </c>
    </row>
    <row r="32" spans="2:14">
      <c r="B32" s="47">
        <f t="shared" si="2"/>
        <v>13</v>
      </c>
      <c r="C32" s="9">
        <f t="shared" si="0"/>
        <v>6.0449238459899023E-4</v>
      </c>
      <c r="D32" s="26">
        <f>(3*C32*G32*(1-$C$7)/(8*$C$8))^$C$3</f>
        <v>2.9057846963658216E-7</v>
      </c>
      <c r="E32" s="9">
        <f t="shared" si="1"/>
        <v>55588.924626128763</v>
      </c>
      <c r="F32" s="9">
        <f t="shared" si="3"/>
        <v>0.6</v>
      </c>
      <c r="G32" s="9">
        <f t="shared" si="4"/>
        <v>5.1764621635371701E-6</v>
      </c>
      <c r="H32" s="9">
        <f>'SnRough  SnHM '!B17^3</f>
        <v>4.7058746941247002E-2</v>
      </c>
      <c r="I32" s="9">
        <f t="shared" si="5"/>
        <v>53272.719433373401</v>
      </c>
      <c r="J32" s="9">
        <f t="shared" si="6"/>
        <v>22509.59976058031</v>
      </c>
      <c r="K32" s="9">
        <f t="shared" si="7"/>
        <v>43834112.852719039</v>
      </c>
      <c r="L32" s="9">
        <f t="shared" si="8"/>
        <v>42275223.628027268</v>
      </c>
      <c r="M32" s="38">
        <f>((K32+4/3*L32)/$C$11)^0.5</f>
        <v>267.52980833930144</v>
      </c>
      <c r="N32" s="48">
        <f>(L32/$C$11)^0.5</f>
        <v>173.77165564537205</v>
      </c>
    </row>
    <row r="33" spans="2:14">
      <c r="B33" s="47">
        <f t="shared" si="2"/>
        <v>14</v>
      </c>
      <c r="C33" s="9">
        <f t="shared" si="0"/>
        <v>6.5099179879891261E-4</v>
      </c>
      <c r="D33" s="26">
        <f>(3*C33*G33*(1-$C$7)/(8*$C$8))^$C$3</f>
        <v>3.014774184659141E-7</v>
      </c>
      <c r="E33" s="9">
        <f t="shared" si="1"/>
        <v>57673.940923914</v>
      </c>
      <c r="F33" s="9">
        <f t="shared" si="3"/>
        <v>0.6</v>
      </c>
      <c r="G33" s="9">
        <f t="shared" si="4"/>
        <v>5.3681226181300187E-6</v>
      </c>
      <c r="H33" s="9">
        <f>'SnRough  SnHM '!B18^3</f>
        <v>4.8801114710272896E-2</v>
      </c>
      <c r="I33" s="9">
        <f t="shared" si="5"/>
        <v>55270.860052084259</v>
      </c>
      <c r="J33" s="9">
        <f t="shared" si="6"/>
        <v>23353.884529049687</v>
      </c>
      <c r="K33" s="9">
        <f t="shared" si="7"/>
        <v>45478232.437898383</v>
      </c>
      <c r="L33" s="9">
        <f t="shared" si="8"/>
        <v>43860872.763170302</v>
      </c>
      <c r="M33" s="38">
        <f>((K33+4/3*L33)/$C$11)^0.5</f>
        <v>272.500846816673</v>
      </c>
      <c r="N33" s="48">
        <f>(L33/$C$11)^0.5</f>
        <v>177.00055036873735</v>
      </c>
    </row>
    <row r="34" spans="2:14">
      <c r="B34" s="47">
        <f t="shared" si="2"/>
        <v>15</v>
      </c>
      <c r="C34" s="9">
        <f t="shared" si="0"/>
        <v>6.9749121299883489E-4</v>
      </c>
      <c r="D34" s="26">
        <f>(3*C34*G34*(1-$C$7)/(8*$C$8))^$C$3</f>
        <v>3.1198810279516909E-7</v>
      </c>
      <c r="E34" s="9">
        <f t="shared" si="1"/>
        <v>59684.680534727995</v>
      </c>
      <c r="F34" s="9">
        <f t="shared" si="3"/>
        <v>0.6</v>
      </c>
      <c r="G34" s="9">
        <f t="shared" si="4"/>
        <v>5.5527604761071063E-6</v>
      </c>
      <c r="H34" s="9">
        <f>'SnRough  SnHM '!B19^3</f>
        <v>5.0479640691882779E-2</v>
      </c>
      <c r="I34" s="9">
        <f t="shared" si="5"/>
        <v>57197.818845780996</v>
      </c>
      <c r="J34" s="9">
        <f t="shared" si="6"/>
        <v>24168.092470048308</v>
      </c>
      <c r="K34" s="9">
        <f t="shared" si="7"/>
        <v>47063781.85463281</v>
      </c>
      <c r="L34" s="9">
        <f t="shared" si="8"/>
        <v>45390034.683041997</v>
      </c>
      <c r="M34" s="38">
        <f>((K34+4/3*L34)/$C$11)^0.5</f>
        <v>277.21037408268728</v>
      </c>
      <c r="N34" s="48">
        <f>(L34/$C$11)^0.5</f>
        <v>180.05958276367852</v>
      </c>
    </row>
    <row r="35" spans="2:14">
      <c r="B35" s="47">
        <f t="shared" si="2"/>
        <v>16</v>
      </c>
      <c r="C35" s="9">
        <f t="shared" si="0"/>
        <v>7.4399062719875716E-4</v>
      </c>
      <c r="D35" s="26">
        <f>(3*C35*G35*(1-$C$7)/(8*$C$8))^$C$3</f>
        <v>3.2214871965391147E-7</v>
      </c>
      <c r="E35" s="9">
        <f t="shared" si="1"/>
        <v>61628.450716400454</v>
      </c>
      <c r="F35" s="9">
        <f t="shared" si="3"/>
        <v>0.6</v>
      </c>
      <c r="G35" s="9">
        <f t="shared" si="4"/>
        <v>5.7310651562630159E-6</v>
      </c>
      <c r="H35" s="9">
        <f>'SnRough  SnHM '!B20^3</f>
        <v>5.2100592329663777E-2</v>
      </c>
      <c r="I35" s="9">
        <f t="shared" si="5"/>
        <v>59060.598603217106</v>
      </c>
      <c r="J35" s="9">
        <f t="shared" si="6"/>
        <v>24955.182508401587</v>
      </c>
      <c r="K35" s="9">
        <f t="shared" si="7"/>
        <v>48596523.170933291</v>
      </c>
      <c r="L35" s="9">
        <f t="shared" si="8"/>
        <v>46868266.537037425</v>
      </c>
      <c r="M35" s="38">
        <f>((K35+4/3*L35)/$C$11)^0.5</f>
        <v>281.68820810594889</v>
      </c>
      <c r="N35" s="48">
        <f>(L35/$C$11)^0.5</f>
        <v>182.96812083185699</v>
      </c>
    </row>
    <row r="36" spans="2:14">
      <c r="B36" s="47">
        <f t="shared" si="2"/>
        <v>17</v>
      </c>
      <c r="C36" s="9">
        <f t="shared" si="0"/>
        <v>7.9049004139867954E-4</v>
      </c>
      <c r="D36" s="26">
        <f>(3*C36*G36*(1-$C$7)/(8*$C$8))^$C$3</f>
        <v>3.3199158170635699E-7</v>
      </c>
      <c r="E36" s="9">
        <f t="shared" si="1"/>
        <v>63511.433022085679</v>
      </c>
      <c r="F36" s="9">
        <f t="shared" si="3"/>
        <v>0.6</v>
      </c>
      <c r="G36" s="9">
        <f t="shared" si="4"/>
        <v>5.9036199643961587E-6</v>
      </c>
      <c r="H36" s="9">
        <f>'SnRough  SnHM '!B21^3</f>
        <v>5.3669272403601441E-2</v>
      </c>
      <c r="I36" s="9">
        <f t="shared" si="5"/>
        <v>60865.123312832111</v>
      </c>
      <c r="J36" s="9">
        <f t="shared" si="6"/>
        <v>25717.657737816386</v>
      </c>
      <c r="K36" s="9">
        <f t="shared" si="7"/>
        <v>50081330.791195892</v>
      </c>
      <c r="L36" s="9">
        <f t="shared" si="8"/>
        <v>48300269.379255474</v>
      </c>
      <c r="M36" s="38">
        <f>((K36+4/3*L36)/$C$11)^0.5</f>
        <v>285.95915038382736</v>
      </c>
      <c r="N36" s="48">
        <f>(L36/$C$11)^0.5</f>
        <v>185.74227416975896</v>
      </c>
    </row>
    <row r="37" spans="2:14">
      <c r="B37" s="47">
        <f t="shared" si="2"/>
        <v>18</v>
      </c>
      <c r="C37" s="9">
        <f t="shared" si="0"/>
        <v>8.3698945559860182E-4</v>
      </c>
      <c r="D37" s="26">
        <f>(3*C37*G37*(1-$C$7)/(8*$C$8))^$C$3</f>
        <v>3.415443134311159E-7</v>
      </c>
      <c r="E37" s="9">
        <f t="shared" si="1"/>
        <v>65338.912134648257</v>
      </c>
      <c r="F37" s="9">
        <f t="shared" si="3"/>
        <v>0.6</v>
      </c>
      <c r="G37" s="9">
        <f t="shared" si="4"/>
        <v>6.0709236540800203E-6</v>
      </c>
      <c r="H37" s="9">
        <f>'SnRough  SnHM '!B22^3</f>
        <v>5.5190215037091088E-2</v>
      </c>
      <c r="I37" s="9">
        <f t="shared" si="5"/>
        <v>62616.457462371254</v>
      </c>
      <c r="J37" s="9">
        <f t="shared" si="6"/>
        <v>26457.658082692076</v>
      </c>
      <c r="K37" s="9">
        <f t="shared" si="7"/>
        <v>51522371.901359804</v>
      </c>
      <c r="L37" s="9">
        <f t="shared" si="8"/>
        <v>49690062.196417086</v>
      </c>
      <c r="M37" s="38">
        <f>((K37+4/3*L37)/$C$11)^0.5</f>
        <v>290.04407074399825</v>
      </c>
      <c r="N37" s="48">
        <f>(L37/$C$11)^0.5</f>
        <v>188.39559859208322</v>
      </c>
    </row>
    <row r="38" spans="2:14">
      <c r="B38" s="47">
        <f t="shared" si="2"/>
        <v>19</v>
      </c>
      <c r="C38" s="9">
        <f t="shared" si="0"/>
        <v>8.834888697985242E-4</v>
      </c>
      <c r="D38" s="26">
        <f>(3*C38*G38*(1-$C$7)/(8*$C$8))^$C$3</f>
        <v>3.5083075169286363E-7</v>
      </c>
      <c r="E38" s="9">
        <f t="shared" si="1"/>
        <v>67115.448149939126</v>
      </c>
      <c r="F38" s="9">
        <f t="shared" si="3"/>
        <v>0.6</v>
      </c>
      <c r="G38" s="9">
        <f t="shared" si="4"/>
        <v>6.2334066607134808E-6</v>
      </c>
      <c r="H38" s="9">
        <f>'SnRough  SnHM '!B23^3</f>
        <v>5.6667333279213458E-2</v>
      </c>
      <c r="I38" s="9">
        <f t="shared" si="5"/>
        <v>64318.971143691662</v>
      </c>
      <c r="J38" s="9">
        <f t="shared" si="6"/>
        <v>27177.030060714787</v>
      </c>
      <c r="K38" s="9">
        <f t="shared" si="7"/>
        <v>52923242.321230762</v>
      </c>
      <c r="L38" s="9">
        <f t="shared" si="8"/>
        <v>51041112.928820796</v>
      </c>
      <c r="M38" s="38">
        <f>((K38+4/3*L38)/$C$11)^0.5</f>
        <v>293.96071112560327</v>
      </c>
      <c r="N38" s="48">
        <f>(L38/$C$11)^0.5</f>
        <v>190.93961822078876</v>
      </c>
    </row>
    <row r="39" spans="2:14">
      <c r="B39" s="47">
        <f t="shared" si="2"/>
        <v>20</v>
      </c>
      <c r="C39" s="9">
        <f t="shared" si="0"/>
        <v>9.2998828399844648E-4</v>
      </c>
      <c r="D39" s="26">
        <f>(3*C39*G39*(1-$C$7)/(8*$C$8))^$C$3</f>
        <v>3.598716353762576E-7</v>
      </c>
      <c r="E39" s="9">
        <f t="shared" si="1"/>
        <v>68845.008506762315</v>
      </c>
      <c r="F39" s="9">
        <f t="shared" si="3"/>
        <v>0.6</v>
      </c>
      <c r="G39" s="9">
        <f t="shared" si="4"/>
        <v>6.3914435342725524E-6</v>
      </c>
      <c r="H39" s="9">
        <f>'SnRough  SnHM '!B24^3</f>
        <v>5.8104032129750474E-2</v>
      </c>
      <c r="I39" s="9">
        <f t="shared" si="5"/>
        <v>65976.466485647223</v>
      </c>
      <c r="J39" s="9">
        <f t="shared" si="6"/>
        <v>27877.380205203044</v>
      </c>
      <c r="K39" s="9">
        <f t="shared" si="7"/>
        <v>54287070.536589719</v>
      </c>
      <c r="L39" s="9">
        <f t="shared" si="8"/>
        <v>52356438.802718036</v>
      </c>
      <c r="M39" s="38">
        <f>((K39+4/3*L39)/$C$11)^0.5</f>
        <v>297.72429192948732</v>
      </c>
      <c r="N39" s="48">
        <f>(L39/$C$11)^0.5</f>
        <v>193.38421933460791</v>
      </c>
    </row>
    <row r="40" spans="2:14">
      <c r="B40" s="47">
        <f t="shared" si="2"/>
        <v>21</v>
      </c>
      <c r="C40" s="9">
        <f t="shared" si="0"/>
        <v>9.7648769819836886E-4</v>
      </c>
      <c r="D40" s="26">
        <f>(3*C40*G40*(1-$C$7)/(8*$C$8))^$C$3</f>
        <v>3.6868514150095927E-7</v>
      </c>
      <c r="E40" s="9">
        <f t="shared" si="1"/>
        <v>70531.070548009593</v>
      </c>
      <c r="F40" s="9">
        <f t="shared" si="3"/>
        <v>0.6</v>
      </c>
      <c r="G40" s="9">
        <f t="shared" si="4"/>
        <v>6.5453626052931571E-6</v>
      </c>
      <c r="H40" s="9">
        <f>'SnRough  SnHM '!B25^3</f>
        <v>5.9503296411755974E-2</v>
      </c>
      <c r="I40" s="9">
        <f t="shared" si="5"/>
        <v>67592.275941842541</v>
      </c>
      <c r="J40" s="9">
        <f t="shared" si="6"/>
        <v>28560.116595144733</v>
      </c>
      <c r="K40" s="9">
        <f t="shared" si="7"/>
        <v>55616598.572791018</v>
      </c>
      <c r="L40" s="9">
        <f t="shared" si="8"/>
        <v>53638684.327772744</v>
      </c>
      <c r="M40" s="38">
        <f>((K40+4/3*L40)/$C$11)^0.5</f>
        <v>301.3479767681431</v>
      </c>
      <c r="N40" s="48">
        <f>(L40/$C$11)^0.5</f>
        <v>195.73795224332224</v>
      </c>
    </row>
    <row r="41" spans="2:14">
      <c r="B41" s="47">
        <f t="shared" si="2"/>
        <v>22</v>
      </c>
      <c r="C41" s="9">
        <f t="shared" si="0"/>
        <v>1.0229871123982911E-3</v>
      </c>
      <c r="D41" s="26">
        <f>(3*C41*G41*(1-$C$7)/(8*$C$8))^$C$3</f>
        <v>3.7728730763074201E-7</v>
      </c>
      <c r="E41" s="9">
        <f t="shared" si="1"/>
        <v>72176.702329359337</v>
      </c>
      <c r="F41" s="9">
        <f t="shared" si="3"/>
        <v>0.6</v>
      </c>
      <c r="G41" s="9">
        <f t="shared" si="4"/>
        <v>6.6954536014520024E-6</v>
      </c>
      <c r="H41" s="9">
        <f>'SnRough  SnHM '!B26^3</f>
        <v>6.0867760013200017E-2</v>
      </c>
      <c r="I41" s="9">
        <f t="shared" si="5"/>
        <v>69169.339732302702</v>
      </c>
      <c r="J41" s="9">
        <f t="shared" si="6"/>
        <v>29226.481577029306</v>
      </c>
      <c r="K41" s="9">
        <f t="shared" si="7"/>
        <v>56914245.715686098</v>
      </c>
      <c r="L41" s="9">
        <f t="shared" si="8"/>
        <v>54890182.751853593</v>
      </c>
      <c r="M41" s="38">
        <f>((K41+4/3*L41)/$C$11)^0.5</f>
        <v>304.84323377702901</v>
      </c>
      <c r="N41" s="48">
        <f>(L41/$C$11)^0.5</f>
        <v>198.00826597438083</v>
      </c>
    </row>
    <row r="42" spans="2:14">
      <c r="B42" s="47">
        <f t="shared" si="2"/>
        <v>23</v>
      </c>
      <c r="C42" s="9">
        <f t="shared" si="0"/>
        <v>1.0694865265982135E-3</v>
      </c>
      <c r="D42" s="26">
        <f>(3*C42*G42*(1-$C$7)/(8*$C$8))^$C$3</f>
        <v>3.8569236873371595E-7</v>
      </c>
      <c r="E42" s="9">
        <f t="shared" si="1"/>
        <v>73784.627062102183</v>
      </c>
      <c r="F42" s="9">
        <f t="shared" si="3"/>
        <v>0.6</v>
      </c>
      <c r="G42" s="9">
        <f t="shared" si="4"/>
        <v>6.8419737221247977E-6</v>
      </c>
      <c r="H42" s="9">
        <f>'SnRough  SnHM '!B27^3</f>
        <v>6.2199761110225432E-2</v>
      </c>
      <c r="I42" s="9">
        <f t="shared" si="5"/>
        <v>70710.267601181273</v>
      </c>
      <c r="J42" s="9">
        <f t="shared" si="6"/>
        <v>29877.577859654055</v>
      </c>
      <c r="K42" s="9">
        <f t="shared" si="7"/>
        <v>58182159.327394977</v>
      </c>
      <c r="L42" s="9">
        <f t="shared" si="8"/>
        <v>56113005.069624946</v>
      </c>
      <c r="M42" s="38">
        <f>((K42+4/3*L42)/$C$11)^0.5</f>
        <v>308.22012011388898</v>
      </c>
      <c r="N42" s="48">
        <f>(L42/$C$11)^0.5</f>
        <v>200.20169306695425</v>
      </c>
    </row>
    <row r="43" spans="2:14">
      <c r="B43" s="47">
        <f t="shared" si="2"/>
        <v>24</v>
      </c>
      <c r="C43" s="9">
        <f t="shared" si="0"/>
        <v>1.1159859407981359E-3</v>
      </c>
      <c r="D43" s="26">
        <f>(3*C43*G43*(1-$C$7)/(8*$C$8))^$C$3</f>
        <v>3.9391302876342162E-7</v>
      </c>
      <c r="E43" s="9">
        <f t="shared" si="1"/>
        <v>75357.275067784998</v>
      </c>
      <c r="F43" s="9">
        <f t="shared" si="3"/>
        <v>0.6</v>
      </c>
      <c r="G43" s="9">
        <f t="shared" si="4"/>
        <v>6.9851525361981348E-6</v>
      </c>
      <c r="H43" s="9">
        <f>'SnRough  SnHM '!B28^3</f>
        <v>6.3501386692710313E-2</v>
      </c>
      <c r="I43" s="9">
        <f t="shared" si="5"/>
        <v>72217.388606627297</v>
      </c>
      <c r="J43" s="9">
        <f t="shared" si="6"/>
        <v>30514.389552096043</v>
      </c>
      <c r="K43" s="9">
        <f t="shared" si="7"/>
        <v>59422255.814642042</v>
      </c>
      <c r="L43" s="9">
        <f t="shared" si="8"/>
        <v>57308999.533910058</v>
      </c>
      <c r="M43" s="38">
        <f>((K43+4/3*L43)/$C$11)^0.5</f>
        <v>311.48750856998237</v>
      </c>
      <c r="N43" s="48">
        <f>(L43/$C$11)^0.5</f>
        <v>202.32399676528391</v>
      </c>
    </row>
    <row r="44" spans="2:14">
      <c r="B44" s="47">
        <f t="shared" si="2"/>
        <v>25</v>
      </c>
      <c r="C44" s="9">
        <f t="shared" si="0"/>
        <v>1.1624853549980583E-3</v>
      </c>
      <c r="D44" s="26">
        <f>(3*C44*G44*(1-$C$7)/(8*$C$8))^$C$3</f>
        <v>4.0196068178775426E-7</v>
      </c>
      <c r="E44" s="9">
        <f t="shared" si="1"/>
        <v>76896.826081135601</v>
      </c>
      <c r="F44" s="9">
        <f t="shared" si="3"/>
        <v>0.6</v>
      </c>
      <c r="G44" s="9">
        <f t="shared" si="4"/>
        <v>7.1251959703452375E-6</v>
      </c>
      <c r="H44" s="9">
        <f>'SnRough  SnHM '!B29^3</f>
        <v>6.477450882132034E-2</v>
      </c>
      <c r="I44" s="9">
        <f t="shared" si="5"/>
        <v>73692.791661088282</v>
      </c>
      <c r="J44" s="9">
        <f t="shared" si="6"/>
        <v>31137.799293417578</v>
      </c>
      <c r="K44" s="9">
        <f t="shared" si="7"/>
        <v>60636253.986321159</v>
      </c>
      <c r="L44" s="9">
        <f t="shared" si="8"/>
        <v>58479823.826948464</v>
      </c>
      <c r="M44" s="38">
        <f>((K44+4/3*L44)/$C$11)^0.5</f>
        <v>314.65326996808551</v>
      </c>
      <c r="N44" s="48">
        <f>(L44/$C$11)^0.5</f>
        <v>204.38028949371468</v>
      </c>
    </row>
    <row r="45" spans="2:14">
      <c r="B45" s="47">
        <f t="shared" si="2"/>
        <v>26</v>
      </c>
      <c r="C45" s="9">
        <f t="shared" si="0"/>
        <v>1.2089847691979805E-3</v>
      </c>
      <c r="D45" s="26">
        <f>(3*C45*G45*(1-$C$7)/(8*$C$8))^$C$3</f>
        <v>4.0984559366972088E-7</v>
      </c>
      <c r="E45" s="9">
        <f t="shared" si="1"/>
        <v>78405.244006381385</v>
      </c>
      <c r="F45" s="9">
        <f t="shared" si="3"/>
        <v>0.6</v>
      </c>
      <c r="G45" s="9">
        <f t="shared" si="4"/>
        <v>7.2622895860919556E-6</v>
      </c>
      <c r="H45" s="9">
        <f>'SnRough  SnHM '!B30^3</f>
        <v>6.6020814419017776E-2</v>
      </c>
      <c r="I45" s="9">
        <f t="shared" si="5"/>
        <v>75138.358839448832</v>
      </c>
      <c r="J45" s="9">
        <f t="shared" si="6"/>
        <v>31748.602326527674</v>
      </c>
      <c r="K45" s="9">
        <f t="shared" si="7"/>
        <v>61825702.460257083</v>
      </c>
      <c r="L45" s="9">
        <f t="shared" si="8"/>
        <v>59626971.49248033</v>
      </c>
      <c r="M45" s="38">
        <f>((K45+4/3*L45)/$C$11)^0.5</f>
        <v>317.72442137903261</v>
      </c>
      <c r="N45" s="48">
        <f>(L45/$C$11)^0.5</f>
        <v>206.37512912945743</v>
      </c>
    </row>
    <row r="46" spans="2:14">
      <c r="B46" s="47">
        <f t="shared" si="2"/>
        <v>27</v>
      </c>
      <c r="C46" s="9">
        <f t="shared" si="0"/>
        <v>1.2554841833979028E-3</v>
      </c>
      <c r="D46" s="26">
        <f>(3*C46*G46*(1-$C$7)/(8*$C$8))^$C$3</f>
        <v>4.1757705257517032E-7</v>
      </c>
      <c r="E46" s="9">
        <f t="shared" si="1"/>
        <v>79884.305710032568</v>
      </c>
      <c r="F46" s="9">
        <f t="shared" si="3"/>
        <v>0.6</v>
      </c>
      <c r="G46" s="9">
        <f t="shared" si="4"/>
        <v>7.3966012948242286E-6</v>
      </c>
      <c r="H46" s="9">
        <f>'SnRough  SnHM '!B31^3</f>
        <v>6.7241829952947529E-2</v>
      </c>
      <c r="I46" s="9">
        <f t="shared" si="5"/>
        <v>76555.792972114563</v>
      </c>
      <c r="J46" s="9">
        <f t="shared" si="6"/>
        <v>32347.518157231505</v>
      </c>
      <c r="K46" s="9">
        <f t="shared" si="7"/>
        <v>62992002.367478289</v>
      </c>
      <c r="L46" s="9">
        <f t="shared" si="8"/>
        <v>60751793.83257854</v>
      </c>
      <c r="M46" s="38">
        <f>((K46+4/3*L46)/$C$11)^0.5</f>
        <v>320.70724761761164</v>
      </c>
      <c r="N46" s="48">
        <f>(L46/$C$11)^0.5</f>
        <v>208.31259791918924</v>
      </c>
    </row>
    <row r="47" spans="2:14">
      <c r="B47" s="47">
        <f t="shared" si="2"/>
        <v>28</v>
      </c>
      <c r="C47" s="9">
        <f t="shared" si="0"/>
        <v>1.3019835975978252E-3</v>
      </c>
      <c r="D47" s="26">
        <f>(3*C47*G47*(1-$C$7)/(8*$C$8))^$C$3</f>
        <v>4.2516349460615589E-7</v>
      </c>
      <c r="E47" s="9">
        <f t="shared" si="1"/>
        <v>81335.625055090699</v>
      </c>
      <c r="F47" s="9">
        <f t="shared" si="3"/>
        <v>0.6</v>
      </c>
      <c r="G47" s="9">
        <f t="shared" si="4"/>
        <v>7.528283624274007E-6</v>
      </c>
      <c r="H47" s="9">
        <f>'SnRough  SnHM '!B32^3</f>
        <v>6.8438942038854603E-2</v>
      </c>
      <c r="I47" s="9">
        <f t="shared" si="5"/>
        <v>77946.640677795251</v>
      </c>
      <c r="J47" s="9">
        <f t="shared" si="6"/>
        <v>32935.200286392355</v>
      </c>
      <c r="K47" s="9">
        <f t="shared" si="7"/>
        <v>64136426.304161355</v>
      </c>
      <c r="L47" s="9">
        <f t="shared" si="8"/>
        <v>61855518.185597867</v>
      </c>
      <c r="M47" s="38">
        <f>((K47+4/3*L47)/$C$11)^0.5</f>
        <v>323.60740163664053</v>
      </c>
      <c r="N47" s="48">
        <f>(L47/$C$11)^0.5</f>
        <v>210.196367689151</v>
      </c>
    </row>
    <row r="48" spans="2:14">
      <c r="B48" s="47">
        <f t="shared" si="2"/>
        <v>29</v>
      </c>
      <c r="C48" s="9">
        <f t="shared" si="0"/>
        <v>1.3484830117977474E-3</v>
      </c>
      <c r="D48" s="26">
        <f>(3*C48*G48*(1-$C$7)/(8*$C$8))^$C$3</f>
        <v>4.3261260940746281E-7</v>
      </c>
      <c r="E48" s="9">
        <f t="shared" si="1"/>
        <v>82760.673104036367</v>
      </c>
      <c r="F48" s="9">
        <f t="shared" si="3"/>
        <v>0.6</v>
      </c>
      <c r="G48" s="9">
        <f t="shared" si="4"/>
        <v>7.6574756238649555E-6</v>
      </c>
      <c r="H48" s="9">
        <f>'SnRough  SnHM '!B33^3</f>
        <v>6.9613414762408676E-2</v>
      </c>
      <c r="I48" s="9">
        <f t="shared" si="5"/>
        <v>79312.311724701518</v>
      </c>
      <c r="J48" s="9">
        <f t="shared" si="6"/>
        <v>33512.244390718944</v>
      </c>
      <c r="K48" s="9">
        <f t="shared" si="7"/>
        <v>65260134.262502939</v>
      </c>
      <c r="L48" s="9">
        <f t="shared" si="8"/>
        <v>62939263.290491387</v>
      </c>
      <c r="M48" s="38">
        <f>((K48+4/3*L48)/$C$11)^0.5</f>
        <v>326.42998809978724</v>
      </c>
      <c r="N48" s="48">
        <f>(L48/$C$11)^0.5</f>
        <v>212.02975412914404</v>
      </c>
    </row>
    <row r="49" spans="2:14">
      <c r="B49" s="47">
        <f t="shared" si="2"/>
        <v>30</v>
      </c>
      <c r="C49" s="9">
        <f t="shared" si="0"/>
        <v>1.3949824259976698E-3</v>
      </c>
      <c r="D49" s="26">
        <f>(3*C49*G49*(1-$C$7)/(8*$C$8))^$C$3</f>
        <v>4.3993142951548857E-7</v>
      </c>
      <c r="E49" s="9">
        <f t="shared" si="1"/>
        <v>84160.795211658682</v>
      </c>
      <c r="F49" s="9">
        <f t="shared" si="3"/>
        <v>0.6</v>
      </c>
      <c r="G49" s="9">
        <f t="shared" si="4"/>
        <v>7.7843044768684534E-6</v>
      </c>
      <c r="H49" s="9">
        <f>'SnRough  SnHM '!B34^3</f>
        <v>7.076640433516776E-2</v>
      </c>
      <c r="I49" s="9">
        <f t="shared" si="5"/>
        <v>80654.095411172908</v>
      </c>
      <c r="J49" s="9">
        <f t="shared" si="6"/>
        <v>34079.195244157563</v>
      </c>
      <c r="K49" s="9">
        <f t="shared" si="7"/>
        <v>66364187.109106407</v>
      </c>
      <c r="L49" s="9">
        <f t="shared" si="8"/>
        <v>64004052.285860017</v>
      </c>
      <c r="M49" s="38">
        <f>((K49+4/3*L49)/$C$11)^0.5</f>
        <v>329.1796334290238</v>
      </c>
      <c r="N49" s="48">
        <f>(L49/$C$11)^0.5</f>
        <v>213.81576229124394</v>
      </c>
    </row>
    <row r="50" spans="2:14">
      <c r="B50" s="47">
        <f t="shared" si="2"/>
        <v>31</v>
      </c>
      <c r="C50" s="9">
        <f t="shared" si="0"/>
        <v>1.4414818401975922E-3</v>
      </c>
      <c r="D50" s="26">
        <f>(3*C50*G50*(1-$C$7)/(8*$C$8))^$C$3</f>
        <v>4.4712640640780406E-7</v>
      </c>
      <c r="E50" s="9">
        <f t="shared" si="1"/>
        <v>85537.225573666874</v>
      </c>
      <c r="F50" s="9">
        <f t="shared" si="3"/>
        <v>0.6</v>
      </c>
      <c r="G50" s="9">
        <f t="shared" si="4"/>
        <v>7.9088868727031699E-6</v>
      </c>
      <c r="H50" s="9">
        <f>'SnRough  SnHM '!B35^3</f>
        <v>7.1898971570028822E-2</v>
      </c>
      <c r="I50" s="9">
        <f t="shared" si="5"/>
        <v>81973.174508097421</v>
      </c>
      <c r="J50" s="9">
        <f t="shared" si="6"/>
        <v>34636.552609055238</v>
      </c>
      <c r="K50" s="9">
        <f t="shared" si="7"/>
        <v>67449558.057149842</v>
      </c>
      <c r="L50" s="9">
        <f t="shared" si="8"/>
        <v>65050823.774131477</v>
      </c>
      <c r="M50" s="38">
        <f>((K50+4/3*L50)/$C$11)^0.5</f>
        <v>331.86054488938549</v>
      </c>
      <c r="N50" s="48">
        <f>(L50/$C$11)^0.5</f>
        <v>215.55712496779043</v>
      </c>
    </row>
    <row r="51" spans="2:14">
      <c r="B51" s="47">
        <f t="shared" si="2"/>
        <v>32</v>
      </c>
      <c r="C51" s="9">
        <f t="shared" si="0"/>
        <v>1.4879812543975143E-3</v>
      </c>
      <c r="D51" s="26">
        <f>(3*C51*G51*(1-$C$7)/(8*$C$8))^$C$3</f>
        <v>4.5420347559588316E-7</v>
      </c>
      <c r="E51" s="9">
        <f t="shared" si="1"/>
        <v>86891.099679212421</v>
      </c>
      <c r="F51" s="9">
        <f t="shared" si="3"/>
        <v>0.6</v>
      </c>
      <c r="G51" s="9">
        <f t="shared" si="4"/>
        <v>8.0313301816129518E-6</v>
      </c>
      <c r="H51" s="9">
        <f>'SnRough  SnHM '!B36^3</f>
        <v>7.3012092560117745E-2</v>
      </c>
      <c r="I51" s="9">
        <f t="shared" si="5"/>
        <v>83270.637192578579</v>
      </c>
      <c r="J51" s="9">
        <f t="shared" si="6"/>
        <v>35184.776278554316</v>
      </c>
      <c r="K51" s="9">
        <f t="shared" si="7"/>
        <v>68517142.485702783</v>
      </c>
      <c r="L51" s="9">
        <f t="shared" si="8"/>
        <v>66080441.291668966</v>
      </c>
      <c r="M51" s="38">
        <f>((K51+4/3*L51)/$C$11)^0.5</f>
        <v>334.47656072186817</v>
      </c>
      <c r="N51" s="48">
        <f>(L51/$C$11)^0.5</f>
        <v>217.25633525477451</v>
      </c>
    </row>
    <row r="52" spans="2:14">
      <c r="B52" s="47">
        <f t="shared" si="2"/>
        <v>33</v>
      </c>
      <c r="C52" s="9">
        <f t="shared" si="0"/>
        <v>1.5344806685974369E-3</v>
      </c>
      <c r="D52" s="26">
        <f>(3*C52*G52*(1-$C$7)/(8*$C$8))^$C$3</f>
        <v>4.611681126308825E-7</v>
      </c>
      <c r="E52" s="9">
        <f t="shared" si="1"/>
        <v>88223.4650250384</v>
      </c>
      <c r="F52" s="9">
        <f t="shared" si="3"/>
        <v>0.6</v>
      </c>
      <c r="G52" s="9">
        <f t="shared" si="4"/>
        <v>8.1517334654374052E-6</v>
      </c>
      <c r="H52" s="9">
        <f>'SnRough  SnHM '!B37^3</f>
        <v>7.4106667867612774E-2</v>
      </c>
      <c r="I52" s="9">
        <f t="shared" si="5"/>
        <v>84547.487315661798</v>
      </c>
      <c r="J52" s="9">
        <f t="shared" si="6"/>
        <v>35724.290415068361</v>
      </c>
      <c r="K52" s="9">
        <f t="shared" si="7"/>
        <v>69567766.388265833</v>
      </c>
      <c r="L52" s="9">
        <f t="shared" si="8"/>
        <v>67093701.456852153</v>
      </c>
      <c r="M52" s="38">
        <f>((K52+4/3*L52)/$C$11)^0.5</f>
        <v>337.03119291564735</v>
      </c>
      <c r="N52" s="48">
        <f>(L52/$C$11)^0.5</f>
        <v>218.91567433416026</v>
      </c>
    </row>
    <row r="53" spans="2:14">
      <c r="B53" s="47">
        <f t="shared" si="2"/>
        <v>34</v>
      </c>
      <c r="C53" s="9">
        <f t="shared" si="0"/>
        <v>1.5809800827973591E-3</v>
      </c>
      <c r="D53" s="26">
        <f>(3*C53*G53*(1-$C$7)/(8*$C$8))^$C$3</f>
        <v>4.6802538152652644E-7</v>
      </c>
      <c r="E53" s="9">
        <f t="shared" si="1"/>
        <v>89535.290378987673</v>
      </c>
      <c r="F53" s="9">
        <f t="shared" si="3"/>
        <v>0.6</v>
      </c>
      <c r="G53" s="9">
        <f t="shared" si="4"/>
        <v>8.2701883515966202E-6</v>
      </c>
      <c r="H53" s="9">
        <f>'SnRough  SnHM '!B38^3</f>
        <v>7.5183530469060178E-2</v>
      </c>
      <c r="I53" s="9">
        <f t="shared" si="5"/>
        <v>85804.653279863182</v>
      </c>
      <c r="J53" s="9">
        <f t="shared" si="6"/>
        <v>36255.487301350637</v>
      </c>
      <c r="K53" s="9">
        <f t="shared" si="7"/>
        <v>70602193.677421242</v>
      </c>
      <c r="L53" s="9">
        <f t="shared" si="8"/>
        <v>68091341.01494959</v>
      </c>
      <c r="M53" s="38">
        <f>((K53+4/3*L53)/$C$11)^0.5</f>
        <v>339.52766388871629</v>
      </c>
      <c r="N53" s="48">
        <f>(L53/$C$11)^0.5</f>
        <v>220.53723529947368</v>
      </c>
    </row>
    <row r="54" spans="2:14">
      <c r="B54" s="47">
        <f t="shared" si="2"/>
        <v>35</v>
      </c>
      <c r="C54" s="9">
        <f t="shared" si="0"/>
        <v>1.6274794969972817E-3</v>
      </c>
      <c r="D54" s="26">
        <f>(3*C54*G54*(1-$C$7)/(8*$C$8))^$C$3</f>
        <v>4.7477997681751765E-7</v>
      </c>
      <c r="E54" s="9">
        <f t="shared" si="1"/>
        <v>90827.473825959896</v>
      </c>
      <c r="F54" s="9">
        <f t="shared" si="3"/>
        <v>0.6</v>
      </c>
      <c r="G54" s="9">
        <f t="shared" si="4"/>
        <v>8.3867797922605764E-6</v>
      </c>
      <c r="H54" s="9">
        <f>'SnRough  SnHM '!B39^3</f>
        <v>7.6243452656914332E-2</v>
      </c>
      <c r="I54" s="9">
        <f t="shared" si="5"/>
        <v>87042.995749878231</v>
      </c>
      <c r="J54" s="9">
        <f t="shared" si="6"/>
        <v>36778.730598540104</v>
      </c>
      <c r="K54" s="9">
        <f t="shared" si="7"/>
        <v>71621132.52939488</v>
      </c>
      <c r="L54" s="9">
        <f t="shared" si="8"/>
        <v>69074042.957046673</v>
      </c>
      <c r="M54" s="38">
        <f>((K54+4/3*L54)/$C$11)^0.5</f>
        <v>341.96893809664283</v>
      </c>
      <c r="N54" s="48">
        <f>(L54/$C$11)^0.5</f>
        <v>222.12294368699554</v>
      </c>
    </row>
    <row r="55" spans="2:14">
      <c r="B55" s="47">
        <f t="shared" si="2"/>
        <v>36</v>
      </c>
      <c r="C55" s="9">
        <f t="shared" si="0"/>
        <v>1.6739789111972036E-3</v>
      </c>
      <c r="D55" s="26">
        <f>(3*C55*G55*(1-$C$7)/(8*$C$8))^$C$3</f>
        <v>4.8143626024702719E-7</v>
      </c>
      <c r="E55" s="9">
        <f t="shared" si="1"/>
        <v>92100.8497863878</v>
      </c>
      <c r="F55" s="9">
        <f t="shared" si="3"/>
        <v>0.6</v>
      </c>
      <c r="G55" s="9">
        <f t="shared" si="4"/>
        <v>8.5015867266215777E-6</v>
      </c>
      <c r="H55" s="9">
        <f>'SnRough  SnHM '!B40^3</f>
        <v>7.7287152060196165E-2</v>
      </c>
      <c r="I55" s="9">
        <f t="shared" si="5"/>
        <v>88263.314378621653</v>
      </c>
      <c r="J55" s="9">
        <f t="shared" si="6"/>
        <v>37294.358188149992</v>
      </c>
      <c r="K55" s="9">
        <f t="shared" si="7"/>
        <v>72625240.918408394</v>
      </c>
      <c r="L55" s="9">
        <f t="shared" si="8"/>
        <v>70042441.857577682</v>
      </c>
      <c r="M55" s="38">
        <f>((K55+4/3*L55)/$C$11)^0.5</f>
        <v>344.35774939441211</v>
      </c>
      <c r="N55" s="48">
        <f>(L55/$C$11)^0.5</f>
        <v>223.67457524840745</v>
      </c>
    </row>
    <row r="56" spans="2:14">
      <c r="B56" s="47">
        <f t="shared" si="2"/>
        <v>37</v>
      </c>
      <c r="C56" s="9">
        <f t="shared" si="0"/>
        <v>1.7204783253971262E-3</v>
      </c>
      <c r="D56" s="26">
        <f>(3*C56*G56*(1-$C$7)/(8*$C$8))^$C$3</f>
        <v>4.8799829289855942E-7</v>
      </c>
      <c r="E56" s="9">
        <f t="shared" si="1"/>
        <v>93356.195163202661</v>
      </c>
      <c r="F56" s="9">
        <f t="shared" si="3"/>
        <v>0.6</v>
      </c>
      <c r="G56" s="9">
        <f t="shared" si="4"/>
        <v>8.6146826609724888E-6</v>
      </c>
      <c r="H56" s="9">
        <f>'SnRough  SnHM '!B41^3</f>
        <v>7.8315296917931709E-2</v>
      </c>
      <c r="I56" s="9">
        <f t="shared" si="5"/>
        <v>89466.35369806923</v>
      </c>
      <c r="J56" s="9">
        <f t="shared" si="6"/>
        <v>37802.684661156003</v>
      </c>
      <c r="K56" s="9">
        <f t="shared" si="7"/>
        <v>73615131.463809907</v>
      </c>
      <c r="L56" s="9">
        <f t="shared" si="8"/>
        <v>70997128.549075812</v>
      </c>
      <c r="M56" s="38">
        <f>((K56+4/3*L56)/$C$11)^0.5</f>
        <v>346.6966248231239</v>
      </c>
      <c r="N56" s="48">
        <f>(L56/$C$11)^0.5</f>
        <v>225.19377140123413</v>
      </c>
    </row>
    <row r="57" spans="2:14">
      <c r="B57" s="47">
        <f t="shared" si="2"/>
        <v>38</v>
      </c>
      <c r="C57" s="9">
        <f t="shared" si="0"/>
        <v>1.7669777395970484E-3</v>
      </c>
      <c r="D57" s="26">
        <f>(3*C57*G57*(1-$C$7)/(8*$C$8))^$C$3</f>
        <v>4.9446986344513491E-7</v>
      </c>
      <c r="E57" s="9">
        <f t="shared" si="1"/>
        <v>94594.234746025802</v>
      </c>
      <c r="F57" s="9">
        <f t="shared" si="3"/>
        <v>0.6</v>
      </c>
      <c r="G57" s="9">
        <f t="shared" si="4"/>
        <v>8.7261361787284474E-6</v>
      </c>
      <c r="H57" s="9">
        <f>'SnRough  SnHM '!B42^3</f>
        <v>7.932851071571316E-2</v>
      </c>
      <c r="I57" s="9">
        <f t="shared" si="5"/>
        <v>90652.808298274744</v>
      </c>
      <c r="J57" s="9">
        <f t="shared" si="6"/>
        <v>38304.003506313267</v>
      </c>
      <c r="K57" s="9">
        <f t="shared" si="7"/>
        <v>74591375.691497192</v>
      </c>
      <c r="L57" s="9">
        <f t="shared" si="8"/>
        <v>71938654.232046068</v>
      </c>
      <c r="M57" s="38">
        <f>((K57+4/3*L57)/$C$11)^0.5</f>
        <v>348.98790537191286</v>
      </c>
      <c r="N57" s="48">
        <f>(L57/$C$11)^0.5</f>
        <v>226.6820527145677</v>
      </c>
    </row>
    <row r="58" spans="2:14">
      <c r="B58" s="47">
        <f t="shared" si="2"/>
        <v>39</v>
      </c>
      <c r="C58" s="9">
        <f t="shared" si="0"/>
        <v>1.8134771537969708E-3</v>
      </c>
      <c r="D58" s="26">
        <f>(3*C58*G58*(1-$C$7)/(8*$C$8))^$C$3</f>
        <v>5.0085451307433593E-7</v>
      </c>
      <c r="E58" s="9">
        <f t="shared" si="1"/>
        <v>95815.645979438181</v>
      </c>
      <c r="F58" s="9">
        <f t="shared" si="3"/>
        <v>0.6</v>
      </c>
      <c r="G58" s="9">
        <f t="shared" si="4"/>
        <v>8.8360113904660085E-6</v>
      </c>
      <c r="H58" s="9">
        <f>'SnRough  SnHM '!B43^3</f>
        <v>8.0327376276963708E-2</v>
      </c>
      <c r="I58" s="9">
        <f t="shared" si="5"/>
        <v>91823.327396961598</v>
      </c>
      <c r="J58" s="9">
        <f t="shared" si="6"/>
        <v>38798.589040969688</v>
      </c>
      <c r="K58" s="9">
        <f t="shared" si="7"/>
        <v>75554507.793891057</v>
      </c>
      <c r="L58" s="9">
        <f t="shared" si="8"/>
        <v>72867534.101220995</v>
      </c>
      <c r="M58" s="38">
        <f>((K58+4/3*L58)/$C$11)^0.5</f>
        <v>351.23376416859099</v>
      </c>
      <c r="N58" s="48">
        <f>(L58/$C$11)^0.5</f>
        <v>228.14083072464095</v>
      </c>
    </row>
    <row r="59" spans="2:14">
      <c r="B59" s="47">
        <f t="shared" si="2"/>
        <v>40</v>
      </c>
      <c r="C59" s="9">
        <f t="shared" si="0"/>
        <v>1.859976567996893E-3</v>
      </c>
      <c r="D59" s="26">
        <f>(3*C59*G59*(1-$C$7)/(8*$C$8))^$C$3</f>
        <v>5.0715555755514891E-7</v>
      </c>
      <c r="E59" s="9">
        <f t="shared" si="1"/>
        <v>97021.063184463259</v>
      </c>
      <c r="F59" s="9">
        <f t="shared" si="3"/>
        <v>0.6</v>
      </c>
      <c r="G59" s="9">
        <f t="shared" si="4"/>
        <v>8.9443683323841339E-6</v>
      </c>
      <c r="H59" s="9">
        <f>'SnRough  SnHM '!B44^3</f>
        <v>8.1312439385310312E-2</v>
      </c>
      <c r="I59" s="9">
        <f t="shared" si="5"/>
        <v>92978.518885110636</v>
      </c>
      <c r="J59" s="9">
        <f t="shared" si="6"/>
        <v>39286.698120469278</v>
      </c>
      <c r="K59" s="9">
        <f t="shared" si="7"/>
        <v>76505027.958744943</v>
      </c>
      <c r="L59" s="9">
        <f t="shared" si="8"/>
        <v>73784250.555986762</v>
      </c>
      <c r="M59" s="38">
        <f>((K59+4/3*L59)/$C$11)^0.5</f>
        <v>353.43622247470074</v>
      </c>
      <c r="N59" s="48">
        <f>(L59/$C$11)^0.5</f>
        <v>229.57141832427467</v>
      </c>
    </row>
    <row r="60" spans="2:14">
      <c r="B60" s="47">
        <f t="shared" si="2"/>
        <v>41</v>
      </c>
      <c r="C60" s="9">
        <f t="shared" si="0"/>
        <v>1.9064759821968153E-3</v>
      </c>
      <c r="D60" s="26">
        <f>(3*C60*G60*(1-$C$7)/(8*$C$8))^$C$3</f>
        <v>5.133761068373437E-7</v>
      </c>
      <c r="E60" s="9">
        <f t="shared" si="1"/>
        <v>98211.08130801357</v>
      </c>
      <c r="F60" s="9">
        <f t="shared" si="3"/>
        <v>0.6</v>
      </c>
      <c r="G60" s="9">
        <f t="shared" si="4"/>
        <v>9.0512633202353405E-6</v>
      </c>
      <c r="H60" s="9">
        <f>'SnRough  SnHM '!B45^3</f>
        <v>8.2284212002139451E-2</v>
      </c>
      <c r="I60" s="9">
        <f t="shared" si="5"/>
        <v>94118.952920179683</v>
      </c>
      <c r="J60" s="9">
        <f t="shared" si="6"/>
        <v>39768.571656413951</v>
      </c>
      <c r="K60" s="9">
        <f t="shared" si="7"/>
        <v>77443405.325735182</v>
      </c>
      <c r="L60" s="9">
        <f t="shared" si="8"/>
        <v>74689256.051826999</v>
      </c>
      <c r="M60" s="38">
        <f>((K60+4/3*L60)/$C$11)^0.5</f>
        <v>355.59716379784953</v>
      </c>
      <c r="N60" s="48">
        <f>(L60/$C$11)^0.5</f>
        <v>230.97503892942166</v>
      </c>
    </row>
    <row r="61" spans="2:14">
      <c r="B61" s="47">
        <f t="shared" si="2"/>
        <v>42</v>
      </c>
      <c r="C61" s="9">
        <f t="shared" si="0"/>
        <v>1.9529753963967377E-3</v>
      </c>
      <c r="D61" s="26">
        <f>(3*C61*G61*(1-$C$7)/(8*$C$8))^$C$3</f>
        <v>5.1951908251244883E-7</v>
      </c>
      <c r="E61" s="9">
        <f t="shared" si="1"/>
        <v>99386.259263251064</v>
      </c>
      <c r="F61" s="9">
        <f t="shared" si="3"/>
        <v>0.6</v>
      </c>
      <c r="G61" s="9">
        <f t="shared" si="4"/>
        <v>9.156749264663629E-6</v>
      </c>
      <c r="H61" s="9">
        <f>'SnRough  SnHM '!B46^3</f>
        <v>8.3243175133305716E-2</v>
      </c>
      <c r="I61" s="9">
        <f t="shared" si="5"/>
        <v>95245.165127282278</v>
      </c>
      <c r="J61" s="9">
        <f t="shared" si="6"/>
        <v>40244.4359692742</v>
      </c>
      <c r="K61" s="9">
        <f t="shared" si="7"/>
        <v>78370080.620469972</v>
      </c>
      <c r="L61" s="9">
        <f t="shared" si="8"/>
        <v>75582975.640657485</v>
      </c>
      <c r="M61" s="38">
        <f>((K61+4/3*L61)/$C$11)^0.5</f>
        <v>357.71834638309662</v>
      </c>
      <c r="N61" s="48">
        <f>(L61/$C$11)^0.5</f>
        <v>232.35283459283809</v>
      </c>
    </row>
    <row r="62" spans="2:14">
      <c r="B62" s="47">
        <f t="shared" si="2"/>
        <v>43</v>
      </c>
      <c r="C62" s="9">
        <f t="shared" si="0"/>
        <v>1.9994748105966603E-3</v>
      </c>
      <c r="D62" s="26">
        <f>(3*C62*G62*(1-$C$7)/(8*$C$8))^$C$3</f>
        <v>5.2558723341480575E-7</v>
      </c>
      <c r="E62" s="9">
        <f t="shared" si="1"/>
        <v>100547.12291413675</v>
      </c>
      <c r="F62" s="9">
        <f t="shared" si="3"/>
        <v>0.6</v>
      </c>
      <c r="G62" s="9">
        <f t="shared" si="4"/>
        <v>9.2608759529725435E-6</v>
      </c>
      <c r="H62" s="9">
        <f>'SnRough  SnHM '!B47^3</f>
        <v>8.4189781390659482E-2</v>
      </c>
      <c r="I62" s="9">
        <f t="shared" si="5"/>
        <v>96357.659459381059</v>
      </c>
      <c r="J62" s="9">
        <f t="shared" si="6"/>
        <v>40714.503996921572</v>
      </c>
      <c r="K62" s="9">
        <f t="shared" si="7"/>
        <v>79285468.507927403</v>
      </c>
      <c r="L62" s="9">
        <f t="shared" si="8"/>
        <v>76465809.240568027</v>
      </c>
      <c r="M62" s="38">
        <f>((K62+4/3*L62)/$C$11)^0.5</f>
        <v>359.80141430346657</v>
      </c>
      <c r="N62" s="48">
        <f>(L62/$C$11)^0.5</f>
        <v>233.70587320782997</v>
      </c>
    </row>
    <row r="63" spans="2:14">
      <c r="B63" s="47">
        <f t="shared" si="2"/>
        <v>44</v>
      </c>
      <c r="C63" s="9">
        <f t="shared" si="0"/>
        <v>2.0459742247965823E-3</v>
      </c>
      <c r="D63" s="26">
        <f>(3*C63*G63*(1-$C$7)/(8*$C$8))^$C$3</f>
        <v>5.3158314959925399E-7</v>
      </c>
      <c r="E63" s="9">
        <f t="shared" si="1"/>
        <v>101694.16774942249</v>
      </c>
      <c r="F63" s="9">
        <f t="shared" si="3"/>
        <v>0.6</v>
      </c>
      <c r="G63" s="9">
        <f t="shared" si="4"/>
        <v>9.3636903015915298E-6</v>
      </c>
      <c r="H63" s="9">
        <f>'SnRough  SnHM '!B48^3</f>
        <v>8.5124457287195726E-2</v>
      </c>
      <c r="I63" s="9">
        <f t="shared" si="5"/>
        <v>97456.910759863225</v>
      </c>
      <c r="J63" s="9">
        <f t="shared" si="6"/>
        <v>41178.976377406994</v>
      </c>
      <c r="K63" s="9">
        <f t="shared" si="7"/>
        <v>80189959.701005995</v>
      </c>
      <c r="L63" s="9">
        <f t="shared" si="8"/>
        <v>77338133.669385716</v>
      </c>
      <c r="M63" s="38">
        <f>((K63+4/3*L63)/$C$11)^0.5</f>
        <v>361.84790733537574</v>
      </c>
      <c r="N63" s="48">
        <f>(L63/$C$11)^0.5</f>
        <v>235.03515492275028</v>
      </c>
    </row>
    <row r="64" spans="2:14">
      <c r="B64" s="47">
        <f t="shared" si="2"/>
        <v>45</v>
      </c>
      <c r="C64" s="9">
        <f t="shared" si="0"/>
        <v>2.0924736389965047E-3</v>
      </c>
      <c r="D64" s="26">
        <f>(3*C64*G64*(1-$C$7)/(8*$C$8))^$C$3</f>
        <v>5.3750927489728531E-7</v>
      </c>
      <c r="E64" s="9">
        <f t="shared" si="1"/>
        <v>102827.86128469805</v>
      </c>
      <c r="F64" s="9">
        <f t="shared" si="3"/>
        <v>0.6</v>
      </c>
      <c r="G64" s="9">
        <f t="shared" si="4"/>
        <v>9.4652365828818117E-6</v>
      </c>
      <c r="H64" s="9">
        <f>'SnRough  SnHM '!B49^3</f>
        <v>8.6047605298925564E-2</v>
      </c>
      <c r="I64" s="9">
        <f t="shared" si="5"/>
        <v>98543.367064502308</v>
      </c>
      <c r="J64" s="9">
        <f t="shared" si="6"/>
        <v>41638.042421620688</v>
      </c>
      <c r="K64" s="9">
        <f t="shared" si="7"/>
        <v>81083922.854635864</v>
      </c>
      <c r="L64" s="9">
        <f t="shared" si="8"/>
        <v>78200304.471425235</v>
      </c>
      <c r="M64" s="38">
        <f>((K64+4/3*L64)/$C$11)^0.5</f>
        <v>363.8592697764999</v>
      </c>
      <c r="N64" s="48">
        <f>(L64/$C$11)^0.5</f>
        <v>236.34161786856819</v>
      </c>
    </row>
    <row r="65" spans="2:14">
      <c r="B65" s="47">
        <f t="shared" si="2"/>
        <v>46</v>
      </c>
      <c r="C65" s="9">
        <f t="shared" si="0"/>
        <v>2.138973053196427E-3</v>
      </c>
      <c r="D65" s="26">
        <f>(3*C65*G65*(1-$C$7)/(8*$C$8))^$C$3</f>
        <v>5.433679182244876E-7</v>
      </c>
      <c r="E65" s="9">
        <f t="shared" si="1"/>
        <v>103948.64522555415</v>
      </c>
      <c r="F65" s="9">
        <f t="shared" si="3"/>
        <v>0.6</v>
      </c>
      <c r="G65" s="9">
        <f t="shared" si="4"/>
        <v>9.5655566294008554E-6</v>
      </c>
      <c r="H65" s="9">
        <f>'SnRough  SnHM '!B50^3</f>
        <v>8.6959605721825955E-2</v>
      </c>
      <c r="I65" s="9">
        <f t="shared" si="5"/>
        <v>99617.451674489392</v>
      </c>
      <c r="J65" s="9">
        <f t="shared" si="6"/>
        <v>42091.880989220859</v>
      </c>
      <c r="K65" s="9">
        <f t="shared" si="7"/>
        <v>81967706.271520123</v>
      </c>
      <c r="L65" s="9">
        <f t="shared" si="8"/>
        <v>79052657.562568173</v>
      </c>
      <c r="M65" s="38">
        <f>((K65+4/3*L65)/$C$11)^0.5</f>
        <v>365.83685834016006</v>
      </c>
      <c r="N65" s="48">
        <f>(L65/$C$11)^0.5</f>
        <v>237.62614328659836</v>
      </c>
    </row>
    <row r="66" spans="2:14">
      <c r="B66" s="47">
        <f t="shared" si="2"/>
        <v>47</v>
      </c>
      <c r="C66" s="9">
        <f t="shared" si="0"/>
        <v>2.1854724673963494E-3</v>
      </c>
      <c r="D66" s="26">
        <f>(3*C66*G66*(1-$C$7)/(8*$C$8))^$C$3</f>
        <v>5.4916126378777691E-7</v>
      </c>
      <c r="E66" s="9">
        <f t="shared" si="1"/>
        <v>105056.93742027036</v>
      </c>
      <c r="F66" s="9">
        <f t="shared" si="3"/>
        <v>0.6</v>
      </c>
      <c r="G66" s="9">
        <f t="shared" si="4"/>
        <v>9.6646900183041534E-6</v>
      </c>
      <c r="H66" s="9">
        <f>'SnRough  SnHM '!B51^3</f>
        <v>8.7860818348219571E-2</v>
      </c>
      <c r="I66" s="9">
        <f t="shared" si="5"/>
        <v>100679.5650277591</v>
      </c>
      <c r="J66" s="9">
        <f t="shared" si="6"/>
        <v>42540.661279334818</v>
      </c>
      <c r="K66" s="9">
        <f t="shared" si="7"/>
        <v>82841639.441908225</v>
      </c>
      <c r="L66" s="9">
        <f t="shared" si="8"/>
        <v>79895510.715276971</v>
      </c>
      <c r="M66" s="38">
        <f>((K66+4/3*L66)/$C$11)^0.5</f>
        <v>367.78194924077104</v>
      </c>
      <c r="N66" s="48">
        <f>(L66/$C$11)^0.5</f>
        <v>238.88956013079255</v>
      </c>
    </row>
    <row r="67" spans="2:14">
      <c r="B67" s="47">
        <f t="shared" si="2"/>
        <v>48</v>
      </c>
      <c r="C67" s="9">
        <f t="shared" si="0"/>
        <v>2.2319718815962718E-3</v>
      </c>
      <c r="D67" s="26">
        <f>(3*C67*G67*(1-$C$7)/(8*$C$8))^$C$3</f>
        <v>5.5489138032055395E-7</v>
      </c>
      <c r="E67" s="9">
        <f t="shared" si="1"/>
        <v>106153.13362654074</v>
      </c>
      <c r="F67" s="9">
        <f t="shared" si="3"/>
        <v>0.6</v>
      </c>
      <c r="G67" s="9">
        <f t="shared" si="4"/>
        <v>9.7626742381969636E-6</v>
      </c>
      <c r="H67" s="9">
        <f>'SnRough  SnHM '!B52^3</f>
        <v>8.8751583983608759E-2</v>
      </c>
      <c r="I67" s="9">
        <f t="shared" si="5"/>
        <v>101730.08639210156</v>
      </c>
      <c r="J67" s="9">
        <f t="shared" si="6"/>
        <v>42984.543545958404</v>
      </c>
      <c r="K67" s="9">
        <f t="shared" si="7"/>
        <v>83706034.436730504</v>
      </c>
      <c r="L67" s="9">
        <f t="shared" si="8"/>
        <v>80729164.902184814</v>
      </c>
      <c r="M67" s="38">
        <f>((K67+4/3*L67)/$C$11)^0.5</f>
        <v>369.695744568593</v>
      </c>
      <c r="N67" s="48">
        <f>(L67/$C$11)^0.5</f>
        <v>240.13264920840376</v>
      </c>
    </row>
    <row r="68" spans="2:14">
      <c r="B68" s="47">
        <f t="shared" si="2"/>
        <v>49</v>
      </c>
      <c r="C68" s="9">
        <f t="shared" si="0"/>
        <v>2.2784712957961942E-3</v>
      </c>
      <c r="D68" s="26">
        <f>(3*C68*G68*(1-$C$7)/(8*$C$8))^$C$3</f>
        <v>5.6056022945653013E-7</v>
      </c>
      <c r="E68" s="9">
        <f t="shared" si="1"/>
        <v>107237.60911342315</v>
      </c>
      <c r="F68" s="9">
        <f t="shared" si="3"/>
        <v>0.6</v>
      </c>
      <c r="G68" s="9">
        <f t="shared" si="4"/>
        <v>9.8595448404345925E-6</v>
      </c>
      <c r="H68" s="9">
        <f>'SnRough  SnHM '!B53^3</f>
        <v>8.9632225822132663E-2</v>
      </c>
      <c r="I68" s="9">
        <f t="shared" si="5"/>
        <v>102769.37540036386</v>
      </c>
      <c r="J68" s="9">
        <f t="shared" si="6"/>
        <v>43423.67974663261</v>
      </c>
      <c r="K68" s="9">
        <f t="shared" si="7"/>
        <v>84561187.170799896</v>
      </c>
      <c r="L68" s="9">
        <f t="shared" si="8"/>
        <v>81553905.514373556</v>
      </c>
      <c r="M68" s="38">
        <f>((K68+4/3*L68)/$C$11)^0.5</f>
        <v>371.57937803827065</v>
      </c>
      <c r="N68" s="48">
        <f>(L68/$C$11)^0.5</f>
        <v>241.35614691389978</v>
      </c>
    </row>
    <row r="69" spans="2:14">
      <c r="B69" s="47">
        <f t="shared" si="2"/>
        <v>50</v>
      </c>
      <c r="C69" s="9">
        <f t="shared" si="0"/>
        <v>2.3249707099961166E-3</v>
      </c>
      <c r="D69" s="26">
        <f>(3*C69*G69*(1-$C$7)/(8*$C$8))^$C$3</f>
        <v>5.6616967333851108E-7</v>
      </c>
      <c r="E69" s="9">
        <f t="shared" si="1"/>
        <v>108310.72011693256</v>
      </c>
      <c r="F69" s="9">
        <f t="shared" si="3"/>
        <v>0.6</v>
      </c>
      <c r="G69" s="9">
        <f t="shared" si="4"/>
        <v>9.9553355766085666E-6</v>
      </c>
      <c r="H69" s="9">
        <f>'SnRough  SnHM '!B54^3</f>
        <v>9.0503050696441517E-2</v>
      </c>
      <c r="I69" s="9">
        <f t="shared" si="5"/>
        <v>103797.77344539372</v>
      </c>
      <c r="J69" s="9">
        <f t="shared" si="6"/>
        <v>43858.214131856497</v>
      </c>
      <c r="K69" s="9">
        <f t="shared" si="7"/>
        <v>85407378.550606072</v>
      </c>
      <c r="L69" s="9">
        <f t="shared" si="8"/>
        <v>82370003.468348607</v>
      </c>
      <c r="M69" s="38">
        <f>((K69+4/3*L69)/$C$11)^0.5</f>
        <v>373.43392018414482</v>
      </c>
      <c r="N69" s="48">
        <f>(L69/$C$11)^0.5</f>
        <v>242.5607486035326</v>
      </c>
    </row>
    <row r="70" spans="2:14">
      <c r="B70" s="47">
        <f t="shared" si="2"/>
        <v>51</v>
      </c>
      <c r="C70" s="9">
        <f t="shared" si="0"/>
        <v>2.3714701241960385E-3</v>
      </c>
      <c r="D70" s="26">
        <f>(3*C70*G70*(1-$C$7)/(8*$C$8))^$C$3</f>
        <v>5.7172148154581825E-7</v>
      </c>
      <c r="E70" s="9">
        <f t="shared" si="1"/>
        <v>109372.80516528698</v>
      </c>
      <c r="F70" s="9">
        <f t="shared" si="3"/>
        <v>0.6</v>
      </c>
      <c r="G70" s="9">
        <f t="shared" si="4"/>
        <v>1.0050078523729828E-5</v>
      </c>
      <c r="H70" s="9">
        <f>'SnRough  SnHM '!B55^3</f>
        <v>9.1364350215725698E-2</v>
      </c>
      <c r="I70" s="9">
        <f t="shared" si="5"/>
        <v>104815.60495006668</v>
      </c>
      <c r="J70" s="9">
        <f t="shared" si="6"/>
        <v>44288.28378171831</v>
      </c>
      <c r="K70" s="9">
        <f t="shared" si="7"/>
        <v>86244875.519325465</v>
      </c>
      <c r="L70" s="9">
        <f t="shared" si="8"/>
        <v>83177716.213884667</v>
      </c>
      <c r="M70" s="38">
        <f>((K70+4/3*L70)/$C$11)^0.5</f>
        <v>375.26038306548691</v>
      </c>
      <c r="N70" s="48">
        <f>(L70/$C$11)^0.5</f>
        <v>243.74711165158254</v>
      </c>
    </row>
    <row r="71" spans="2:14">
      <c r="B71" s="47">
        <f t="shared" si="2"/>
        <v>52</v>
      </c>
      <c r="C71" s="9">
        <f t="shared" si="0"/>
        <v>2.4179695383959609E-3</v>
      </c>
      <c r="D71" s="26">
        <f>(3*C71*G71*(1-$C$7)/(8*$C$8))^$C$3</f>
        <v>5.7721733741349804E-7</v>
      </c>
      <c r="E71" s="9">
        <f t="shared" si="1"/>
        <v>110424.18628779962</v>
      </c>
      <c r="F71" s="9">
        <f t="shared" si="3"/>
        <v>0.6</v>
      </c>
      <c r="G71" s="9">
        <f t="shared" si="4"/>
        <v>1.0143804198427724E-5</v>
      </c>
      <c r="H71" s="9">
        <f>'SnRough  SnHM '!B56^3</f>
        <v>9.2216401803888404E-2</v>
      </c>
      <c r="I71" s="9">
        <f t="shared" si="5"/>
        <v>105823.17852580798</v>
      </c>
      <c r="J71" s="9">
        <f t="shared" si="6"/>
        <v>44714.019095411815</v>
      </c>
      <c r="K71" s="9">
        <f t="shared" si="7"/>
        <v>87073932.010081455</v>
      </c>
      <c r="L71" s="9">
        <f t="shared" si="8"/>
        <v>83977288.653384894</v>
      </c>
      <c r="M71" s="38">
        <f>((K71+4/3*L71)/$C$11)^0.5</f>
        <v>377.05972453653493</v>
      </c>
      <c r="N71" s="48">
        <f>(L71/$C$11)^0.5</f>
        <v>244.91585822392278</v>
      </c>
    </row>
    <row r="72" spans="2:14">
      <c r="B72" s="47">
        <f t="shared" si="2"/>
        <v>53</v>
      </c>
      <c r="C72" s="9">
        <f t="shared" si="0"/>
        <v>2.4644689525958833E-3</v>
      </c>
      <c r="D72" s="26">
        <f>(3*C72*G72*(1-$C$7)/(8*$C$8))^$C$3</f>
        <v>5.8265884380735066E-7</v>
      </c>
      <c r="E72" s="9">
        <f t="shared" si="1"/>
        <v>111465.17011966708</v>
      </c>
      <c r="F72" s="9">
        <f t="shared" si="3"/>
        <v>0.6</v>
      </c>
      <c r="G72" s="9">
        <f t="shared" si="4"/>
        <v>1.0236541661322078E-5</v>
      </c>
      <c r="H72" s="9">
        <f>'SnRough  SnHM '!B57^3</f>
        <v>9.305946964838252E-2</v>
      </c>
      <c r="I72" s="9">
        <f t="shared" si="5"/>
        <v>106820.78803134762</v>
      </c>
      <c r="J72" s="9">
        <f t="shared" si="6"/>
        <v>45135.544238597577</v>
      </c>
      <c r="K72" s="9">
        <f t="shared" si="7"/>
        <v>87894789.817114577</v>
      </c>
      <c r="L72" s="9">
        <f t="shared" si="8"/>
        <v>84768953.982069314</v>
      </c>
      <c r="M72" s="38">
        <f>((K72+4/3*L72)/$C$11)^0.5</f>
        <v>378.83285212912926</v>
      </c>
      <c r="N72" s="48">
        <f>(L72/$C$11)^0.5</f>
        <v>246.06757779995158</v>
      </c>
    </row>
    <row r="73" spans="2:14">
      <c r="B73" s="47">
        <f t="shared" si="2"/>
        <v>54</v>
      </c>
      <c r="C73" s="9">
        <f t="shared" si="0"/>
        <v>2.5109683667958057E-3</v>
      </c>
      <c r="D73" s="26">
        <f>(3*C73*G73*(1-$C$7)/(8*$C$8))^$C$3</f>
        <v>5.8804752841098743E-7</v>
      </c>
      <c r="E73" s="9">
        <f t="shared" si="1"/>
        <v>112496.04891340628</v>
      </c>
      <c r="F73" s="9">
        <f t="shared" si="3"/>
        <v>0.6</v>
      </c>
      <c r="G73" s="9">
        <f t="shared" si="4"/>
        <v>1.032831861258225E-5</v>
      </c>
      <c r="H73" s="9">
        <f>'SnRough  SnHM '!B58^3</f>
        <v>9.3893805568929553E-2</v>
      </c>
      <c r="I73" s="9">
        <f t="shared" si="5"/>
        <v>107808.71354201436</v>
      </c>
      <c r="J73" s="9">
        <f t="shared" si="6"/>
        <v>45552.977552963806</v>
      </c>
      <c r="K73" s="9">
        <f t="shared" si="7"/>
        <v>88707679.393341422</v>
      </c>
      <c r="L73" s="9">
        <f t="shared" si="8"/>
        <v>85552934.457169756</v>
      </c>
      <c r="M73" s="38">
        <f>((K73+4/3*L73)/$C$11)^0.5</f>
        <v>380.5806265896959</v>
      </c>
      <c r="N73" s="48">
        <f>(L73/$C$11)^0.5</f>
        <v>247.20282947000911</v>
      </c>
    </row>
    <row r="74" spans="2:14">
      <c r="B74" s="47">
        <f t="shared" si="2"/>
        <v>55</v>
      </c>
      <c r="C74" s="9">
        <f t="shared" si="0"/>
        <v>2.5574677809957281E-3</v>
      </c>
      <c r="D74" s="26">
        <f>(3*C74*G74*(1-$C$7)/(8*$C$8))^$C$3</f>
        <v>5.9338484857437484E-7</v>
      </c>
      <c r="E74" s="9">
        <f t="shared" si="1"/>
        <v>113517.10146640215</v>
      </c>
      <c r="F74" s="9">
        <f t="shared" si="3"/>
        <v>0.6</v>
      </c>
      <c r="G74" s="9">
        <f t="shared" si="4"/>
        <v>1.0419161479565943E-5</v>
      </c>
      <c r="H74" s="9">
        <f>'SnRough  SnHM '!B59^3</f>
        <v>9.4719649814235848E-2</v>
      </c>
      <c r="I74" s="9">
        <f t="shared" si="5"/>
        <v>108787.2222386354</v>
      </c>
      <c r="J74" s="9">
        <f t="shared" si="6"/>
        <v>45966.431931817766</v>
      </c>
      <c r="K74" s="9">
        <f t="shared" si="7"/>
        <v>89512820.581763327</v>
      </c>
      <c r="L74" s="9">
        <f t="shared" si="8"/>
        <v>86329442.103327379</v>
      </c>
      <c r="M74" s="38">
        <f>((K74+4/3*L74)/$C$11)^0.5</f>
        <v>382.30386510713834</v>
      </c>
      <c r="N74" s="48">
        <f>(L74/$C$11)^0.5</f>
        <v>248.3221440320263</v>
      </c>
    </row>
    <row r="75" spans="2:14">
      <c r="B75" s="47">
        <f t="shared" si="2"/>
        <v>56</v>
      </c>
      <c r="C75" s="9">
        <f t="shared" si="0"/>
        <v>2.6039671951956504E-3</v>
      </c>
      <c r="D75" s="26">
        <f>(3*C75*G75*(1-$C$7)/(8*$C$8))^$C$3</f>
        <v>5.9867219576753977E-7</v>
      </c>
      <c r="E75" s="9">
        <f t="shared" si="1"/>
        <v>114528.59397292066</v>
      </c>
      <c r="F75" s="9">
        <f t="shared" si="3"/>
        <v>0.6</v>
      </c>
      <c r="G75" s="9">
        <f t="shared" si="4"/>
        <v>1.0509095497326178E-5</v>
      </c>
      <c r="H75" s="9">
        <f>'SnRough  SnHM '!B60^3</f>
        <v>9.5537231793874342E-2</v>
      </c>
      <c r="I75" s="9">
        <f t="shared" si="5"/>
        <v>109756.56922404897</v>
      </c>
      <c r="J75" s="9">
        <f t="shared" si="6"/>
        <v>46376.015165091107</v>
      </c>
      <c r="K75" s="9">
        <f t="shared" si="7"/>
        <v>90310423.287313268</v>
      </c>
      <c r="L75" s="9">
        <f t="shared" si="8"/>
        <v>87098679.360546142</v>
      </c>
      <c r="M75" s="38">
        <f>((K75+4/3*L75)/$C$11)^0.5</f>
        <v>384.00334426374974</v>
      </c>
      <c r="N75" s="48">
        <f>(L75/$C$11)^0.5</f>
        <v>249.42602590826422</v>
      </c>
    </row>
    <row r="76" spans="2:14">
      <c r="B76" s="47">
        <f t="shared" si="2"/>
        <v>57</v>
      </c>
      <c r="C76" s="9">
        <f t="shared" si="0"/>
        <v>2.6504666093955728E-3</v>
      </c>
      <c r="D76" s="26">
        <f>(3*C76*G76*(1-$C$7)/(8*$C$8))^$C$3</f>
        <v>6.0391089967802393E-7</v>
      </c>
      <c r="E76" s="9">
        <f t="shared" si="1"/>
        <v>115530.78080796979</v>
      </c>
      <c r="F76" s="9">
        <f t="shared" si="3"/>
        <v>0.6</v>
      </c>
      <c r="G76" s="9">
        <f t="shared" si="4"/>
        <v>1.0598144782683556E-5</v>
      </c>
      <c r="H76" s="9">
        <f>'SnRough  SnHM '!B61^3</f>
        <v>9.6346770751668684E-2</v>
      </c>
      <c r="I76" s="9">
        <f t="shared" si="5"/>
        <v>110716.99827430439</v>
      </c>
      <c r="J76" s="9">
        <f t="shared" si="6"/>
        <v>46781.830256748333</v>
      </c>
      <c r="K76" s="9">
        <f t="shared" si="7"/>
        <v>91100688.094961733</v>
      </c>
      <c r="L76" s="9">
        <f t="shared" si="8"/>
        <v>87860839.68031697</v>
      </c>
      <c r="M76" s="38">
        <f>((K76+4/3*L76)/$C$11)^0.5</f>
        <v>385.67980273740062</v>
      </c>
      <c r="N76" s="48">
        <f>(L76/$C$11)^0.5</f>
        <v>250.51495490049658</v>
      </c>
    </row>
    <row r="77" spans="2:14">
      <c r="B77" s="47">
        <f t="shared" si="2"/>
        <v>58</v>
      </c>
      <c r="C77" s="9">
        <f t="shared" si="0"/>
        <v>2.6969660235954948E-3</v>
      </c>
      <c r="D77" s="26">
        <f>(3*C77*G77*(1-$C$7)/(8*$C$8))^$C$3</f>
        <v>6.0910223198632896E-7</v>
      </c>
      <c r="E77" s="9">
        <f t="shared" si="1"/>
        <v>116523.90524955858</v>
      </c>
      <c r="F77" s="9">
        <f t="shared" si="3"/>
        <v>0.6</v>
      </c>
      <c r="G77" s="9">
        <f t="shared" si="4"/>
        <v>1.0686332402481012E-5</v>
      </c>
      <c r="H77" s="9">
        <f>'SnRough  SnHM '!B62^3</f>
        <v>9.7148476386191021E-2</v>
      </c>
      <c r="I77" s="9">
        <f t="shared" si="5"/>
        <v>111668.74253082699</v>
      </c>
      <c r="J77" s="9">
        <f t="shared" si="6"/>
        <v>47183.975717250833</v>
      </c>
      <c r="K77" s="9">
        <f t="shared" si="7"/>
        <v>91883806.839247257</v>
      </c>
      <c r="L77" s="9">
        <f t="shared" si="8"/>
        <v>88616108.074893758</v>
      </c>
      <c r="M77" s="38">
        <f>((K77+4/3*L77)/$C$11)^0.5</f>
        <v>387.33394377994171</v>
      </c>
      <c r="N77" s="48">
        <f>(L77/$C$11)^0.5</f>
        <v>251.58938779983455</v>
      </c>
    </row>
    <row r="78" spans="2:14">
      <c r="B78" s="47">
        <f t="shared" si="2"/>
        <v>59</v>
      </c>
      <c r="C78" s="9">
        <f t="shared" si="0"/>
        <v>2.7434654377954172E-3</v>
      </c>
      <c r="D78" s="26">
        <f>(3*C78*G78*(1-$C$7)/(8*$C$8))^$C$3</f>
        <v>6.142474098497424E-7</v>
      </c>
      <c r="E78" s="9">
        <f t="shared" si="1"/>
        <v>117508.20014516811</v>
      </c>
      <c r="F78" s="9">
        <f t="shared" si="3"/>
        <v>0.6</v>
      </c>
      <c r="G78" s="9">
        <f t="shared" si="4"/>
        <v>1.0773680436571171E-5</v>
      </c>
      <c r="H78" s="9">
        <f>'SnRough  SnHM '!B63^3</f>
        <v>9.7942549423374284E-2</v>
      </c>
      <c r="I78" s="9">
        <f t="shared" si="5"/>
        <v>112612.02513911945</v>
      </c>
      <c r="J78" s="9">
        <f t="shared" si="6"/>
        <v>47582.545833430748</v>
      </c>
      <c r="K78" s="9">
        <f t="shared" si="7"/>
        <v>92659963.129815683</v>
      </c>
      <c r="L78" s="9">
        <f t="shared" si="8"/>
        <v>89364661.624142662</v>
      </c>
      <c r="M78" s="38">
        <f>((K78+4/3*L78)/$C$11)^0.5</f>
        <v>388.96643749386772</v>
      </c>
      <c r="N78" s="48">
        <f>(L78/$C$11)^0.5</f>
        <v>252.64975986551403</v>
      </c>
    </row>
    <row r="79" spans="2:14">
      <c r="B79" s="47">
        <f t="shared" si="2"/>
        <v>60</v>
      </c>
      <c r="C79" s="9">
        <f t="shared" si="0"/>
        <v>2.7899648519953395E-3</v>
      </c>
      <c r="D79" s="26">
        <f>(3*C79*G79*(1-$C$7)/(8*$C$8))^$C$3</f>
        <v>6.193475991216329E-7</v>
      </c>
      <c r="E79" s="9">
        <f t="shared" si="1"/>
        <v>118483.88852761673</v>
      </c>
      <c r="F79" s="9">
        <f t="shared" si="3"/>
        <v>0.6</v>
      </c>
      <c r="G79" s="9">
        <f t="shared" si="4"/>
        <v>1.0860210036024063E-5</v>
      </c>
      <c r="H79" s="9">
        <f>'SnRough  SnHM '!B64^3</f>
        <v>9.8729182145673292E-2</v>
      </c>
      <c r="I79" s="9">
        <f t="shared" si="5"/>
        <v>113547.05983896603</v>
      </c>
      <c r="J79" s="9">
        <f t="shared" si="6"/>
        <v>47977.630917872957</v>
      </c>
      <c r="K79" s="9">
        <f t="shared" si="7"/>
        <v>93429332.837054759</v>
      </c>
      <c r="L79" s="9">
        <f t="shared" si="8"/>
        <v>90106669.943905979</v>
      </c>
      <c r="M79" s="38">
        <f>((K79+4/3*L79)/$C$11)^0.5</f>
        <v>390.57792292679153</v>
      </c>
      <c r="N79" s="48">
        <f>(L79/$C$11)^0.5</f>
        <v>253.6964861853431</v>
      </c>
    </row>
    <row r="80" spans="2:14">
      <c r="B80" s="47">
        <f t="shared" si="2"/>
        <v>61</v>
      </c>
      <c r="C80" s="9">
        <f t="shared" si="0"/>
        <v>2.8364642661952624E-3</v>
      </c>
      <c r="D80" s="26">
        <f>(3*C80*G80*(1-$C$7)/(8*$C$8))^$C$3</f>
        <v>6.2440391733031916E-7</v>
      </c>
      <c r="E80" s="9">
        <f t="shared" si="1"/>
        <v>119451.18418493062</v>
      </c>
      <c r="F80" s="9">
        <f t="shared" si="3"/>
        <v>0.6</v>
      </c>
      <c r="G80" s="9">
        <f t="shared" si="4"/>
        <v>1.0945941476991224E-5</v>
      </c>
      <c r="H80" s="9">
        <f>'SnRough  SnHM '!B65^3</f>
        <v>9.9508558881738401E-2</v>
      </c>
      <c r="I80" s="9">
        <f t="shared" si="5"/>
        <v>114474.05151055852</v>
      </c>
      <c r="J80" s="9">
        <f t="shared" si="6"/>
        <v>48369.3175396726</v>
      </c>
      <c r="K80" s="9">
        <f t="shared" si="7"/>
        <v>94192084.541460142</v>
      </c>
      <c r="L80" s="9">
        <f t="shared" si="8"/>
        <v>90842295.61938709</v>
      </c>
      <c r="M80" s="38">
        <f>((K80+4/3*L80)/$C$11)^0.5</f>
        <v>392.16901000107225</v>
      </c>
      <c r="N80" s="48">
        <f>(L80/$C$11)^0.5</f>
        <v>254.72996292907499</v>
      </c>
    </row>
    <row r="81" spans="2:14">
      <c r="B81" s="47">
        <f t="shared" si="2"/>
        <v>62</v>
      </c>
      <c r="C81" s="9">
        <f t="shared" si="0"/>
        <v>2.8829636803951843E-3</v>
      </c>
      <c r="D81" s="26">
        <f>(3*C81*G81*(1-$C$7)/(8*$C$8))^$C$3</f>
        <v>6.2941743643917419E-7</v>
      </c>
      <c r="E81" s="9">
        <f t="shared" si="1"/>
        <v>120410.29218836376</v>
      </c>
      <c r="F81" s="9">
        <f t="shared" si="3"/>
        <v>0.6</v>
      </c>
      <c r="G81" s="9">
        <f t="shared" si="4"/>
        <v>1.1030894210617004E-5</v>
      </c>
      <c r="H81" s="9">
        <f>'SnRough  SnHM '!B66^3</f>
        <v>0.10028085646015458</v>
      </c>
      <c r="I81" s="9">
        <f t="shared" si="5"/>
        <v>115393.19668051528</v>
      </c>
      <c r="J81" s="9">
        <f t="shared" si="6"/>
        <v>48757.688738245895</v>
      </c>
      <c r="K81" s="9">
        <f t="shared" si="7"/>
        <v>94948379.95000045</v>
      </c>
      <c r="L81" s="9">
        <f t="shared" si="8"/>
        <v>91571694.606708169</v>
      </c>
      <c r="M81" s="38">
        <f>((K81+4/3*L81)/$C$11)^0.5</f>
        <v>393.74028129406815</v>
      </c>
      <c r="N81" s="48">
        <f>(L81/$C$11)^0.5</f>
        <v>255.7505685047559</v>
      </c>
    </row>
    <row r="82" spans="2:14">
      <c r="B82" s="47">
        <f t="shared" si="2"/>
        <v>63</v>
      </c>
      <c r="C82" s="9">
        <f t="shared" si="0"/>
        <v>2.9294630945951067E-3</v>
      </c>
      <c r="D82" s="26">
        <f>(3*C82*G82*(1-$C$7)/(8*$C$8))^$C$3</f>
        <v>6.3438918540720618E-7</v>
      </c>
      <c r="E82" s="9">
        <f t="shared" si="1"/>
        <v>121361.40938224812</v>
      </c>
      <c r="F82" s="9">
        <f t="shared" si="3"/>
        <v>0.6</v>
      </c>
      <c r="G82" s="9">
        <f t="shared" si="4"/>
        <v>1.1115086909344863E-5</v>
      </c>
      <c r="H82" s="9">
        <f>'SnRough  SnHM '!B67^3</f>
        <v>0.10104624463040784</v>
      </c>
      <c r="I82" s="9">
        <f t="shared" si="5"/>
        <v>116304.68399132113</v>
      </c>
      <c r="J82" s="9">
        <f t="shared" si="6"/>
        <v>49142.824221684976</v>
      </c>
      <c r="K82" s="9">
        <f t="shared" si="7"/>
        <v>95698374.282383919</v>
      </c>
      <c r="L82" s="9">
        <f t="shared" si="8"/>
        <v>92295016.605439991</v>
      </c>
      <c r="M82" s="38">
        <f>((K82+4/3*L82)/$C$11)^0.5</f>
        <v>395.29229368276202</v>
      </c>
      <c r="N82" s="48">
        <f>(L82/$C$11)^0.5</f>
        <v>256.75866462697724</v>
      </c>
    </row>
    <row r="83" spans="2:14">
      <c r="B83" s="47">
        <f t="shared" si="2"/>
        <v>64</v>
      </c>
      <c r="C83" s="9">
        <f t="shared" si="0"/>
        <v>2.9759625087950286E-3</v>
      </c>
      <c r="D83" s="26">
        <f>(3*C83*G83*(1-$C$7)/(8*$C$8))^$C$3</f>
        <v>6.3932015256753569E-7</v>
      </c>
      <c r="E83" s="9">
        <f t="shared" si="1"/>
        <v>122304.72483900683</v>
      </c>
      <c r="F83" s="9">
        <f t="shared" si="3"/>
        <v>0.6</v>
      </c>
      <c r="G83" s="9">
        <f t="shared" si="4"/>
        <v>1.1198537509932871E-5</v>
      </c>
      <c r="H83" s="9">
        <f>'SnRough  SnHM '!B68^3</f>
        <v>0.10180488645393519</v>
      </c>
      <c r="I83" s="9">
        <f t="shared" si="5"/>
        <v>117208.69463738154</v>
      </c>
      <c r="J83" s="9">
        <f t="shared" si="6"/>
        <v>49524.800551006294</v>
      </c>
      <c r="K83" s="9">
        <f t="shared" si="7"/>
        <v>96442216.629854694</v>
      </c>
      <c r="L83" s="9">
        <f t="shared" si="8"/>
        <v>93012405.404638037</v>
      </c>
      <c r="M83" s="38">
        <f>((K83+4/3*L83)/$C$11)^0.5</f>
        <v>396.82557986509107</v>
      </c>
      <c r="N83" s="48">
        <f>(L83/$C$11)^0.5</f>
        <v>257.7545973050419</v>
      </c>
    </row>
    <row r="84" spans="2:14">
      <c r="B84" s="47">
        <f t="shared" si="2"/>
        <v>65</v>
      </c>
      <c r="C84" s="9">
        <f t="shared" ref="C84:C99" si="9">(4*PI()*$C$4^2*B84)/($C$5*(1-$C$6))*1000</f>
        <v>3.022461922994951E-3</v>
      </c>
      <c r="D84" s="26">
        <f>(3*C84*G84*(1-$C$7)/(8*$C$8))^$C$3</f>
        <v>6.4421128783931106E-7</v>
      </c>
      <c r="E84" s="9">
        <f t="shared" ref="E84:E99" si="10">4*D84*$C$8/(1-$C$7)</f>
        <v>123240.42028230298</v>
      </c>
      <c r="F84" s="9">
        <f t="shared" si="3"/>
        <v>0.6</v>
      </c>
      <c r="G84" s="9">
        <f t="shared" si="4"/>
        <v>1.1281263253459434E-5</v>
      </c>
      <c r="H84" s="9">
        <f>'SnRough  SnHM '!B69^3</f>
        <v>0.10255693866781304</v>
      </c>
      <c r="I84" s="9">
        <f t="shared" si="5"/>
        <v>118105.40277054037</v>
      </c>
      <c r="J84" s="9">
        <f t="shared" si="6"/>
        <v>49903.691311495932</v>
      </c>
      <c r="K84" s="9">
        <f t="shared" si="7"/>
        <v>97180050.28886272</v>
      </c>
      <c r="L84" s="9">
        <f t="shared" si="8"/>
        <v>93723999.20464614</v>
      </c>
      <c r="M84" s="38">
        <f>((K84+4/3*L84)/$C$11)^0.5</f>
        <v>398.34064976898156</v>
      </c>
      <c r="N84" s="48">
        <f>(L84/$C$11)^0.5</f>
        <v>258.73869775819077</v>
      </c>
    </row>
    <row r="85" spans="2:14">
      <c r="B85" s="47">
        <f t="shared" ref="B85:B99" si="11">B84+1</f>
        <v>66</v>
      </c>
      <c r="C85" s="9">
        <f t="shared" si="9"/>
        <v>3.0689613371948738E-3</v>
      </c>
      <c r="D85" s="26">
        <f>(3*C85*G85*(1-$C$7)/(8*$C$8))^$C$3</f>
        <v>6.4906350478712445E-7</v>
      </c>
      <c r="E85" s="9">
        <f t="shared" si="10"/>
        <v>124168.6704810151</v>
      </c>
      <c r="F85" s="9">
        <f t="shared" ref="F85:F99" si="12">$C$12</f>
        <v>0.6</v>
      </c>
      <c r="G85" s="9">
        <f>H85*$C$4</f>
        <v>1.1363280722572645E-5</v>
      </c>
      <c r="H85" s="9">
        <f>'SnRough  SnHM '!B70^3</f>
        <v>0.10330255202338769</v>
      </c>
      <c r="I85" s="9">
        <f t="shared" ref="I85:I99" si="13">(8*D85*$C$8/(2-$C$7))</f>
        <v>118994.97587763947</v>
      </c>
      <c r="J85" s="9">
        <f t="shared" ref="J85:J99" si="14">I85+(1-F85)/((0-I85)^(-1)+2*F85*(E85+2*I85)/(5*I85*(E85+4/3*I85)))</f>
        <v>50279.567272242013</v>
      </c>
      <c r="K85" s="9">
        <f t="shared" ref="K85:K99" si="15">$C$5*(1-$C$6)*E85/(12*PI()*$C$4)</f>
        <v>97912013.071729392</v>
      </c>
      <c r="L85" s="9">
        <f t="shared" ref="L85:L99" si="16">$C$5*(1-$C$6)/(20*PI()*$C$4)*(E85+1.5*J85)</f>
        <v>94429930.91671364</v>
      </c>
      <c r="M85" s="38">
        <f>((K85+4/3*L85)/$C$11)^0.5</f>
        <v>399.83799185897743</v>
      </c>
      <c r="N85" s="48">
        <f>(L85/$C$11)^0.5</f>
        <v>259.71128326431153</v>
      </c>
    </row>
    <row r="86" spans="2:14">
      <c r="B86" s="47">
        <f t="shared" si="11"/>
        <v>67</v>
      </c>
      <c r="C86" s="9">
        <f t="shared" si="9"/>
        <v>3.1154607513947958E-3</v>
      </c>
      <c r="D86" s="26">
        <f>(3*C86*G86*(1-$C$7)/(8*$C$8))^$C$3</f>
        <v>6.5387768254058261E-7</v>
      </c>
      <c r="E86" s="9">
        <f t="shared" si="10"/>
        <v>125089.64361645927</v>
      </c>
      <c r="F86" s="9">
        <f t="shared" si="12"/>
        <v>0.6</v>
      </c>
      <c r="G86" s="9">
        <f>H86*$C$4</f>
        <v>1.1444605876212986E-5</v>
      </c>
      <c r="H86" s="9">
        <f>'SnRough  SnHM '!B71^3</f>
        <v>0.10404187160193623</v>
      </c>
      <c r="I86" s="9">
        <f t="shared" si="13"/>
        <v>119877.57513244015</v>
      </c>
      <c r="J86" s="9">
        <f t="shared" si="14"/>
        <v>50652.496534833874</v>
      </c>
      <c r="K86" s="9">
        <f t="shared" si="15"/>
        <v>98638237.596216887</v>
      </c>
      <c r="L86" s="9">
        <f t="shared" si="16"/>
        <v>95130328.442266941</v>
      </c>
      <c r="M86" s="38">
        <f>((K86+4/3*L86)/$C$11)^0.5</f>
        <v>401.31807434933302</v>
      </c>
      <c r="N86" s="48">
        <f>(L86/$C$11)^0.5</f>
        <v>260.67265794789301</v>
      </c>
    </row>
    <row r="87" spans="2:14">
      <c r="B87" s="47">
        <f t="shared" si="11"/>
        <v>68</v>
      </c>
      <c r="C87" s="9">
        <f t="shared" si="9"/>
        <v>3.1619601655947182E-3</v>
      </c>
      <c r="D87" s="26">
        <f>(3*C87*G87*(1-$C$7)/(8*$C$8))^$C$3</f>
        <v>6.5865466758545438E-7</v>
      </c>
      <c r="E87" s="9">
        <f t="shared" si="10"/>
        <v>126003.50162504343</v>
      </c>
      <c r="F87" s="9">
        <f t="shared" si="12"/>
        <v>0.6</v>
      </c>
      <c r="G87" s="9">
        <f>H87*$C$4</f>
        <v>1.1525254082014152E-5</v>
      </c>
      <c r="H87" s="9">
        <f>'SnRough  SnHM '!B72^3</f>
        <v>0.10477503710921957</v>
      </c>
      <c r="I87" s="9">
        <f t="shared" si="13"/>
        <v>120753.35572399996</v>
      </c>
      <c r="J87" s="9">
        <f t="shared" si="14"/>
        <v>51022.54467211265</v>
      </c>
      <c r="K87" s="9">
        <f t="shared" si="15"/>
        <v>99358851.555725127</v>
      </c>
      <c r="L87" s="9">
        <f t="shared" si="16"/>
        <v>95825314.933496863</v>
      </c>
      <c r="M87" s="38">
        <f>((K87+4/3*L87)/$C$11)^0.5</f>
        <v>402.78134633155224</v>
      </c>
      <c r="N87" s="48">
        <f>(L87/$C$11)^0.5</f>
        <v>261.623113512408</v>
      </c>
    </row>
    <row r="88" spans="2:14">
      <c r="B88" s="47">
        <f t="shared" si="11"/>
        <v>69</v>
      </c>
      <c r="C88" s="9">
        <f t="shared" si="9"/>
        <v>3.2084595797946406E-3</v>
      </c>
      <c r="D88" s="26">
        <f>(3*C88*G88*(1-$C$7)/(8*$C$8))^$C$3</f>
        <v>6.6339527543677326E-7</v>
      </c>
      <c r="E88" s="9">
        <f t="shared" si="10"/>
        <v>126910.40051833923</v>
      </c>
      <c r="F88" s="9">
        <f t="shared" si="12"/>
        <v>0.6</v>
      </c>
      <c r="G88" s="9">
        <f>H88*$C$4</f>
        <v>1.1605240146570971E-5</v>
      </c>
      <c r="H88" s="9">
        <f>'SnRough  SnHM '!B73^3</f>
        <v>0.10550218315064519</v>
      </c>
      <c r="I88" s="9">
        <f t="shared" si="13"/>
        <v>121622.46716340844</v>
      </c>
      <c r="J88" s="9">
        <f t="shared" si="14"/>
        <v>51389.774857778204</v>
      </c>
      <c r="K88" s="9">
        <f t="shared" si="15"/>
        <v>100073977.97168116</v>
      </c>
      <c r="L88" s="9">
        <f t="shared" si="16"/>
        <v>96515009.036772773</v>
      </c>
      <c r="M88" s="38">
        <f>((K88+4/3*L88)/$C$11)^0.5</f>
        <v>404.22823882357966</v>
      </c>
      <c r="N88" s="48">
        <f>(L88/$C$11)^0.5</f>
        <v>262.56292992180636</v>
      </c>
    </row>
    <row r="89" spans="2:14">
      <c r="B89" s="47">
        <f t="shared" si="11"/>
        <v>70</v>
      </c>
      <c r="C89" s="9">
        <f t="shared" si="9"/>
        <v>3.2549589939945634E-3</v>
      </c>
      <c r="D89" s="26">
        <f>(3*C89*G89*(1-$C$7)/(8*$C$8))^$C$3</f>
        <v>6.6810029220323159E-7</v>
      </c>
      <c r="E89" s="9">
        <f t="shared" si="10"/>
        <v>127810.49068235734</v>
      </c>
      <c r="F89" s="9">
        <f t="shared" si="12"/>
        <v>0.6</v>
      </c>
      <c r="G89" s="9">
        <f>H89*$C$4</f>
        <v>1.1684578343741467E-5</v>
      </c>
      <c r="H89" s="9">
        <f>'SnRough  SnHM '!B74^3</f>
        <v>0.10622343948855879</v>
      </c>
      <c r="I89" s="9">
        <f t="shared" si="13"/>
        <v>122485.05357059246</v>
      </c>
      <c r="J89" s="9">
        <f t="shared" si="14"/>
        <v>51754.247987574272</v>
      </c>
      <c r="K89" s="9">
        <f t="shared" si="15"/>
        <v>100783735.42953001</v>
      </c>
      <c r="L89" s="9">
        <f t="shared" si="16"/>
        <v>97199525.120240375</v>
      </c>
      <c r="M89" s="38">
        <f>((K89+4/3*L89)/$C$11)^0.5</f>
        <v>405.65916574712708</v>
      </c>
      <c r="N89" s="48">
        <f>(L89/$C$11)^0.5</f>
        <v>263.49237603532885</v>
      </c>
    </row>
    <row r="90" spans="2:14">
      <c r="B90" s="47">
        <f t="shared" si="11"/>
        <v>71</v>
      </c>
      <c r="C90" s="9">
        <f t="shared" si="9"/>
        <v>3.3014584081944849E-3</v>
      </c>
      <c r="D90" s="26">
        <f>(3*C90*G90*(1-$C$7)/(8*$C$8))^$C$3</f>
        <v>6.7277047605139795E-7</v>
      </c>
      <c r="E90" s="9">
        <f t="shared" si="10"/>
        <v>128703.91715765874</v>
      </c>
      <c r="F90" s="9">
        <f t="shared" si="12"/>
        <v>0.6</v>
      </c>
      <c r="G90" s="9">
        <f>H90*$C$4</f>
        <v>1.1763282441139261E-5</v>
      </c>
      <c r="H90" s="9">
        <f>'SnRough  SnHM '!B75^3</f>
        <v>0.10693893128308418</v>
      </c>
      <c r="I90" s="9">
        <f t="shared" si="13"/>
        <v>123341.2539427563</v>
      </c>
      <c r="J90" s="9">
        <f t="shared" si="14"/>
        <v>52116.02279271392</v>
      </c>
      <c r="K90" s="9">
        <f t="shared" si="15"/>
        <v>101488238.2996136</v>
      </c>
      <c r="L90" s="9">
        <f t="shared" si="16"/>
        <v>97878973.486845657</v>
      </c>
      <c r="M90" s="38">
        <f>((K90+4/3*L90)/$C$11)^0.5</f>
        <v>407.07452483901557</v>
      </c>
      <c r="N90" s="48">
        <f>(L90/$C$11)^0.5</f>
        <v>264.41171019946154</v>
      </c>
    </row>
    <row r="91" spans="2:14">
      <c r="B91" s="47">
        <f t="shared" si="11"/>
        <v>72</v>
      </c>
      <c r="C91" s="9">
        <f t="shared" si="9"/>
        <v>3.3479578223944073E-3</v>
      </c>
      <c r="D91" s="26">
        <f>(3*C91*G91*(1-$C$7)/(8*$C$8))^$C$3</f>
        <v>6.7740655857750371E-7</v>
      </c>
      <c r="E91" s="9">
        <f t="shared" si="10"/>
        <v>129590.81990178331</v>
      </c>
      <c r="F91" s="9">
        <f t="shared" si="12"/>
        <v>0.6</v>
      </c>
      <c r="G91" s="9">
        <f>H91*$C$4</f>
        <v>1.1841365724953879E-5</v>
      </c>
      <c r="H91" s="9">
        <f>'SnRough  SnHM '!B76^3</f>
        <v>0.10764877931776254</v>
      </c>
      <c r="I91" s="9">
        <f t="shared" si="13"/>
        <v>124191.20240587568</v>
      </c>
      <c r="J91" s="9">
        <f t="shared" si="14"/>
        <v>52475.15594614466</v>
      </c>
      <c r="K91" s="9">
        <f t="shared" si="15"/>
        <v>102187596.94410641</v>
      </c>
      <c r="L91" s="9">
        <f t="shared" si="16"/>
        <v>98553460.573911086</v>
      </c>
      <c r="M91" s="38">
        <f>((K91+4/3*L91)/$C$11)^0.5</f>
        <v>408.47469850185558</v>
      </c>
      <c r="N91" s="48">
        <f>(L91/$C$11)^0.5</f>
        <v>265.32118080048764</v>
      </c>
    </row>
    <row r="92" spans="2:14">
      <c r="B92" s="47">
        <f t="shared" si="11"/>
        <v>73</v>
      </c>
      <c r="C92" s="9">
        <f t="shared" si="9"/>
        <v>3.3944572365943297E-3</v>
      </c>
      <c r="D92" s="26">
        <f>(3*C92*G92*(1-$C$7)/(8*$C$8))^$C$3</f>
        <v>6.8200924609379489E-7</v>
      </c>
      <c r="E92" s="9">
        <f t="shared" si="10"/>
        <v>130471.33403533467</v>
      </c>
      <c r="F92" s="9">
        <f t="shared" si="12"/>
        <v>0.6</v>
      </c>
      <c r="G92" s="9">
        <f>H92*$C$4</f>
        <v>1.191884102322725E-5</v>
      </c>
      <c r="H92" s="9">
        <f>'SnRough  SnHM '!B77^3</f>
        <v>0.10835310021115681</v>
      </c>
      <c r="I92" s="9">
        <f t="shared" si="13"/>
        <v>125035.02845052908</v>
      </c>
      <c r="J92" s="9">
        <f t="shared" si="14"/>
        <v>52831.702162195375</v>
      </c>
      <c r="K92" s="9">
        <f t="shared" si="15"/>
        <v>102881917.91106325</v>
      </c>
      <c r="L92" s="9">
        <f t="shared" si="16"/>
        <v>99223089.140282482</v>
      </c>
      <c r="M92" s="38">
        <f>((K92+4/3*L92)/$C$11)^0.5</f>
        <v>409.86005459887207</v>
      </c>
      <c r="N92" s="48">
        <f>(L92/$C$11)^0.5</f>
        <v>266.2210267807593</v>
      </c>
    </row>
    <row r="93" spans="2:14">
      <c r="B93" s="47">
        <f t="shared" si="11"/>
        <v>74</v>
      </c>
      <c r="C93" s="9">
        <f t="shared" si="9"/>
        <v>3.4409566507942525E-3</v>
      </c>
      <c r="D93" s="26">
        <f>(3*C93*G93*(1-$C$7)/(8*$C$8))^$C$3</f>
        <v>6.8657922083588793E-7</v>
      </c>
      <c r="E93" s="9">
        <f t="shared" si="10"/>
        <v>131345.59007295247</v>
      </c>
      <c r="F93" s="9">
        <f t="shared" si="12"/>
        <v>0.6</v>
      </c>
      <c r="G93" s="9">
        <f>H93*$C$4</f>
        <v>1.1995720727701996E-5</v>
      </c>
      <c r="H93" s="9">
        <f>'SnRough  SnHM '!B78^3</f>
        <v>0.10905200661547269</v>
      </c>
      <c r="I93" s="9">
        <f t="shared" si="13"/>
        <v>125872.85715324612</v>
      </c>
      <c r="J93" s="9">
        <f t="shared" si="14"/>
        <v>53185.714290103992</v>
      </c>
      <c r="K93" s="9">
        <f t="shared" si="15"/>
        <v>103571304.11655025</v>
      </c>
      <c r="L93" s="9">
        <f t="shared" si="16"/>
        <v>99887958.441982791</v>
      </c>
      <c r="M93" s="38">
        <f>((K93+4/3*L93)/$C$11)^0.5</f>
        <v>411.23094719726237</v>
      </c>
      <c r="N93" s="48">
        <f>(L93/$C$11)^0.5</f>
        <v>267.11147812153899</v>
      </c>
    </row>
    <row r="94" spans="2:14">
      <c r="B94" s="47">
        <f t="shared" si="11"/>
        <v>75</v>
      </c>
      <c r="C94" s="9">
        <f t="shared" si="9"/>
        <v>3.4874560649941749E-3</v>
      </c>
      <c r="D94" s="26">
        <f>(3*C94*G94*(1-$C$7)/(8*$C$8))^$C$3</f>
        <v>6.9111714209699572E-7</v>
      </c>
      <c r="E94" s="9">
        <f t="shared" si="10"/>
        <v>132213.71414029482</v>
      </c>
      <c r="F94" s="9">
        <f t="shared" si="12"/>
        <v>0.6</v>
      </c>
      <c r="G94" s="9">
        <f>H94*$C$4</f>
        <v>1.207201681434717E-5</v>
      </c>
      <c r="H94" s="9">
        <f>'SnRough  SnHM '!B79^3</f>
        <v>0.10974560740315609</v>
      </c>
      <c r="I94" s="9">
        <f t="shared" si="13"/>
        <v>126704.80938444921</v>
      </c>
      <c r="J94" s="9">
        <f t="shared" si="14"/>
        <v>53537.243401879954</v>
      </c>
      <c r="K94" s="9">
        <f t="shared" si="15"/>
        <v>104255855.0157443</v>
      </c>
      <c r="L94" s="9">
        <f t="shared" si="16"/>
        <v>100548164.39722663</v>
      </c>
      <c r="M94" s="38">
        <f>((K94+4/3*L94)/$C$11)^0.5</f>
        <v>412.58771726406985</v>
      </c>
      <c r="N94" s="48">
        <f>(L94/$C$11)^0.5</f>
        <v>267.99275629499851</v>
      </c>
    </row>
    <row r="95" spans="2:14">
      <c r="B95" s="47">
        <f t="shared" si="11"/>
        <v>76</v>
      </c>
      <c r="C95" s="9">
        <f t="shared" si="9"/>
        <v>3.5339554791940968E-3</v>
      </c>
      <c r="D95" s="26">
        <f>(3*C95*G95*(1-$C$7)/(8*$C$8))^$C$3</f>
        <v>6.9562364729433566E-7</v>
      </c>
      <c r="E95" s="9">
        <f t="shared" si="10"/>
        <v>133075.82817804682</v>
      </c>
      <c r="F95" s="9">
        <f t="shared" si="12"/>
        <v>0.6</v>
      </c>
      <c r="G95" s="9">
        <f>H95*$C$4</f>
        <v>1.2147740862658145E-5</v>
      </c>
      <c r="H95" s="9">
        <f>'SnRough  SnHM '!B80^3</f>
        <v>0.11043400784234678</v>
      </c>
      <c r="I95" s="9">
        <f t="shared" si="13"/>
        <v>127531.00200396153</v>
      </c>
      <c r="J95" s="9">
        <f t="shared" si="14"/>
        <v>53886.338874913316</v>
      </c>
      <c r="K95" s="9">
        <f t="shared" si="15"/>
        <v>104935666.76380196</v>
      </c>
      <c r="L95" s="9">
        <f t="shared" si="16"/>
        <v>101203799.74156815</v>
      </c>
      <c r="M95" s="38">
        <f>((K95+4/3*L95)/$C$11)^0.5</f>
        <v>413.93069331818805</v>
      </c>
      <c r="N95" s="48">
        <f>(L95/$C$11)^0.5</f>
        <v>268.86507468772214</v>
      </c>
    </row>
    <row r="96" spans="2:14">
      <c r="B96" s="47">
        <f t="shared" si="11"/>
        <v>77</v>
      </c>
      <c r="C96" s="9">
        <f t="shared" si="9"/>
        <v>3.5804548933940192E-3</v>
      </c>
      <c r="D96" s="26">
        <f>(3*C96*G96*(1-$C$7)/(8*$C$8))^$C$3</f>
        <v>7.0009935297261295E-7</v>
      </c>
      <c r="E96" s="9">
        <f t="shared" si="10"/>
        <v>133932.05013389117</v>
      </c>
      <c r="F96" s="9">
        <f t="shared" si="12"/>
        <v>0.6</v>
      </c>
      <c r="G96" s="9">
        <f>H96*$C$4</f>
        <v>1.2222904073818568E-5</v>
      </c>
      <c r="H96" s="9">
        <f>'SnRough  SnHM '!B81^3</f>
        <v>0.11111730976198697</v>
      </c>
      <c r="I96" s="9">
        <f t="shared" si="13"/>
        <v>128351.54804497905</v>
      </c>
      <c r="J96" s="9">
        <f t="shared" si="14"/>
        <v>54233.048469709451</v>
      </c>
      <c r="K96" s="9">
        <f t="shared" si="15"/>
        <v>105610832.36723614</v>
      </c>
      <c r="L96" s="9">
        <f t="shared" si="16"/>
        <v>101854954.17389427</v>
      </c>
      <c r="M96" s="38">
        <f>((K96+4/3*L96)/$C$11)^0.5</f>
        <v>415.26019204179897</v>
      </c>
      <c r="N96" s="48">
        <f>(L96/$C$11)^0.5</f>
        <v>269.72863899786165</v>
      </c>
    </row>
    <row r="97" spans="2:14">
      <c r="B97" s="47">
        <f t="shared" si="11"/>
        <v>78</v>
      </c>
      <c r="C97" s="9">
        <f t="shared" si="9"/>
        <v>3.6269543075939416E-3</v>
      </c>
      <c r="D97" s="26">
        <f>(3*C97*G97*(1-$C$7)/(8*$C$8))^$C$3</f>
        <v>7.0454485574908679E-7</v>
      </c>
      <c r="E97" s="9">
        <f t="shared" si="10"/>
        <v>134782.49414330357</v>
      </c>
      <c r="F97" s="9">
        <f t="shared" si="12"/>
        <v>0.6</v>
      </c>
      <c r="G97" s="9">
        <f>H97*$C$4</f>
        <v>1.2297517287805783E-5</v>
      </c>
      <c r="H97" s="9">
        <f>'SnRough  SnHM '!B82^3</f>
        <v>0.1117956117073253</v>
      </c>
      <c r="I97" s="9">
        <f t="shared" si="13"/>
        <v>129166.55688733258</v>
      </c>
      <c r="J97" s="9">
        <f t="shared" si="14"/>
        <v>54577.418403098258</v>
      </c>
      <c r="K97" s="9">
        <f t="shared" si="15"/>
        <v>106281441.82648046</v>
      </c>
      <c r="L97" s="9">
        <f t="shared" si="16"/>
        <v>102501714.493919</v>
      </c>
      <c r="M97" s="38">
        <f>((K97+4/3*L97)/$C$11)^0.5</f>
        <v>416.57651885427032</v>
      </c>
      <c r="N97" s="48">
        <f>(L97/$C$11)^0.5</f>
        <v>270.58364760790568</v>
      </c>
    </row>
    <row r="98" spans="2:14">
      <c r="B98" s="47">
        <f t="shared" si="11"/>
        <v>79</v>
      </c>
      <c r="C98" s="9">
        <f t="shared" si="9"/>
        <v>3.673453721793864E-3</v>
      </c>
      <c r="D98" s="26">
        <f>(3*C98*G98*(1-$C$7)/(8*$C$8))^$C$3</f>
        <v>7.0896073320431618E-7</v>
      </c>
      <c r="E98" s="9">
        <f t="shared" si="10"/>
        <v>135627.27069995613</v>
      </c>
      <c r="F98" s="9">
        <f t="shared" si="12"/>
        <v>0.6</v>
      </c>
      <c r="G98" s="9">
        <f>H98*$C$4</f>
        <v>1.2371590999514468E-5</v>
      </c>
      <c r="H98" s="9">
        <f>'SnRough  SnHM '!B83^3</f>
        <v>0.11246900908649515</v>
      </c>
      <c r="I98" s="9">
        <f t="shared" si="13"/>
        <v>129976.13442079131</v>
      </c>
      <c r="J98" s="9">
        <f t="shared" si="14"/>
        <v>54919.493417235775</v>
      </c>
      <c r="K98" s="9">
        <f t="shared" si="15"/>
        <v>106947582.27025934</v>
      </c>
      <c r="L98" s="9">
        <f t="shared" si="16"/>
        <v>103144164.73177476</v>
      </c>
      <c r="M98" s="38">
        <f>((K98+4/3*L98)/$C$11)^0.5</f>
        <v>417.87996845126213</v>
      </c>
      <c r="N98" s="48">
        <f>(L98/$C$11)^0.5</f>
        <v>271.43029193485222</v>
      </c>
    </row>
    <row r="99" spans="2:14" ht="14.65" thickBot="1">
      <c r="B99" s="49">
        <f t="shared" si="11"/>
        <v>80</v>
      </c>
      <c r="C99" s="50">
        <f t="shared" si="9"/>
        <v>3.7199531359937859E-3</v>
      </c>
      <c r="D99" s="51">
        <f>(3*C99*G99*(1-$C$7)/(8*$C$8))^$C$3</f>
        <v>7.1334754472230587E-7</v>
      </c>
      <c r="E99" s="50">
        <f t="shared" si="10"/>
        <v>136466.48681644112</v>
      </c>
      <c r="F99" s="50">
        <f t="shared" si="12"/>
        <v>0.6</v>
      </c>
      <c r="G99" s="50">
        <f>H99*$C$4</f>
        <v>1.2445135373964499E-5</v>
      </c>
      <c r="H99" s="50">
        <f>'SnRough  SnHM '!B84^3</f>
        <v>0.11313759430876816</v>
      </c>
      <c r="I99" s="50">
        <f t="shared" si="13"/>
        <v>130780.38319908941</v>
      </c>
      <c r="J99" s="50">
        <f t="shared" si="14"/>
        <v>55259.316844685658</v>
      </c>
      <c r="K99" s="50">
        <f t="shared" si="15"/>
        <v>107609338.08232504</v>
      </c>
      <c r="L99" s="50">
        <f t="shared" si="16"/>
        <v>103782386.27024236</v>
      </c>
      <c r="M99" s="52">
        <f>((K99+4/3*L99)/$C$11)^0.5</f>
        <v>419.17082531155211</v>
      </c>
      <c r="N99" s="54">
        <f>(L99/$C$11)^0.5</f>
        <v>272.26875675941221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A4CB-129E-4801-A305-F758691FE518}">
  <dimension ref="A1:N101"/>
  <sheetViews>
    <sheetView topLeftCell="G4" zoomScale="106" zoomScaleNormal="106" workbookViewId="0">
      <selection activeCell="O10" sqref="O10"/>
    </sheetView>
  </sheetViews>
  <sheetFormatPr baseColWidth="10" defaultRowHeight="14.25"/>
  <cols>
    <col min="1" max="1" width="23.86328125" customWidth="1"/>
    <col min="2" max="2" width="12.73046875" customWidth="1"/>
    <col min="3" max="3" width="11.59765625" bestFit="1" customWidth="1"/>
    <col min="4" max="4" width="15" customWidth="1"/>
    <col min="5" max="6" width="11.59765625" bestFit="1" customWidth="1"/>
    <col min="7" max="7" width="11.59765625" customWidth="1"/>
    <col min="8" max="8" width="23.53125" customWidth="1"/>
    <col min="9" max="9" width="11.59765625" bestFit="1" customWidth="1"/>
    <col min="10" max="10" width="14.46484375" customWidth="1"/>
    <col min="11" max="14" width="11.59765625" bestFit="1" customWidth="1"/>
  </cols>
  <sheetData>
    <row r="1" spans="1:14" ht="14.65" thickBot="1"/>
    <row r="2" spans="1:14" ht="14.65" thickBot="1">
      <c r="A2" s="30" t="s">
        <v>36</v>
      </c>
      <c r="B2" s="31"/>
      <c r="C2" s="32"/>
    </row>
    <row r="3" spans="1:14">
      <c r="A3" s="10" t="s">
        <v>37</v>
      </c>
      <c r="B3" s="27" t="s">
        <v>11</v>
      </c>
      <c r="C3" s="3">
        <f>1/3</f>
        <v>0.33333333333333331</v>
      </c>
    </row>
    <row r="4" spans="1:14">
      <c r="A4" s="13" t="s">
        <v>27</v>
      </c>
      <c r="B4" s="25" t="s">
        <v>3</v>
      </c>
      <c r="C4" s="4">
        <f>220/2000000</f>
        <v>1.1E-4</v>
      </c>
    </row>
    <row r="5" spans="1:14">
      <c r="A5" s="13" t="s">
        <v>28</v>
      </c>
      <c r="B5" s="25" t="s">
        <v>4</v>
      </c>
      <c r="C5" s="4">
        <v>6</v>
      </c>
    </row>
    <row r="6" spans="1:14" ht="14.65">
      <c r="A6" s="13" t="s">
        <v>29</v>
      </c>
      <c r="B6" s="33" t="s">
        <v>38</v>
      </c>
      <c r="C6" s="4">
        <v>0.45500000000000002</v>
      </c>
    </row>
    <row r="7" spans="1:14">
      <c r="A7" s="13" t="s">
        <v>30</v>
      </c>
      <c r="B7" s="25" t="s">
        <v>7</v>
      </c>
      <c r="C7" s="4">
        <v>0.08</v>
      </c>
    </row>
    <row r="8" spans="1:14">
      <c r="A8" s="13" t="s">
        <v>31</v>
      </c>
      <c r="B8" s="25" t="s">
        <v>8</v>
      </c>
      <c r="C8" s="5">
        <v>44000000000</v>
      </c>
    </row>
    <row r="9" spans="1:14">
      <c r="A9" s="13" t="s">
        <v>32</v>
      </c>
      <c r="B9" s="25" t="s">
        <v>16</v>
      </c>
      <c r="C9" s="5">
        <f>C10/(3*(1-2*C7))</f>
        <v>37714285714.285713</v>
      </c>
    </row>
    <row r="10" spans="1:14">
      <c r="A10" s="13" t="s">
        <v>33</v>
      </c>
      <c r="B10" s="25" t="s">
        <v>17</v>
      </c>
      <c r="C10" s="5">
        <f>2*C8*(1+C7)</f>
        <v>95040000000</v>
      </c>
    </row>
    <row r="11" spans="1:14">
      <c r="A11" s="24" t="s">
        <v>34</v>
      </c>
      <c r="B11" s="25" t="s">
        <v>20</v>
      </c>
      <c r="C11" s="5">
        <v>1400</v>
      </c>
    </row>
    <row r="12" spans="1:14" ht="15" thickBot="1">
      <c r="A12" s="28" t="s">
        <v>35</v>
      </c>
      <c r="B12" s="29" t="s">
        <v>22</v>
      </c>
      <c r="C12" s="6">
        <v>0.6</v>
      </c>
    </row>
    <row r="13" spans="1:14">
      <c r="B13" s="25"/>
      <c r="C13" s="9"/>
    </row>
    <row r="14" spans="1:14">
      <c r="B14" s="35"/>
      <c r="C14" s="36" t="s">
        <v>44</v>
      </c>
      <c r="D14" s="8" t="s">
        <v>62</v>
      </c>
      <c r="E14" s="8" t="s">
        <v>47</v>
      </c>
      <c r="F14" s="8" t="s">
        <v>49</v>
      </c>
      <c r="G14" s="8" t="s">
        <v>52</v>
      </c>
      <c r="H14" s="8" t="s">
        <v>54</v>
      </c>
      <c r="I14" s="8" t="s">
        <v>55</v>
      </c>
      <c r="J14" s="8" t="s">
        <v>58</v>
      </c>
      <c r="K14" s="8" t="s">
        <v>63</v>
      </c>
      <c r="L14" s="8" t="s">
        <v>55</v>
      </c>
      <c r="M14" s="8" t="s">
        <v>67</v>
      </c>
      <c r="N14" s="8" t="s">
        <v>55</v>
      </c>
    </row>
    <row r="15" spans="1:14">
      <c r="B15" s="35"/>
      <c r="C15" s="36" t="s">
        <v>45</v>
      </c>
      <c r="D15" s="8" t="s">
        <v>46</v>
      </c>
      <c r="E15" s="8" t="s">
        <v>48</v>
      </c>
      <c r="F15" s="8" t="s">
        <v>50</v>
      </c>
      <c r="G15" s="8" t="s">
        <v>53</v>
      </c>
      <c r="H15" s="8"/>
      <c r="I15" s="8" t="s">
        <v>56</v>
      </c>
      <c r="J15" s="8" t="s">
        <v>59</v>
      </c>
      <c r="K15" s="8" t="s">
        <v>64</v>
      </c>
      <c r="L15" s="8" t="s">
        <v>64</v>
      </c>
      <c r="M15" s="8" t="s">
        <v>68</v>
      </c>
      <c r="N15" s="8" t="s">
        <v>68</v>
      </c>
    </row>
    <row r="16" spans="1:14" ht="14.65" thickBot="1">
      <c r="A16" s="34" t="s">
        <v>39</v>
      </c>
      <c r="B16" s="8" t="s">
        <v>40</v>
      </c>
      <c r="C16" s="8" t="s">
        <v>41</v>
      </c>
      <c r="D16" s="8" t="s">
        <v>61</v>
      </c>
      <c r="E16" s="8" t="s">
        <v>42</v>
      </c>
      <c r="F16" s="8" t="s">
        <v>40</v>
      </c>
      <c r="G16" s="8"/>
      <c r="H16" s="8"/>
      <c r="I16" s="8" t="s">
        <v>57</v>
      </c>
      <c r="J16" s="8" t="s">
        <v>60</v>
      </c>
      <c r="K16" s="8" t="s">
        <v>66</v>
      </c>
      <c r="L16" s="8" t="s">
        <v>65</v>
      </c>
      <c r="M16" s="8" t="s">
        <v>69</v>
      </c>
      <c r="N16" s="8" t="s">
        <v>69</v>
      </c>
    </row>
    <row r="17" spans="2:14" ht="16.5">
      <c r="B17" s="39" t="s">
        <v>1</v>
      </c>
      <c r="C17" s="40" t="s">
        <v>5</v>
      </c>
      <c r="D17" s="40" t="s">
        <v>9</v>
      </c>
      <c r="E17" s="40" t="s">
        <v>12</v>
      </c>
      <c r="F17" s="41" t="s">
        <v>51</v>
      </c>
      <c r="G17" s="40" t="s">
        <v>24</v>
      </c>
      <c r="H17" s="40" t="s">
        <v>43</v>
      </c>
      <c r="I17" s="40" t="s">
        <v>13</v>
      </c>
      <c r="J17" s="40" t="s">
        <v>25</v>
      </c>
      <c r="K17" s="40" t="s">
        <v>14</v>
      </c>
      <c r="L17" s="40" t="s">
        <v>15</v>
      </c>
      <c r="M17" s="40" t="s">
        <v>18</v>
      </c>
      <c r="N17" s="40" t="s">
        <v>19</v>
      </c>
    </row>
    <row r="18" spans="2:14" ht="14.65" thickBot="1">
      <c r="B18" s="42" t="s">
        <v>2</v>
      </c>
      <c r="C18" s="43" t="s">
        <v>6</v>
      </c>
      <c r="D18" s="43" t="s">
        <v>10</v>
      </c>
      <c r="E18" s="43" t="s">
        <v>23</v>
      </c>
      <c r="F18" s="43"/>
      <c r="G18" s="43"/>
      <c r="H18" s="43"/>
      <c r="I18" s="43" t="s">
        <v>23</v>
      </c>
      <c r="J18" s="43"/>
      <c r="K18" s="43" t="s">
        <v>0</v>
      </c>
      <c r="L18" s="43" t="s">
        <v>0</v>
      </c>
      <c r="M18" s="43" t="s">
        <v>21</v>
      </c>
      <c r="N18" s="43" t="s">
        <v>21</v>
      </c>
    </row>
    <row r="19" spans="2:14">
      <c r="B19" s="44">
        <v>0</v>
      </c>
      <c r="C19" s="45"/>
      <c r="D19" s="45"/>
      <c r="E19" s="45">
        <f>4*D19*$C$8/(1-$C$7)</f>
        <v>0</v>
      </c>
      <c r="F19" s="45"/>
      <c r="G19" s="45"/>
      <c r="H19" s="45"/>
      <c r="I19" s="45"/>
      <c r="J19" s="45"/>
      <c r="K19" s="45"/>
      <c r="L19" s="45"/>
      <c r="M19" s="46"/>
      <c r="N19" s="46"/>
    </row>
    <row r="20" spans="2:14">
      <c r="B20" s="47">
        <f>B19+1</f>
        <v>1</v>
      </c>
      <c r="C20" s="9">
        <f t="shared" ref="C20:C83" si="0">(4*PI()*$C$4^2*B20)/($C$5*(1-$C$6))*1000</f>
        <v>4.6499414199922323E-5</v>
      </c>
      <c r="D20" s="26">
        <f>(3*C20*G20*(1-$C$7)/(8*$C$8))^$C$3</f>
        <v>7.4883178256970202E-8</v>
      </c>
      <c r="E20" s="9">
        <f t="shared" ref="E20:E83" si="1">4*D20*$C$8/(1-$C$7)</f>
        <v>14325.477579594301</v>
      </c>
      <c r="F20" s="9">
        <f>$C$12</f>
        <v>0.6</v>
      </c>
      <c r="G20" s="9">
        <f>H20*$C$4</f>
        <v>1.1516987784710087E-6</v>
      </c>
      <c r="H20" s="9">
        <f>'SnRough  SnHM '!C5^3</f>
        <v>1.0469988895190987E-2</v>
      </c>
      <c r="I20" s="9">
        <f>(8*D20*$C$8/(2-$C$7))</f>
        <v>13728.582680444539</v>
      </c>
      <c r="J20" s="9">
        <f>I20+(1-F20)/((0-I20)^(-1)+2*F20*(E20+2*I20)/(5*I20*(E20+4/3*I20)))</f>
        <v>5800.8095832864255</v>
      </c>
      <c r="K20" s="9">
        <f>$C$5*(1-$C$6)*E20/(12*PI()*$C$4)</f>
        <v>11296217.81886165</v>
      </c>
      <c r="L20" s="9">
        <f>$C$5*(1-$C$6)/(20*PI()*$C$4)*(E20+1.5*J20)</f>
        <v>10894486.128824668</v>
      </c>
      <c r="M20" s="38">
        <f>((K20+4/3*L20)/$C$11)^0.5</f>
        <v>135.81026503377319</v>
      </c>
      <c r="N20" s="37">
        <f>(L20/$C$11)^0.5</f>
        <v>88.214374147886659</v>
      </c>
    </row>
    <row r="21" spans="2:14">
      <c r="B21" s="47">
        <f t="shared" ref="B21:B84" si="2">B20+1</f>
        <v>2</v>
      </c>
      <c r="C21" s="9">
        <f t="shared" si="0"/>
        <v>9.2998828399844645E-5</v>
      </c>
      <c r="D21" s="26">
        <f>(3*C21*G21*(1-$C$7)/(8*$C$8))^$C$3</f>
        <v>1.0585574652384513E-7</v>
      </c>
      <c r="E21" s="9">
        <f t="shared" si="1"/>
        <v>20250.664552387763</v>
      </c>
      <c r="F21" s="9">
        <f t="shared" ref="F21:F84" si="3">$C$12</f>
        <v>0.6</v>
      </c>
      <c r="G21" s="9">
        <f t="shared" ref="G21:G84" si="4">H21*$C$4</f>
        <v>1.6266698675393235E-6</v>
      </c>
      <c r="H21" s="9">
        <f>'SnRough  SnHM '!C6^3</f>
        <v>1.4787907886721123E-2</v>
      </c>
      <c r="I21" s="9">
        <f t="shared" ref="I21:I84" si="5">(8*D21*$C$8/(2-$C$7))</f>
        <v>19406.886862704941</v>
      </c>
      <c r="J21" s="9">
        <f t="shared" ref="J21:J84" si="6">I21+(1-F21)/((0-I21)^(-1)+2*F21*(E21+2*I21)/(5*I21*(E21+4/3*I21)))</f>
        <v>8200.0930405795534</v>
      </c>
      <c r="K21" s="9">
        <f t="shared" ref="K21:K84" si="7">$C$5*(1-$C$6)*E21/(12*PI()*$C$4)</f>
        <v>15968467.123659482</v>
      </c>
      <c r="L21" s="9">
        <f t="shared" ref="L21:L84" si="8">$C$5*(1-$C$6)/(20*PI()*$C$4)*(E21+1.5*J21)</f>
        <v>15400574.454825116</v>
      </c>
      <c r="M21" s="38">
        <f>((K21+4/3*L21)/$C$11)^0.5</f>
        <v>161.47217008503716</v>
      </c>
      <c r="N21" s="37">
        <f>(L21/$C$11)^0.5</f>
        <v>104.88284094586247</v>
      </c>
    </row>
    <row r="22" spans="2:14">
      <c r="B22" s="47">
        <f t="shared" si="2"/>
        <v>3</v>
      </c>
      <c r="C22" s="9">
        <f t="shared" si="0"/>
        <v>1.3949824259976699E-4</v>
      </c>
      <c r="D22" s="26">
        <f>(3*C22*G22*(1-$C$7)/(8*$C$8))^$C$3</f>
        <v>1.2960254265215513E-7</v>
      </c>
      <c r="E22" s="9">
        <f t="shared" si="1"/>
        <v>24793.529898673154</v>
      </c>
      <c r="F22" s="9">
        <f t="shared" si="3"/>
        <v>0.6</v>
      </c>
      <c r="G22" s="9">
        <f t="shared" si="4"/>
        <v>1.9902398188090489E-6</v>
      </c>
      <c r="H22" s="9">
        <f>'SnRough  SnHM '!C7^3</f>
        <v>1.8093089261900442E-2</v>
      </c>
      <c r="I22" s="9">
        <f t="shared" si="5"/>
        <v>23760.466152895107</v>
      </c>
      <c r="J22" s="9">
        <f t="shared" si="6"/>
        <v>10039.633585730327</v>
      </c>
      <c r="K22" s="9">
        <f t="shared" si="7"/>
        <v>19550699.980349448</v>
      </c>
      <c r="L22" s="9">
        <f t="shared" si="8"/>
        <v>18855411.002175048</v>
      </c>
      <c r="M22" s="38">
        <f>((K22+4/3*L22)/$C$11)^0.5</f>
        <v>178.66818403967554</v>
      </c>
      <c r="N22" s="37">
        <f>(L22/$C$11)^0.5</f>
        <v>116.05236195717569</v>
      </c>
    </row>
    <row r="23" spans="2:14">
      <c r="B23" s="47">
        <f t="shared" si="2"/>
        <v>4</v>
      </c>
      <c r="C23" s="9">
        <f t="shared" si="0"/>
        <v>1.8599765679968929E-4</v>
      </c>
      <c r="D23" s="26">
        <f>(3*C23*G23*(1-$C$7)/(8*$C$8))^$C$3</f>
        <v>1.4960830745587353E-7</v>
      </c>
      <c r="E23" s="9">
        <f t="shared" si="1"/>
        <v>28620.719687210585</v>
      </c>
      <c r="F23" s="9">
        <f t="shared" si="3"/>
        <v>0.6</v>
      </c>
      <c r="G23" s="9">
        <f t="shared" si="4"/>
        <v>2.2961128948612397E-6</v>
      </c>
      <c r="H23" s="9">
        <f>'SnRough  SnHM '!C8^3</f>
        <v>2.0873753589647635E-2</v>
      </c>
      <c r="I23" s="9">
        <f t="shared" si="5"/>
        <v>27428.189700243482</v>
      </c>
      <c r="J23" s="9">
        <f t="shared" si="6"/>
        <v>11589.375929680346</v>
      </c>
      <c r="K23" s="9">
        <f t="shared" si="7"/>
        <v>22568593.746559665</v>
      </c>
      <c r="L23" s="9">
        <f t="shared" si="8"/>
        <v>21765978.26472779</v>
      </c>
      <c r="M23" s="38">
        <f>((K23+4/3*L23)/$C$11)^0.5</f>
        <v>191.96334862142314</v>
      </c>
      <c r="N23" s="37">
        <f>(L23/$C$11)^0.5</f>
        <v>124.68812025188454</v>
      </c>
    </row>
    <row r="24" spans="2:14">
      <c r="B24" s="47">
        <f t="shared" si="2"/>
        <v>5</v>
      </c>
      <c r="C24" s="9">
        <f t="shared" si="0"/>
        <v>2.3249707099961162E-4</v>
      </c>
      <c r="D24" s="26">
        <f>(3*C24*G24*(1-$C$7)/(8*$C$8))^$C$3</f>
        <v>1.6722294665887776E-7</v>
      </c>
      <c r="E24" s="9">
        <f t="shared" si="1"/>
        <v>31990.476752133134</v>
      </c>
      <c r="F24" s="9">
        <f t="shared" si="3"/>
        <v>0.6</v>
      </c>
      <c r="G24" s="9">
        <f t="shared" si="4"/>
        <v>2.5650965182392513E-6</v>
      </c>
      <c r="H24" s="9">
        <f>'SnRough  SnHM '!C9^3</f>
        <v>2.3319059256720467E-2</v>
      </c>
      <c r="I24" s="9">
        <f t="shared" si="5"/>
        <v>30657.540220794257</v>
      </c>
      <c r="J24" s="9">
        <f t="shared" si="6"/>
        <v>12953.89023413842</v>
      </c>
      <c r="K24" s="9">
        <f t="shared" si="7"/>
        <v>25225783.329979546</v>
      </c>
      <c r="L24" s="9">
        <f t="shared" si="8"/>
        <v>24328669.204511967</v>
      </c>
      <c r="M24" s="38">
        <f>((K24+4/3*L24)/$C$11)^0.5</f>
        <v>202.94969280938901</v>
      </c>
      <c r="N24" s="37">
        <f>(L24/$C$11)^0.5</f>
        <v>131.82420437979397</v>
      </c>
    </row>
    <row r="25" spans="2:14">
      <c r="B25" s="47">
        <f t="shared" si="2"/>
        <v>6</v>
      </c>
      <c r="C25" s="9">
        <f t="shared" si="0"/>
        <v>2.7899648519953398E-4</v>
      </c>
      <c r="D25" s="26">
        <f>(3*C25*G25*(1-$C$7)/(8*$C$8))^$C$3</f>
        <v>1.8313883239269751E-7</v>
      </c>
      <c r="E25" s="9">
        <f t="shared" si="1"/>
        <v>35035.254892516044</v>
      </c>
      <c r="F25" s="9">
        <f t="shared" si="3"/>
        <v>0.6</v>
      </c>
      <c r="G25" s="9">
        <f t="shared" si="4"/>
        <v>2.807864669895813E-6</v>
      </c>
      <c r="H25" s="9">
        <f>'SnRough  SnHM '!C10^3</f>
        <v>2.55260424535983E-2</v>
      </c>
      <c r="I25" s="9">
        <f t="shared" si="5"/>
        <v>33575.452605327875</v>
      </c>
      <c r="J25" s="9">
        <f t="shared" si="6"/>
        <v>14186.810959997692</v>
      </c>
      <c r="K25" s="9">
        <f t="shared" si="7"/>
        <v>27626713.902295444</v>
      </c>
      <c r="L25" s="9">
        <f t="shared" si="8"/>
        <v>26644214.569854654</v>
      </c>
      <c r="M25" s="38">
        <f>((K25+4/3*L25)/$C$11)^0.5</f>
        <v>212.38834600925915</v>
      </c>
      <c r="N25" s="37">
        <f>(L25/$C$11)^0.5</f>
        <v>137.95499931358222</v>
      </c>
    </row>
    <row r="26" spans="2:14">
      <c r="B26" s="47">
        <f t="shared" si="2"/>
        <v>7</v>
      </c>
      <c r="C26" s="9">
        <f t="shared" si="0"/>
        <v>3.2549589939945631E-4</v>
      </c>
      <c r="D26" s="26">
        <f>(3*C26*G26*(1-$C$7)/(8*$C$8))^$C$3</f>
        <v>1.9776729846691246E-7</v>
      </c>
      <c r="E26" s="9">
        <f t="shared" si="1"/>
        <v>37833.744054539777</v>
      </c>
      <c r="F26" s="9">
        <f t="shared" si="3"/>
        <v>0.6</v>
      </c>
      <c r="G26" s="9">
        <f t="shared" si="4"/>
        <v>3.03075969338908E-6</v>
      </c>
      <c r="H26" s="9">
        <f>'SnRough  SnHM '!C11^3</f>
        <v>2.7552360848991635E-2</v>
      </c>
      <c r="I26" s="9">
        <f t="shared" si="5"/>
        <v>36257.338052267289</v>
      </c>
      <c r="J26" s="9">
        <f t="shared" si="6"/>
        <v>15320.001993915757</v>
      </c>
      <c r="K26" s="9">
        <f t="shared" si="7"/>
        <v>29833435.6651338</v>
      </c>
      <c r="L26" s="9">
        <f t="shared" si="8"/>
        <v>28772457.847465314</v>
      </c>
      <c r="M26" s="38">
        <f>((K26+4/3*L26)/$C$11)^0.5</f>
        <v>220.70781071538184</v>
      </c>
      <c r="N26" s="37">
        <f>(L26/$C$11)^0.5</f>
        <v>143.35883511431155</v>
      </c>
    </row>
    <row r="27" spans="2:14">
      <c r="B27" s="47">
        <f t="shared" si="2"/>
        <v>8</v>
      </c>
      <c r="C27" s="9">
        <f t="shared" si="0"/>
        <v>3.7199531359937858E-4</v>
      </c>
      <c r="D27" s="26">
        <f>(3*C27*G27*(1-$C$7)/(8*$C$8))^$C$3</f>
        <v>2.1137637225350362E-7</v>
      </c>
      <c r="E27" s="9">
        <f t="shared" si="1"/>
        <v>40437.219039800693</v>
      </c>
      <c r="F27" s="9">
        <f t="shared" si="3"/>
        <v>0.6</v>
      </c>
      <c r="G27" s="9">
        <f t="shared" si="4"/>
        <v>3.2379149194267919E-6</v>
      </c>
      <c r="H27" s="9">
        <f>'SnRough  SnHM '!C12^3</f>
        <v>2.9435590176607199E-2</v>
      </c>
      <c r="I27" s="9">
        <f t="shared" si="5"/>
        <v>38752.334913142331</v>
      </c>
      <c r="J27" s="9">
        <f t="shared" si="6"/>
        <v>16374.226019637605</v>
      </c>
      <c r="K27" s="9">
        <f t="shared" si="7"/>
        <v>31886380.871048383</v>
      </c>
      <c r="L27" s="9">
        <f t="shared" si="8"/>
        <v>30752393.38232448</v>
      </c>
      <c r="M27" s="38">
        <f>((K27+4/3*L27)/$C$11)^0.5</f>
        <v>228.17532739960083</v>
      </c>
      <c r="N27" s="37">
        <f>(L27/$C$11)^0.5</f>
        <v>148.20929550162808</v>
      </c>
    </row>
    <row r="28" spans="2:14">
      <c r="B28" s="47">
        <f t="shared" si="2"/>
        <v>9</v>
      </c>
      <c r="C28" s="9">
        <f t="shared" si="0"/>
        <v>4.1849472779930091E-4</v>
      </c>
      <c r="D28" s="26">
        <f>(3*C28*G28*(1-$C$7)/(8*$C$8))^$C$3</f>
        <v>2.2415224002730779E-7</v>
      </c>
      <c r="E28" s="9">
        <f t="shared" si="1"/>
        <v>42881.298092180623</v>
      </c>
      <c r="F28" s="9">
        <f t="shared" si="3"/>
        <v>0.6</v>
      </c>
      <c r="G28" s="9">
        <f t="shared" si="4"/>
        <v>3.4322020005058587E-6</v>
      </c>
      <c r="H28" s="9">
        <f>'SnRough  SnHM '!C13^3</f>
        <v>3.1201836368235078E-2</v>
      </c>
      <c r="I28" s="9">
        <f t="shared" si="5"/>
        <v>41094.577338339768</v>
      </c>
      <c r="J28" s="9">
        <f t="shared" si="6"/>
        <v>17363.905917608354</v>
      </c>
      <c r="K28" s="9">
        <f t="shared" si="7"/>
        <v>33813635.94431223</v>
      </c>
      <c r="L28" s="9">
        <f t="shared" si="8"/>
        <v>32611108.750518035</v>
      </c>
      <c r="M28" s="38">
        <f>((K28+4/3*L28)/$C$11)^0.5</f>
        <v>234.96977659498538</v>
      </c>
      <c r="N28" s="37">
        <f>(L28/$C$11)^0.5</f>
        <v>152.62257076695073</v>
      </c>
    </row>
    <row r="29" spans="2:14">
      <c r="B29" s="47">
        <f t="shared" si="2"/>
        <v>10</v>
      </c>
      <c r="C29" s="9">
        <f t="shared" si="0"/>
        <v>4.6499414199922324E-4</v>
      </c>
      <c r="D29" s="26">
        <f>(3*C29*G29*(1-$C$7)/(8*$C$8))^$C$3</f>
        <v>2.3623047262598838E-7</v>
      </c>
      <c r="E29" s="9">
        <f t="shared" si="1"/>
        <v>45191.91650236299</v>
      </c>
      <c r="F29" s="9">
        <f t="shared" si="3"/>
        <v>0.6</v>
      </c>
      <c r="G29" s="9">
        <f t="shared" si="4"/>
        <v>3.6157122137845479E-6</v>
      </c>
      <c r="H29" s="9">
        <f>'SnRough  SnHM '!C14^3</f>
        <v>3.2870111034404979E-2</v>
      </c>
      <c r="I29" s="9">
        <f t="shared" si="5"/>
        <v>43308.919981431201</v>
      </c>
      <c r="J29" s="9">
        <f t="shared" si="6"/>
        <v>18299.543654125857</v>
      </c>
      <c r="K29" s="9">
        <f t="shared" si="7"/>
        <v>35635651.90941146</v>
      </c>
      <c r="L29" s="9">
        <f t="shared" si="8"/>
        <v>34368327.668971121</v>
      </c>
      <c r="M29" s="38">
        <f>((K29+4/3*L29)/$C$11)^0.5</f>
        <v>241.21728320181867</v>
      </c>
      <c r="N29" s="37">
        <f>(L29/$C$11)^0.5</f>
        <v>156.68058424015567</v>
      </c>
    </row>
    <row r="30" spans="2:14">
      <c r="B30" s="47">
        <f t="shared" si="2"/>
        <v>11</v>
      </c>
      <c r="C30" s="9">
        <f t="shared" si="0"/>
        <v>5.1149355619914557E-4</v>
      </c>
      <c r="D30" s="26">
        <f>(3*C30*G30*(1-$C$7)/(8*$C$8))^$C$3</f>
        <v>2.47713422222155E-7</v>
      </c>
      <c r="E30" s="9">
        <f t="shared" si="1"/>
        <v>47388.654685977475</v>
      </c>
      <c r="F30" s="9">
        <f t="shared" si="3"/>
        <v>0.6</v>
      </c>
      <c r="G30" s="9">
        <f t="shared" si="4"/>
        <v>3.7900246300369416E-6</v>
      </c>
      <c r="H30" s="9">
        <f>'SnRough  SnHM '!C15^3</f>
        <v>3.4454769363972196E-2</v>
      </c>
      <c r="I30" s="9">
        <f t="shared" si="5"/>
        <v>45414.127407395084</v>
      </c>
      <c r="J30" s="9">
        <f t="shared" si="6"/>
        <v>19189.067918617638</v>
      </c>
      <c r="K30" s="9">
        <f t="shared" si="7"/>
        <v>37367868.715116203</v>
      </c>
      <c r="L30" s="9">
        <f t="shared" si="8"/>
        <v>36038940.989684254</v>
      </c>
      <c r="M30" s="38">
        <f>((K30+4/3*L30)/$C$11)^0.5</f>
        <v>247.01039601415161</v>
      </c>
      <c r="N30" s="37">
        <f>(L30/$C$11)^0.5</f>
        <v>160.44345018391161</v>
      </c>
    </row>
    <row r="31" spans="2:14">
      <c r="B31" s="47">
        <f t="shared" si="2"/>
        <v>12</v>
      </c>
      <c r="C31" s="9">
        <f t="shared" si="0"/>
        <v>5.5799297039906795E-4</v>
      </c>
      <c r="D31" s="26">
        <f>(3*C31*G31*(1-$C$7)/(8*$C$8))^$C$3</f>
        <v>2.5868061167098512E-7</v>
      </c>
      <c r="E31" s="9">
        <f t="shared" si="1"/>
        <v>49486.725710971063</v>
      </c>
      <c r="F31" s="9">
        <f t="shared" si="3"/>
        <v>0.6</v>
      </c>
      <c r="G31" s="9">
        <f t="shared" si="4"/>
        <v>3.9563662760028697E-6</v>
      </c>
      <c r="H31" s="9">
        <f>'SnRough  SnHM '!C16^3</f>
        <v>3.5966966145480631E-2</v>
      </c>
      <c r="I31" s="9">
        <f t="shared" si="5"/>
        <v>47424.778806347269</v>
      </c>
      <c r="J31" s="9">
        <f t="shared" si="6"/>
        <v>20038.638932259408</v>
      </c>
      <c r="K31" s="9">
        <f t="shared" si="7"/>
        <v>39022282.480108537</v>
      </c>
      <c r="L31" s="9">
        <f t="shared" si="8"/>
        <v>37634518.208808899</v>
      </c>
      <c r="M31" s="38">
        <f>((K31+4/3*L31)/$C$11)^0.5</f>
        <v>252.41920926995027</v>
      </c>
      <c r="N31" s="37">
        <f>(L31/$C$11)^0.5</f>
        <v>163.95669769966028</v>
      </c>
    </row>
    <row r="32" spans="2:14">
      <c r="B32" s="47">
        <f t="shared" si="2"/>
        <v>13</v>
      </c>
      <c r="C32" s="9">
        <f t="shared" si="0"/>
        <v>6.0449238459899023E-4</v>
      </c>
      <c r="D32" s="26">
        <f>(3*C32*G32*(1-$C$7)/(8*$C$8))^$C$3</f>
        <v>2.6919528551024566E-7</v>
      </c>
      <c r="E32" s="9">
        <f t="shared" si="1"/>
        <v>51498.228532394816</v>
      </c>
      <c r="F32" s="9">
        <f t="shared" si="3"/>
        <v>0.6</v>
      </c>
      <c r="G32" s="9">
        <f t="shared" si="4"/>
        <v>4.1157131320824257E-6</v>
      </c>
      <c r="H32" s="9">
        <f>'SnRough  SnHM '!C17^3</f>
        <v>3.7415573928022049E-2</v>
      </c>
      <c r="I32" s="9">
        <f t="shared" si="5"/>
        <v>49352.469010211709</v>
      </c>
      <c r="J32" s="9">
        <f t="shared" si="6"/>
        <v>20853.155919807767</v>
      </c>
      <c r="K32" s="9">
        <f t="shared" si="7"/>
        <v>40608433.719242372</v>
      </c>
      <c r="L32" s="9">
        <f t="shared" si="8"/>
        <v>39164260.548241153</v>
      </c>
      <c r="M32" s="38">
        <f>((K32+4/3*L32)/$C$11)^0.5</f>
        <v>257.4981938682343</v>
      </c>
      <c r="N32" s="37">
        <f>(L32/$C$11)^0.5</f>
        <v>167.25570788517877</v>
      </c>
    </row>
    <row r="33" spans="2:14">
      <c r="B33" s="47">
        <f t="shared" si="2"/>
        <v>14</v>
      </c>
      <c r="C33" s="9">
        <f t="shared" si="0"/>
        <v>6.5099179879891261E-4</v>
      </c>
      <c r="D33" s="26">
        <f>(3*C33*G33*(1-$C$7)/(8*$C$8))^$C$3</f>
        <v>2.7930872548250317E-7</v>
      </c>
      <c r="E33" s="9">
        <f t="shared" si="1"/>
        <v>53432.973570565824</v>
      </c>
      <c r="F33" s="9">
        <f t="shared" si="3"/>
        <v>0.6</v>
      </c>
      <c r="G33" s="9">
        <f t="shared" si="4"/>
        <v>4.2688566701202724E-6</v>
      </c>
      <c r="H33" s="9">
        <f>'SnRough  SnHM '!C18^3</f>
        <v>3.8807787910184292E-2</v>
      </c>
      <c r="I33" s="9">
        <f t="shared" si="5"/>
        <v>51206.599671792254</v>
      </c>
      <c r="J33" s="9">
        <f t="shared" si="6"/>
        <v>21636.591410616442</v>
      </c>
      <c r="K33" s="9">
        <f t="shared" si="7"/>
        <v>42134058.345277384</v>
      </c>
      <c r="L33" s="9">
        <f t="shared" si="8"/>
        <v>40635628.805533357</v>
      </c>
      <c r="M33" s="38">
        <f>((K33+4/3*L33)/$C$11)^0.5</f>
        <v>262.29059232714604</v>
      </c>
      <c r="N33" s="37">
        <f>(L33/$C$11)^0.5</f>
        <v>170.36856854129385</v>
      </c>
    </row>
    <row r="34" spans="2:14">
      <c r="B34" s="47">
        <f t="shared" si="2"/>
        <v>15</v>
      </c>
      <c r="C34" s="9">
        <f t="shared" si="0"/>
        <v>6.9749121299883489E-4</v>
      </c>
      <c r="D34" s="26">
        <f>(3*C34*G34*(1-$C$7)/(8*$C$8))^$C$3</f>
        <v>2.8906319776818606E-7</v>
      </c>
      <c r="E34" s="9">
        <f t="shared" si="1"/>
        <v>55299.046529566032</v>
      </c>
      <c r="F34" s="9">
        <f t="shared" si="3"/>
        <v>0.6</v>
      </c>
      <c r="G34" s="9">
        <f t="shared" si="4"/>
        <v>4.4164492977687808E-6</v>
      </c>
      <c r="H34" s="9">
        <f>'SnRough  SnHM '!C19^3</f>
        <v>4.0149539070625281E-2</v>
      </c>
      <c r="I34" s="9">
        <f t="shared" si="5"/>
        <v>52994.919590834121</v>
      </c>
      <c r="J34" s="9">
        <f t="shared" si="6"/>
        <v>22392.219545422868</v>
      </c>
      <c r="K34" s="9">
        <f t="shared" si="7"/>
        <v>43605532.262543537</v>
      </c>
      <c r="L34" s="9">
        <f t="shared" si="8"/>
        <v>42054772.136305191</v>
      </c>
      <c r="M34" s="38">
        <f>((K34+4/3*L34)/$C$11)^0.5</f>
        <v>266.83135628763341</v>
      </c>
      <c r="N34" s="37">
        <f>(L34/$C$11)^0.5</f>
        <v>173.3179822018007</v>
      </c>
    </row>
    <row r="35" spans="2:14">
      <c r="B35" s="47">
        <f t="shared" si="2"/>
        <v>16</v>
      </c>
      <c r="C35" s="9">
        <f t="shared" si="0"/>
        <v>7.4399062719875716E-4</v>
      </c>
      <c r="D35" s="26">
        <f>(3*C35*G35*(1-$C$7)/(8*$C$8))^$C$3</f>
        <v>2.9849402754473029E-7</v>
      </c>
      <c r="E35" s="9">
        <f t="shared" si="1"/>
        <v>57103.20526942666</v>
      </c>
      <c r="F35" s="9">
        <f t="shared" si="3"/>
        <v>0.6</v>
      </c>
      <c r="G35" s="9">
        <f t="shared" si="4"/>
        <v>4.5590363490165539E-6</v>
      </c>
      <c r="H35" s="9">
        <f>'SnRough  SnHM '!C20^3</f>
        <v>4.1445784991059581E-2</v>
      </c>
      <c r="I35" s="9">
        <f t="shared" si="5"/>
        <v>54723.905049867222</v>
      </c>
      <c r="J35" s="9">
        <f t="shared" si="6"/>
        <v>23122.776781634038</v>
      </c>
      <c r="K35" s="9">
        <f t="shared" si="7"/>
        <v>45028184.316692069</v>
      </c>
      <c r="L35" s="9">
        <f t="shared" si="8"/>
        <v>43426829.874443516</v>
      </c>
      <c r="M35" s="38">
        <f>((K35+4/3*L35)/$C$11)^0.5</f>
        <v>271.14917368921726</v>
      </c>
      <c r="N35" s="37">
        <f>(L35/$C$11)^0.5</f>
        <v>176.12258286781704</v>
      </c>
    </row>
    <row r="36" spans="2:14">
      <c r="B36" s="47">
        <f t="shared" si="2"/>
        <v>17</v>
      </c>
      <c r="C36" s="9">
        <f t="shared" si="0"/>
        <v>7.9049004139867954E-4</v>
      </c>
      <c r="D36" s="26">
        <f>(3*C36*G36*(1-$C$7)/(8*$C$8))^$C$3</f>
        <v>3.0763109734060769E-7</v>
      </c>
      <c r="E36" s="9">
        <f t="shared" si="1"/>
        <v>58851.166447768424</v>
      </c>
      <c r="F36" s="9">
        <f t="shared" si="3"/>
        <v>0.6</v>
      </c>
      <c r="G36" s="9">
        <f t="shared" si="4"/>
        <v>4.6970791909767285E-6</v>
      </c>
      <c r="H36" s="9">
        <f>'SnRough  SnHM '!C21^3</f>
        <v>4.270071991797026E-2</v>
      </c>
      <c r="I36" s="9">
        <f t="shared" si="5"/>
        <v>56399.034512444749</v>
      </c>
      <c r="J36" s="9">
        <f t="shared" si="6"/>
        <v>23830.577963004824</v>
      </c>
      <c r="K36" s="9">
        <f t="shared" si="7"/>
        <v>46406522.323209114</v>
      </c>
      <c r="L36" s="9">
        <f t="shared" si="8"/>
        <v>44756149.522278085</v>
      </c>
      <c r="M36" s="38">
        <f>((K36+4/3*L36)/$C$11)^0.5</f>
        <v>275.26790632414975</v>
      </c>
      <c r="N36" s="37">
        <f>(L36/$C$11)^0.5</f>
        <v>178.79786975855902</v>
      </c>
    </row>
    <row r="37" spans="2:14">
      <c r="B37" s="47">
        <f t="shared" si="2"/>
        <v>18</v>
      </c>
      <c r="C37" s="9">
        <f t="shared" si="0"/>
        <v>8.3698945559860182E-4</v>
      </c>
      <c r="D37" s="26">
        <f>(3*C37*G37*(1-$C$7)/(8*$C$8))^$C$3</f>
        <v>3.1649995349919135E-7</v>
      </c>
      <c r="E37" s="9">
        <f t="shared" si="1"/>
        <v>60547.817191149647</v>
      </c>
      <c r="F37" s="9">
        <f t="shared" si="3"/>
        <v>0.6</v>
      </c>
      <c r="G37" s="9">
        <f t="shared" si="4"/>
        <v>4.8309722883050448E-6</v>
      </c>
      <c r="H37" s="9">
        <f>'SnRough  SnHM '!C22^3</f>
        <v>4.3917929893682227E-2</v>
      </c>
      <c r="I37" s="9">
        <f t="shared" si="5"/>
        <v>58024.991474851748</v>
      </c>
      <c r="J37" s="9">
        <f t="shared" si="6"/>
        <v>24517.602031627495</v>
      </c>
      <c r="K37" s="9">
        <f t="shared" si="7"/>
        <v>47744399.978825152</v>
      </c>
      <c r="L37" s="9">
        <f t="shared" si="8"/>
        <v>46046447.726057075</v>
      </c>
      <c r="M37" s="38">
        <f>((K37+4/3*L37)/$C$11)^0.5</f>
        <v>279.20763345782638</v>
      </c>
      <c r="N37" s="37">
        <f>(L37/$C$11)^0.5</f>
        <v>181.35688518588557</v>
      </c>
    </row>
    <row r="38" spans="2:14">
      <c r="B38" s="47">
        <f t="shared" si="2"/>
        <v>19</v>
      </c>
      <c r="C38" s="9">
        <f t="shared" si="0"/>
        <v>8.834888697985242E-4</v>
      </c>
      <c r="D38" s="26">
        <f>(3*C38*G38*(1-$C$7)/(8*$C$8))^$C$3</f>
        <v>3.2512263919375416E-7</v>
      </c>
      <c r="E38" s="9">
        <f t="shared" si="1"/>
        <v>62197.374454457313</v>
      </c>
      <c r="F38" s="9">
        <f t="shared" si="3"/>
        <v>0.6</v>
      </c>
      <c r="G38" s="9">
        <f t="shared" si="4"/>
        <v>4.9610560512059041E-6</v>
      </c>
      <c r="H38" s="9">
        <f>'SnRough  SnHM '!C23^3</f>
        <v>4.5100509556417312E-2</v>
      </c>
      <c r="I38" s="9">
        <f t="shared" si="5"/>
        <v>59605.817185521599</v>
      </c>
      <c r="J38" s="9">
        <f t="shared" si="6"/>
        <v>25185.556557262651</v>
      </c>
      <c r="K38" s="9">
        <f t="shared" si="7"/>
        <v>49045142.522832997</v>
      </c>
      <c r="L38" s="9">
        <f t="shared" si="8"/>
        <v>47300931.46832379</v>
      </c>
      <c r="M38" s="38">
        <f>((K38+4/3*L38)/$C$11)^0.5</f>
        <v>282.98542510078994</v>
      </c>
      <c r="N38" s="37">
        <f>(L38/$C$11)^0.5</f>
        <v>183.81071682638986</v>
      </c>
    </row>
    <row r="39" spans="2:14">
      <c r="B39" s="47">
        <f t="shared" si="2"/>
        <v>20</v>
      </c>
      <c r="C39" s="9">
        <f t="shared" si="0"/>
        <v>9.2998828399844648E-4</v>
      </c>
      <c r="D39" s="26">
        <f>(3*C39*G39*(1-$C$7)/(8*$C$8))^$C$3</f>
        <v>3.335183323193109E-7</v>
      </c>
      <c r="E39" s="9">
        <f t="shared" si="1"/>
        <v>63803.507052389912</v>
      </c>
      <c r="F39" s="9">
        <f t="shared" si="3"/>
        <v>0.6</v>
      </c>
      <c r="G39" s="9">
        <f t="shared" si="4"/>
        <v>5.0876266745962352E-6</v>
      </c>
      <c r="H39" s="9">
        <f>'SnRough  SnHM '!C24^3</f>
        <v>4.6251151587238498E-2</v>
      </c>
      <c r="I39" s="9">
        <f t="shared" si="5"/>
        <v>61145.027591873673</v>
      </c>
      <c r="J39" s="9">
        <f t="shared" si="6"/>
        <v>25835.927151495911</v>
      </c>
      <c r="K39" s="9">
        <f t="shared" si="7"/>
        <v>50311642.963841997</v>
      </c>
      <c r="L39" s="9">
        <f t="shared" si="8"/>
        <v>48522390.872522265</v>
      </c>
      <c r="M39" s="38">
        <f>((K39+4/3*L39)/$C$11)^0.5</f>
        <v>286.61592534660264</v>
      </c>
      <c r="N39" s="37">
        <f>(L39/$C$11)^0.5</f>
        <v>186.16887662343078</v>
      </c>
    </row>
    <row r="40" spans="2:14">
      <c r="B40" s="47">
        <f t="shared" si="2"/>
        <v>21</v>
      </c>
      <c r="C40" s="9">
        <f t="shared" si="0"/>
        <v>9.7648769819836886E-4</v>
      </c>
      <c r="D40" s="26">
        <f>(3*C40*G40*(1-$C$7)/(8*$C$8))^$C$3</f>
        <v>3.4170384137699875E-7</v>
      </c>
      <c r="E40" s="9">
        <f t="shared" si="1"/>
        <v>65369.430524295414</v>
      </c>
      <c r="F40" s="9">
        <f t="shared" si="3"/>
        <v>0.6</v>
      </c>
      <c r="G40" s="9">
        <f t="shared" si="4"/>
        <v>5.2109437873658912E-6</v>
      </c>
      <c r="H40" s="9">
        <f>'SnRough  SnHM '!C25^3</f>
        <v>4.7372216248780824E-2</v>
      </c>
      <c r="I40" s="9">
        <f t="shared" si="5"/>
        <v>62645.704252449774</v>
      </c>
      <c r="J40" s="9">
        <f t="shared" si="6"/>
        <v>26470.015881316809</v>
      </c>
      <c r="K40" s="9">
        <f t="shared" si="7"/>
        <v>51546436.884535395</v>
      </c>
      <c r="L40" s="9">
        <f t="shared" si="8"/>
        <v>49713271.347444527</v>
      </c>
      <c r="M40" s="38">
        <f>((K40+4/3*L40)/$C$11)^0.5</f>
        <v>290.11179948565655</v>
      </c>
      <c r="N40" s="37">
        <f>(L40/$C$11)^0.5</f>
        <v>188.43959120601207</v>
      </c>
    </row>
    <row r="41" spans="2:14">
      <c r="B41" s="47">
        <f t="shared" si="2"/>
        <v>22</v>
      </c>
      <c r="C41" s="9">
        <f t="shared" si="0"/>
        <v>1.0229871123982911E-3</v>
      </c>
      <c r="D41" s="26">
        <f>(3*C41*G41*(1-$C$7)/(8*$C$8))^$C$3</f>
        <v>3.4969399617989772E-7</v>
      </c>
      <c r="E41" s="9">
        <f t="shared" si="1"/>
        <v>66897.981877893471</v>
      </c>
      <c r="F41" s="9">
        <f t="shared" si="3"/>
        <v>0.6</v>
      </c>
      <c r="G41" s="9">
        <f t="shared" si="4"/>
        <v>5.3312364795881684E-6</v>
      </c>
      <c r="H41" s="9">
        <f>'SnRough  SnHM '!C26^3</f>
        <v>4.846578617807426E-2</v>
      </c>
      <c r="I41" s="9">
        <f t="shared" si="5"/>
        <v>64110.565966314585</v>
      </c>
      <c r="J41" s="9">
        <f t="shared" si="6"/>
        <v>27088.971535062497</v>
      </c>
      <c r="K41" s="9">
        <f t="shared" si="7"/>
        <v>52751761.380114868</v>
      </c>
      <c r="L41" s="9">
        <f t="shared" si="8"/>
        <v>50875730.429624863</v>
      </c>
      <c r="M41" s="38">
        <f>((K41+4/3*L41)/$C$11)^0.5</f>
        <v>293.48408160727837</v>
      </c>
      <c r="N41" s="37">
        <f>(L41/$C$11)^0.5</f>
        <v>190.63002767070051</v>
      </c>
    </row>
    <row r="42" spans="2:14">
      <c r="B42" s="47">
        <f t="shared" si="2"/>
        <v>23</v>
      </c>
      <c r="C42" s="9">
        <f t="shared" si="0"/>
        <v>1.0694865265982135E-3</v>
      </c>
      <c r="D42" s="26">
        <f>(3*C42*G42*(1-$C$7)/(8*$C$8))^$C$3</f>
        <v>3.575019594265844E-7</v>
      </c>
      <c r="E42" s="9">
        <f t="shared" si="1"/>
        <v>68391.679194650918</v>
      </c>
      <c r="F42" s="9">
        <f t="shared" si="3"/>
        <v>0.6</v>
      </c>
      <c r="G42" s="9">
        <f t="shared" si="4"/>
        <v>5.448708109299331E-6</v>
      </c>
      <c r="H42" s="9">
        <f>'SnRough  SnHM '!C27^3</f>
        <v>4.953371008453937E-2</v>
      </c>
      <c r="I42" s="9">
        <f t="shared" si="5"/>
        <v>65542.025894873805</v>
      </c>
      <c r="J42" s="9">
        <f t="shared" si="6"/>
        <v>27693.81375839738</v>
      </c>
      <c r="K42" s="9">
        <f t="shared" si="7"/>
        <v>53929602.059547149</v>
      </c>
      <c r="L42" s="9">
        <f t="shared" si="8"/>
        <v>52011683.113063253</v>
      </c>
      <c r="M42" s="38">
        <f>((K42+4/3*L42)/$C$11)^0.5</f>
        <v>296.74244830560292</v>
      </c>
      <c r="N42" s="37">
        <f>(L42/$C$11)^0.5</f>
        <v>192.74647136489065</v>
      </c>
    </row>
    <row r="43" spans="2:14">
      <c r="B43" s="47">
        <f t="shared" si="2"/>
        <v>24</v>
      </c>
      <c r="C43" s="9">
        <f t="shared" si="0"/>
        <v>1.1159859407981359E-3</v>
      </c>
      <c r="D43" s="26">
        <f>(3*C43*G43*(1-$C$7)/(8*$C$8))^$C$3</f>
        <v>3.6513947789253424E-7</v>
      </c>
      <c r="E43" s="9">
        <f t="shared" si="1"/>
        <v>69852.769683789156</v>
      </c>
      <c r="F43" s="9">
        <f t="shared" si="3"/>
        <v>0.6</v>
      </c>
      <c r="G43" s="9">
        <f t="shared" si="4"/>
        <v>5.5635401779756851E-6</v>
      </c>
      <c r="H43" s="9">
        <f>'SnRough  SnHM '!C28^3</f>
        <v>5.0577637981597132E-2</v>
      </c>
      <c r="I43" s="9">
        <f t="shared" si="5"/>
        <v>66942.237613631281</v>
      </c>
      <c r="J43" s="9">
        <f t="shared" si="6"/>
        <v>28285.452512801952</v>
      </c>
      <c r="K43" s="9">
        <f t="shared" si="7"/>
        <v>55081730.938090272</v>
      </c>
      <c r="L43" s="9">
        <f t="shared" si="8"/>
        <v>53122838.394165233</v>
      </c>
      <c r="M43" s="38">
        <f>((K43+4/3*L43)/$C$11)^0.5</f>
        <v>299.89543669456162</v>
      </c>
      <c r="N43" s="37">
        <f>(L43/$C$11)^0.5</f>
        <v>194.79446749654076</v>
      </c>
    </row>
    <row r="44" spans="2:14">
      <c r="B44" s="47">
        <f t="shared" si="2"/>
        <v>25</v>
      </c>
      <c r="C44" s="9">
        <f t="shared" si="0"/>
        <v>1.1624853549980583E-3</v>
      </c>
      <c r="D44" s="26">
        <f>(3*C44*G44*(1-$C$7)/(8*$C$8))^$C$3</f>
        <v>3.7261708695457016E-7</v>
      </c>
      <c r="E44" s="9">
        <f t="shared" si="1"/>
        <v>71283.268808700363</v>
      </c>
      <c r="F44" s="9">
        <f t="shared" si="3"/>
        <v>0.6</v>
      </c>
      <c r="G44" s="9">
        <f t="shared" si="4"/>
        <v>5.6758954862071157E-6</v>
      </c>
      <c r="H44" s="9">
        <f>'SnRough  SnHM '!C29^3</f>
        <v>5.1599049874610142E-2</v>
      </c>
      <c r="I44" s="9">
        <f t="shared" si="5"/>
        <v>68313.132608337852</v>
      </c>
      <c r="J44" s="9">
        <f t="shared" si="6"/>
        <v>28864.703919015985</v>
      </c>
      <c r="K44" s="9">
        <f t="shared" si="7"/>
        <v>56209737.29005342</v>
      </c>
      <c r="L44" s="9">
        <f t="shared" si="8"/>
        <v>54210729.027273342</v>
      </c>
      <c r="M44" s="38">
        <f>((K44+4/3*L44)/$C$11)^0.5</f>
        <v>302.95061988762865</v>
      </c>
      <c r="N44" s="37">
        <f>(L44/$C$11)^0.5</f>
        <v>196.77893511551292</v>
      </c>
    </row>
    <row r="45" spans="2:14">
      <c r="B45" s="47">
        <f t="shared" si="2"/>
        <v>26</v>
      </c>
      <c r="C45" s="9">
        <f t="shared" si="0"/>
        <v>1.2089847691979805E-3</v>
      </c>
      <c r="D45" s="26">
        <f>(3*C45*G45*(1-$C$7)/(8*$C$8))^$C$3</f>
        <v>3.7994427862719863E-7</v>
      </c>
      <c r="E45" s="9">
        <f t="shared" si="1"/>
        <v>72684.9924330293</v>
      </c>
      <c r="F45" s="9">
        <f t="shared" si="3"/>
        <v>0.6</v>
      </c>
      <c r="G45" s="9">
        <f t="shared" si="4"/>
        <v>5.7859207265402164E-6</v>
      </c>
      <c r="H45" s="9">
        <f>'SnRough  SnHM '!C30^3</f>
        <v>5.2599279332183786E-2</v>
      </c>
      <c r="I45" s="9">
        <f t="shared" si="5"/>
        <v>69656.451081653082</v>
      </c>
      <c r="J45" s="9">
        <f t="shared" si="6"/>
        <v>29432.30327393792</v>
      </c>
      <c r="K45" s="9">
        <f t="shared" si="7"/>
        <v>57315052.997281119</v>
      </c>
      <c r="L45" s="9">
        <f t="shared" si="8"/>
        <v>55276735.971673578</v>
      </c>
      <c r="M45" s="38">
        <f>((K45+4/3*L45)/$C$11)^0.5</f>
        <v>305.91474959324768</v>
      </c>
      <c r="N45" s="37">
        <f>(L45/$C$11)^0.5</f>
        <v>198.70425973518962</v>
      </c>
    </row>
    <row r="46" spans="2:14">
      <c r="B46" s="47">
        <f t="shared" si="2"/>
        <v>27</v>
      </c>
      <c r="C46" s="9">
        <f t="shared" si="0"/>
        <v>1.2554841833979028E-3</v>
      </c>
      <c r="D46" s="26">
        <f>(3*C46*G46*(1-$C$7)/(8*$C$8))^$C$3</f>
        <v>3.8712964076531615E-7</v>
      </c>
      <c r="E46" s="9">
        <f t="shared" si="1"/>
        <v>74059.583450756138</v>
      </c>
      <c r="F46" s="9">
        <f t="shared" si="3"/>
        <v>0.6</v>
      </c>
      <c r="G46" s="9">
        <f t="shared" si="4"/>
        <v>5.8937486315385612E-6</v>
      </c>
      <c r="H46" s="9">
        <f>'SnRough  SnHM '!C31^3</f>
        <v>5.3579533013986921E-2</v>
      </c>
      <c r="I46" s="9">
        <f t="shared" si="5"/>
        <v>70973.767473641303</v>
      </c>
      <c r="J46" s="9">
        <f t="shared" si="6"/>
        <v>29988.915833932937</v>
      </c>
      <c r="K46" s="9">
        <f t="shared" si="7"/>
        <v>58398973.548049435</v>
      </c>
      <c r="L46" s="9">
        <f t="shared" si="8"/>
        <v>56322108.643699788</v>
      </c>
      <c r="M46" s="38">
        <f>((K46+4/3*L46)/$C$11)^0.5</f>
        <v>308.79387300351556</v>
      </c>
      <c r="N46" s="37">
        <f>(L46/$C$11)^0.5</f>
        <v>200.57436925649972</v>
      </c>
    </row>
    <row r="47" spans="2:14">
      <c r="B47" s="47">
        <f t="shared" si="2"/>
        <v>28</v>
      </c>
      <c r="C47" s="9">
        <f t="shared" si="0"/>
        <v>1.3019835975978252E-3</v>
      </c>
      <c r="D47" s="26">
        <f>(3*C47*G47*(1-$C$7)/(8*$C$8))^$C$3</f>
        <v>3.9418097325952024E-7</v>
      </c>
      <c r="E47" s="9">
        <f t="shared" si="1"/>
        <v>75408.534014864737</v>
      </c>
      <c r="F47" s="9">
        <f t="shared" si="3"/>
        <v>0.6</v>
      </c>
      <c r="G47" s="9">
        <f t="shared" si="4"/>
        <v>5.9994997669182626E-6</v>
      </c>
      <c r="H47" s="9">
        <f>'SnRough  SnHM '!C32^3</f>
        <v>5.4540906971984202E-2</v>
      </c>
      <c r="I47" s="9">
        <f t="shared" si="5"/>
        <v>72266.51176424537</v>
      </c>
      <c r="J47" s="9">
        <f t="shared" si="6"/>
        <v>30535.145815878313</v>
      </c>
      <c r="K47" s="9">
        <f t="shared" si="7"/>
        <v>59462675.565268926</v>
      </c>
      <c r="L47" s="9">
        <f t="shared" si="8"/>
        <v>57347981.821574494</v>
      </c>
      <c r="M47" s="38">
        <f>((K47+4/3*L47)/$C$11)^0.5</f>
        <v>311.59342938167754</v>
      </c>
      <c r="N47" s="37">
        <f>(L47/$C$11)^0.5</f>
        <v>202.3927967054843</v>
      </c>
    </row>
    <row r="48" spans="2:14">
      <c r="B48" s="47">
        <f t="shared" si="2"/>
        <v>29</v>
      </c>
      <c r="C48" s="9">
        <f t="shared" si="0"/>
        <v>1.3484830117977474E-3</v>
      </c>
      <c r="D48" s="26">
        <f>(3*C48*G48*(1-$C$7)/(8*$C$8))^$C$3</f>
        <v>4.0110538570792056E-7</v>
      </c>
      <c r="E48" s="9">
        <f t="shared" si="1"/>
        <v>76733.204222384811</v>
      </c>
      <c r="F48" s="9">
        <f t="shared" si="3"/>
        <v>0.6</v>
      </c>
      <c r="G48" s="9">
        <f t="shared" si="4"/>
        <v>6.1032840389142945E-6</v>
      </c>
      <c r="H48" s="9">
        <f>'SnRough  SnHM '!C33^3</f>
        <v>5.5484400353766311E-2</v>
      </c>
      <c r="I48" s="9">
        <f t="shared" si="5"/>
        <v>73535.987379785438</v>
      </c>
      <c r="J48" s="9">
        <f t="shared" si="6"/>
        <v>31071.543963289616</v>
      </c>
      <c r="K48" s="9">
        <f t="shared" si="7"/>
        <v>60507231.540395252</v>
      </c>
      <c r="L48" s="9">
        <f t="shared" si="8"/>
        <v>58355389.85533189</v>
      </c>
      <c r="M48" s="38">
        <f>((K48+4/3*L48)/$C$11)^0.5</f>
        <v>314.3183304665273</v>
      </c>
      <c r="N48" s="37">
        <f>(L48/$C$11)^0.5</f>
        <v>204.16273245927391</v>
      </c>
    </row>
    <row r="49" spans="2:14">
      <c r="B49" s="47">
        <f t="shared" si="2"/>
        <v>30</v>
      </c>
      <c r="C49" s="9">
        <f t="shared" si="0"/>
        <v>1.3949824259976698E-3</v>
      </c>
      <c r="D49" s="26">
        <f>(3*C49*G49*(1-$C$7)/(8*$C$8))^$C$3</f>
        <v>4.0790938005081825E-7</v>
      </c>
      <c r="E49" s="9">
        <f t="shared" si="1"/>
        <v>78034.837922765219</v>
      </c>
      <c r="F49" s="9">
        <f t="shared" si="3"/>
        <v>0.6</v>
      </c>
      <c r="G49" s="9">
        <f t="shared" si="4"/>
        <v>6.2052019696534302E-6</v>
      </c>
      <c r="H49" s="9">
        <f>'SnRough  SnHM '!C34^3</f>
        <v>5.641092699684936E-2</v>
      </c>
      <c r="I49" s="9">
        <f t="shared" si="5"/>
        <v>74783.386342650017</v>
      </c>
      <c r="J49" s="9">
        <f t="shared" si="6"/>
        <v>31598.613947598606</v>
      </c>
      <c r="K49" s="9">
        <f t="shared" si="7"/>
        <v>61533622.298970185</v>
      </c>
      <c r="L49" s="9">
        <f t="shared" si="8"/>
        <v>59345278.689042024</v>
      </c>
      <c r="M49" s="38">
        <f>((K49+4/3*L49)/$C$11)^0.5</f>
        <v>316.97302786450166</v>
      </c>
      <c r="N49" s="37">
        <f>(L49/$C$11)^0.5</f>
        <v>205.88706802003657</v>
      </c>
    </row>
    <row r="50" spans="2:14">
      <c r="B50" s="47">
        <f t="shared" si="2"/>
        <v>31</v>
      </c>
      <c r="C50" s="9">
        <f t="shared" si="0"/>
        <v>1.4414818401975922E-3</v>
      </c>
      <c r="D50" s="26">
        <f>(3*C50*G50*(1-$C$7)/(8*$C$8))^$C$3</f>
        <v>4.1459892090466562E-7</v>
      </c>
      <c r="E50" s="9">
        <f t="shared" si="1"/>
        <v>79314.576173066467</v>
      </c>
      <c r="F50" s="9">
        <f t="shared" si="3"/>
        <v>0.6</v>
      </c>
      <c r="G50" s="9">
        <f t="shared" si="4"/>
        <v>6.3053457827407098E-6</v>
      </c>
      <c r="H50" s="9">
        <f>'SnRough  SnHM '!C35^3</f>
        <v>5.7321325297642813E-2</v>
      </c>
      <c r="I50" s="9">
        <f t="shared" si="5"/>
        <v>76009.802165855377</v>
      </c>
      <c r="J50" s="9">
        <f t="shared" si="6"/>
        <v>32116.817816558607</v>
      </c>
      <c r="K50" s="9">
        <f t="shared" si="7"/>
        <v>62542747.610584483</v>
      </c>
      <c r="L50" s="9">
        <f t="shared" si="8"/>
        <v>60318516.093447499</v>
      </c>
      <c r="M50" s="38">
        <f>((K50+4/3*L50)/$C$11)^0.5</f>
        <v>319.56156989491217</v>
      </c>
      <c r="N50" s="37">
        <f>(L50/$C$11)^0.5</f>
        <v>207.56843293830229</v>
      </c>
    </row>
    <row r="51" spans="2:14">
      <c r="B51" s="47">
        <f t="shared" si="2"/>
        <v>32</v>
      </c>
      <c r="C51" s="9">
        <f t="shared" si="0"/>
        <v>1.4879812543975143E-3</v>
      </c>
      <c r="D51" s="26">
        <f>(3*C51*G51*(1-$C$7)/(8*$C$8))^$C$3</f>
        <v>4.2117949576195784E-7</v>
      </c>
      <c r="E51" s="9">
        <f t="shared" si="1"/>
        <v>80573.468754461501</v>
      </c>
      <c r="F51" s="9">
        <f t="shared" si="3"/>
        <v>0.6</v>
      </c>
      <c r="G51" s="9">
        <f t="shared" si="4"/>
        <v>6.4038003324822933E-6</v>
      </c>
      <c r="H51" s="9">
        <f>'SnRough  SnHM '!C36^3</f>
        <v>5.8216366658929937E-2</v>
      </c>
      <c r="I51" s="9">
        <f t="shared" si="5"/>
        <v>77216.240889692272</v>
      </c>
      <c r="J51" s="9">
        <f t="shared" si="6"/>
        <v>32626.580657616447</v>
      </c>
      <c r="K51" s="9">
        <f t="shared" si="7"/>
        <v>63535435.270104043</v>
      </c>
      <c r="L51" s="9">
        <f t="shared" si="8"/>
        <v>61275900.42423062</v>
      </c>
      <c r="M51" s="38">
        <f>((K51+4/3*L51)/$C$11)^0.5</f>
        <v>322.08764982282258</v>
      </c>
      <c r="N51" s="37">
        <f>(L51/$C$11)^0.5</f>
        <v>209.20922614220882</v>
      </c>
    </row>
    <row r="52" spans="2:14">
      <c r="B52" s="47">
        <f t="shared" si="2"/>
        <v>33</v>
      </c>
      <c r="C52" s="9">
        <f t="shared" si="0"/>
        <v>1.5344806685974369E-3</v>
      </c>
      <c r="D52" s="26">
        <f>(3*C52*G52*(1-$C$7)/(8*$C$8))^$C$3</f>
        <v>4.2765616678663698E-7</v>
      </c>
      <c r="E52" s="9">
        <f t="shared" si="1"/>
        <v>81812.484080921844</v>
      </c>
      <c r="F52" s="9">
        <f t="shared" si="3"/>
        <v>0.6</v>
      </c>
      <c r="G52" s="9">
        <f t="shared" si="4"/>
        <v>6.5006439034239423E-6</v>
      </c>
      <c r="H52" s="9">
        <f>'SnRough  SnHM '!C37^3</f>
        <v>5.9096762758399472E-2</v>
      </c>
      <c r="I52" s="9">
        <f t="shared" si="5"/>
        <v>78403.63057755011</v>
      </c>
      <c r="J52" s="9">
        <f t="shared" si="6"/>
        <v>33128.294610232442</v>
      </c>
      <c r="K52" s="9">
        <f t="shared" si="7"/>
        <v>64512448.911069185</v>
      </c>
      <c r="L52" s="9">
        <f t="shared" si="8"/>
        <v>62218168.157541722</v>
      </c>
      <c r="M52" s="38">
        <f>((K52+4/3*L52)/$C$11)^0.5</f>
        <v>324.55464701039415</v>
      </c>
      <c r="N52" s="37">
        <f>(L52/$C$11)^0.5</f>
        <v>210.81164266699878</v>
      </c>
    </row>
    <row r="53" spans="2:14">
      <c r="B53" s="47">
        <f t="shared" si="2"/>
        <v>34</v>
      </c>
      <c r="C53" s="9">
        <f t="shared" si="0"/>
        <v>1.5809800827973591E-3</v>
      </c>
      <c r="D53" s="26">
        <f>(3*C53*G53*(1-$C$7)/(8*$C$8))^$C$3</f>
        <v>4.3403361559617161E-7</v>
      </c>
      <c r="E53" s="9">
        <f t="shared" si="1"/>
        <v>83032.517766224119</v>
      </c>
      <c r="F53" s="9">
        <f t="shared" si="3"/>
        <v>0.6</v>
      </c>
      <c r="G53" s="9">
        <f t="shared" si="4"/>
        <v>6.5959489016671147E-6</v>
      </c>
      <c r="H53" s="9">
        <f>'SnRough  SnHM '!C38^3</f>
        <v>5.9963171833337402E-2</v>
      </c>
      <c r="I53" s="9">
        <f t="shared" si="5"/>
        <v>79572.829525964786</v>
      </c>
      <c r="J53" s="9">
        <f t="shared" si="6"/>
        <v>33622.322334914694</v>
      </c>
      <c r="K53" s="9">
        <f t="shared" si="7"/>
        <v>65474494.76112546</v>
      </c>
      <c r="L53" s="9">
        <f t="shared" si="8"/>
        <v>63146000.405184031</v>
      </c>
      <c r="M53" s="38">
        <f>((K53+4/3*L53)/$C$11)^0.5</f>
        <v>326.96566220764515</v>
      </c>
      <c r="N53" s="37">
        <f>(L53/$C$11)^0.5</f>
        <v>212.37769657782542</v>
      </c>
    </row>
    <row r="54" spans="2:14">
      <c r="B54" s="47">
        <f t="shared" si="2"/>
        <v>35</v>
      </c>
      <c r="C54" s="9">
        <f t="shared" si="0"/>
        <v>1.6274794969972817E-3</v>
      </c>
      <c r="D54" s="26">
        <f>(3*C54*G54*(1-$C$7)/(8*$C$8))^$C$3</f>
        <v>4.4031618215724593E-7</v>
      </c>
      <c r="E54" s="9">
        <f t="shared" si="1"/>
        <v>84234.400064864429</v>
      </c>
      <c r="F54" s="9">
        <f t="shared" si="3"/>
        <v>0.6</v>
      </c>
      <c r="G54" s="9">
        <f t="shared" si="4"/>
        <v>6.6897824553476658E-6</v>
      </c>
      <c r="H54" s="9">
        <f>'SnRough  SnHM '!C39^3</f>
        <v>6.0816204139524231E-2</v>
      </c>
      <c r="I54" s="9">
        <f t="shared" si="5"/>
        <v>80724.633395495082</v>
      </c>
      <c r="J54" s="9">
        <f t="shared" si="6"/>
        <v>34109.000026265523</v>
      </c>
      <c r="K54" s="9">
        <f t="shared" si="7"/>
        <v>66422227.50948523</v>
      </c>
      <c r="L54" s="9">
        <f t="shared" si="8"/>
        <v>64060028.57340847</v>
      </c>
      <c r="M54" s="38">
        <f>((K54+4/3*L54)/$C$11)^0.5</f>
        <v>329.32354796363205</v>
      </c>
      <c r="N54" s="37">
        <f>(L54/$C$11)^0.5</f>
        <v>213.90924072307007</v>
      </c>
    </row>
    <row r="55" spans="2:14">
      <c r="B55" s="47">
        <f t="shared" si="2"/>
        <v>36</v>
      </c>
      <c r="C55" s="9">
        <f t="shared" si="0"/>
        <v>1.6739789111972036E-3</v>
      </c>
      <c r="D55" s="26">
        <f>(3*C55*G55*(1-$C$7)/(8*$C$8))^$C$3</f>
        <v>4.4650789871405565E-7</v>
      </c>
      <c r="E55" s="9">
        <f t="shared" si="1"/>
        <v>85418.902362688896</v>
      </c>
      <c r="F55" s="9">
        <f t="shared" si="3"/>
        <v>0.6</v>
      </c>
      <c r="G55" s="9">
        <f t="shared" si="4"/>
        <v>6.7822069384556085E-6</v>
      </c>
      <c r="H55" s="9">
        <f>'SnRough  SnHM '!C40^3</f>
        <v>6.1656426713232799E-2</v>
      </c>
      <c r="I55" s="9">
        <f t="shared" si="5"/>
        <v>81859.781430910196</v>
      </c>
      <c r="J55" s="9">
        <f t="shared" si="6"/>
        <v>34588.640041229664</v>
      </c>
      <c r="K55" s="9">
        <f t="shared" si="7"/>
        <v>67356255.425052032</v>
      </c>
      <c r="L55" s="9">
        <f t="shared" si="8"/>
        <v>64960839.299020261</v>
      </c>
      <c r="M55" s="38">
        <f>((K55+4/3*L55)/$C$11)^0.5</f>
        <v>331.63093495173399</v>
      </c>
      <c r="N55" s="37">
        <f>(L55/$C$11)^0.5</f>
        <v>215.40798383370145</v>
      </c>
    </row>
    <row r="56" spans="2:14">
      <c r="B56" s="47">
        <f t="shared" si="2"/>
        <v>37</v>
      </c>
      <c r="C56" s="9">
        <f t="shared" si="0"/>
        <v>1.7204783253971262E-3</v>
      </c>
      <c r="D56" s="26">
        <f>(3*C56*G56*(1-$C$7)/(8*$C$8))^$C$3</f>
        <v>4.5261251950327898E-7</v>
      </c>
      <c r="E56" s="9">
        <f t="shared" si="1"/>
        <v>86586.742861496838</v>
      </c>
      <c r="F56" s="9">
        <f t="shared" si="3"/>
        <v>0.6</v>
      </c>
      <c r="G56" s="9">
        <f t="shared" si="4"/>
        <v>6.8732804296299206E-6</v>
      </c>
      <c r="H56" s="9">
        <f>'SnRough  SnHM '!C41^3</f>
        <v>6.2484367542090184E-2</v>
      </c>
      <c r="I56" s="9">
        <f t="shared" si="5"/>
        <v>82978.961908934478</v>
      </c>
      <c r="J56" s="9">
        <f t="shared" si="6"/>
        <v>35061.533200958227</v>
      </c>
      <c r="K56" s="9">
        <f t="shared" si="7"/>
        <v>68277144.838959858</v>
      </c>
      <c r="L56" s="9">
        <f t="shared" si="8"/>
        <v>65848978.772503898</v>
      </c>
      <c r="M56" s="38">
        <f>((K56+4/3*L56)/$C$11)^0.5</f>
        <v>333.89025485532818</v>
      </c>
      <c r="N56" s="37">
        <f>(L56/$C$11)^0.5</f>
        <v>216.87550538846656</v>
      </c>
    </row>
    <row r="57" spans="2:14">
      <c r="B57" s="47">
        <f t="shared" si="2"/>
        <v>38</v>
      </c>
      <c r="C57" s="9">
        <f t="shared" si="0"/>
        <v>1.7669777395970484E-3</v>
      </c>
      <c r="D57" s="26">
        <f>(3*C57*G57*(1-$C$7)/(8*$C$8))^$C$3</f>
        <v>4.5863354687812146E-7</v>
      </c>
      <c r="E57" s="9">
        <f t="shared" si="1"/>
        <v>87738.591576684106</v>
      </c>
      <c r="F57" s="9">
        <f t="shared" si="3"/>
        <v>0.6</v>
      </c>
      <c r="G57" s="9">
        <f t="shared" si="4"/>
        <v>6.9630571155314012E-6</v>
      </c>
      <c r="H57" s="9">
        <f>'SnRough  SnHM '!C42^3</f>
        <v>6.3300519232103641E-2</v>
      </c>
      <c r="I57" s="9">
        <f t="shared" si="5"/>
        <v>84082.8169276556</v>
      </c>
      <c r="J57" s="9">
        <f t="shared" si="6"/>
        <v>35527.950814502372</v>
      </c>
      <c r="K57" s="9">
        <f t="shared" si="7"/>
        <v>69185424.085416928</v>
      </c>
      <c r="L57" s="9">
        <f t="shared" si="8"/>
        <v>66724956.538717248</v>
      </c>
      <c r="M57" s="38">
        <f>((K57+4/3*L57)/$C$11)^0.5</f>
        <v>336.1037603433399</v>
      </c>
      <c r="N57" s="37">
        <f>(L57/$C$11)^0.5</f>
        <v>218.31326858883517</v>
      </c>
    </row>
    <row r="58" spans="2:14">
      <c r="B58" s="47">
        <f t="shared" si="2"/>
        <v>39</v>
      </c>
      <c r="C58" s="9">
        <f t="shared" si="0"/>
        <v>1.8134771537969708E-3</v>
      </c>
      <c r="D58" s="26">
        <f>(3*C58*G58*(1-$C$7)/(8*$C$8))^$C$3</f>
        <v>4.6457425435806837E-7</v>
      </c>
      <c r="E58" s="9">
        <f t="shared" si="1"/>
        <v>88875.074746760889</v>
      </c>
      <c r="F58" s="9">
        <f t="shared" si="3"/>
        <v>0.6</v>
      </c>
      <c r="G58" s="9">
        <f t="shared" si="4"/>
        <v>7.0515876467655787E-6</v>
      </c>
      <c r="H58" s="9">
        <f>'SnRough  SnHM '!C43^3</f>
        <v>6.410534224332344E-2</v>
      </c>
      <c r="I58" s="9">
        <f t="shared" si="5"/>
        <v>85171.946632312538</v>
      </c>
      <c r="J58" s="9">
        <f t="shared" si="6"/>
        <v>35988.146464357407</v>
      </c>
      <c r="K58" s="9">
        <f t="shared" si="7"/>
        <v>70081586.978788421</v>
      </c>
      <c r="L58" s="9">
        <f t="shared" si="8"/>
        <v>67589248.850317419</v>
      </c>
      <c r="M58" s="38">
        <f>((K58+4/3*L58)/$C$11)^0.5</f>
        <v>338.27354257198243</v>
      </c>
      <c r="N58" s="37">
        <f>(L58/$C$11)^0.5</f>
        <v>219.72263172710242</v>
      </c>
    </row>
    <row r="59" spans="2:14">
      <c r="B59" s="47">
        <f t="shared" si="2"/>
        <v>40</v>
      </c>
      <c r="C59" s="9">
        <f t="shared" si="0"/>
        <v>1.859976567996893E-3</v>
      </c>
      <c r="D59" s="26">
        <f>(3*C59*G59*(1-$C$7)/(8*$C$8))^$C$3</f>
        <v>4.7043770703524982E-7</v>
      </c>
      <c r="E59" s="9">
        <f t="shared" si="1"/>
        <v>89996.778737178218</v>
      </c>
      <c r="F59" s="9">
        <f t="shared" si="3"/>
        <v>0.6</v>
      </c>
      <c r="G59" s="9">
        <f t="shared" si="4"/>
        <v>7.138919453003957E-6</v>
      </c>
      <c r="H59" s="9">
        <f>'SnRough  SnHM '!C44^3</f>
        <v>6.4899267754581422E-2</v>
      </c>
      <c r="I59" s="9">
        <f t="shared" si="5"/>
        <v>86246.912956462475</v>
      </c>
      <c r="J59" s="9">
        <f t="shared" si="6"/>
        <v>36442.35758723766</v>
      </c>
      <c r="K59" s="9">
        <f t="shared" si="7"/>
        <v>70966095.89192158</v>
      </c>
      <c r="L59" s="9">
        <f t="shared" si="8"/>
        <v>68442301.636610299</v>
      </c>
      <c r="M59" s="38">
        <f>((K59+4/3*L59)/$C$11)^0.5</f>
        <v>340.40154657411449</v>
      </c>
      <c r="N59" s="37">
        <f>(L59/$C$11)^0.5</f>
        <v>221.10485818241193</v>
      </c>
    </row>
    <row r="60" spans="2:14">
      <c r="B60" s="47">
        <f t="shared" si="2"/>
        <v>41</v>
      </c>
      <c r="C60" s="9">
        <f t="shared" si="0"/>
        <v>1.9064759821968153E-3</v>
      </c>
      <c r="D60" s="26">
        <f>(3*C60*G60*(1-$C$7)/(8*$C$8))^$C$3</f>
        <v>4.7622677969882964E-7</v>
      </c>
      <c r="E60" s="9">
        <f t="shared" si="1"/>
        <v>91104.253507602189</v>
      </c>
      <c r="F60" s="9">
        <f t="shared" si="3"/>
        <v>0.6</v>
      </c>
      <c r="G60" s="9">
        <f t="shared" si="4"/>
        <v>7.2250970228809287E-6</v>
      </c>
      <c r="H60" s="9">
        <f>'SnRough  SnHM '!C45^3</f>
        <v>6.568270020800844E-2</v>
      </c>
      <c r="I60" s="9">
        <f t="shared" si="5"/>
        <v>87308.242944785437</v>
      </c>
      <c r="J60" s="9">
        <f t="shared" si="6"/>
        <v>36890.806878078351</v>
      </c>
      <c r="K60" s="9">
        <f t="shared" si="7"/>
        <v>71839384.490231425</v>
      </c>
      <c r="L60" s="9">
        <f t="shared" si="8"/>
        <v>69284533.140402764</v>
      </c>
      <c r="M60" s="38">
        <f>((K60+4/3*L60)/$C$11)^0.5</f>
        <v>342.48958483722896</v>
      </c>
      <c r="N60" s="37">
        <f>(L60/$C$11)^0.5</f>
        <v>222.46112524021996</v>
      </c>
    </row>
    <row r="61" spans="2:14">
      <c r="B61" s="47">
        <f t="shared" si="2"/>
        <v>42</v>
      </c>
      <c r="C61" s="9">
        <f t="shared" si="0"/>
        <v>1.9529753963967377E-3</v>
      </c>
      <c r="D61" s="26">
        <f>(3*C61*G61*(1-$C$7)/(8*$C$8))^$C$3</f>
        <v>4.8194417298176172E-7</v>
      </c>
      <c r="E61" s="9">
        <f t="shared" si="1"/>
        <v>92198.015700858756</v>
      </c>
      <c r="F61" s="9">
        <f t="shared" si="3"/>
        <v>0.6</v>
      </c>
      <c r="G61" s="9">
        <f t="shared" si="4"/>
        <v>7.3101621533629724E-6</v>
      </c>
      <c r="H61" s="9">
        <f>'SnRough  SnHM '!C46^3</f>
        <v>6.6456019576027023E-2</v>
      </c>
      <c r="I61" s="9">
        <f t="shared" si="5"/>
        <v>88356.431713322978</v>
      </c>
      <c r="J61" s="9">
        <f t="shared" si="6"/>
        <v>37333.703540840695</v>
      </c>
      <c r="K61" s="9">
        <f t="shared" si="7"/>
        <v>72701860.167458504</v>
      </c>
      <c r="L61" s="9">
        <f t="shared" si="8"/>
        <v>70116336.267136917</v>
      </c>
      <c r="M61" s="38">
        <f>((K61+4/3*L61)/$C$11)^0.5</f>
        <v>344.53934932192021</v>
      </c>
      <c r="N61" s="37">
        <f>(L61/$C$11)^0.5</f>
        <v>223.79253189878617</v>
      </c>
    </row>
    <row r="62" spans="2:14">
      <c r="B62" s="47">
        <f t="shared" si="2"/>
        <v>43</v>
      </c>
      <c r="C62" s="9">
        <f t="shared" si="0"/>
        <v>1.9994748105966603E-3</v>
      </c>
      <c r="D62" s="26">
        <f>(3*C62*G62*(1-$C$7)/(8*$C$8))^$C$3</f>
        <v>4.8759242778746044E-7</v>
      </c>
      <c r="E62" s="9">
        <f t="shared" si="1"/>
        <v>93278.551402818513</v>
      </c>
      <c r="F62" s="9">
        <f t="shared" si="3"/>
        <v>0.6</v>
      </c>
      <c r="G62" s="9">
        <f t="shared" si="4"/>
        <v>7.3941541725642667E-6</v>
      </c>
      <c r="H62" s="9">
        <f>'SnRough  SnHM '!C47^3</f>
        <v>6.7219583386947876E-2</v>
      </c>
      <c r="I62" s="9">
        <f t="shared" si="5"/>
        <v>89391.945094367751</v>
      </c>
      <c r="J62" s="9">
        <f t="shared" si="6"/>
        <v>37771.24440607088</v>
      </c>
      <c r="K62" s="9">
        <f t="shared" si="7"/>
        <v>73553906.221949607</v>
      </c>
      <c r="L62" s="9">
        <f t="shared" si="8"/>
        <v>70938080.683774635</v>
      </c>
      <c r="M62" s="38">
        <f>((K62+4/3*L62)/$C$11)^0.5</f>
        <v>346.55242213255394</v>
      </c>
      <c r="N62" s="37">
        <f>(L62/$C$11)^0.5</f>
        <v>225.10010580021412</v>
      </c>
    </row>
    <row r="63" spans="2:14">
      <c r="B63" s="47">
        <f t="shared" si="2"/>
        <v>44</v>
      </c>
      <c r="C63" s="9">
        <f t="shared" si="0"/>
        <v>2.0459742247965823E-3</v>
      </c>
      <c r="D63" s="26">
        <f>(3*C63*G63*(1-$C$7)/(8*$C$8))^$C$3</f>
        <v>4.9317393821517994E-7</v>
      </c>
      <c r="E63" s="9">
        <f t="shared" si="1"/>
        <v>94346.318615077893</v>
      </c>
      <c r="F63" s="9">
        <f t="shared" si="3"/>
        <v>0.6</v>
      </c>
      <c r="G63" s="9">
        <f t="shared" si="4"/>
        <v>7.4771101393855334E-6</v>
      </c>
      <c r="H63" s="9">
        <f>'SnRough  SnHM '!C48^3</f>
        <v>6.797372853986848E-2</v>
      </c>
      <c r="I63" s="9">
        <f t="shared" si="5"/>
        <v>90415.222006116324</v>
      </c>
      <c r="J63" s="9">
        <f t="shared" si="6"/>
        <v>38203.614932161821</v>
      </c>
      <c r="K63" s="9">
        <f t="shared" si="7"/>
        <v>74395883.806466699</v>
      </c>
      <c r="L63" s="9">
        <f t="shared" si="8"/>
        <v>71750114.699264899</v>
      </c>
      <c r="M63" s="38">
        <f>((K63+4/3*L63)/$C$11)^0.5</f>
        <v>348.53028501888832</v>
      </c>
      <c r="N63" s="37">
        <f>(L63/$C$11)^0.5</f>
        <v>226.38480940214686</v>
      </c>
    </row>
    <row r="64" spans="2:14">
      <c r="B64" s="47">
        <f t="shared" si="2"/>
        <v>45</v>
      </c>
      <c r="C64" s="9">
        <f t="shared" si="0"/>
        <v>2.0924736389965047E-3</v>
      </c>
      <c r="D64" s="26">
        <f>(3*C64*G64*(1-$C$7)/(8*$C$8))^$C$3</f>
        <v>4.9869096317076028E-7</v>
      </c>
      <c r="E64" s="9">
        <f t="shared" si="1"/>
        <v>95401.749476145444</v>
      </c>
      <c r="F64" s="9">
        <f t="shared" si="3"/>
        <v>0.6</v>
      </c>
      <c r="G64" s="9">
        <f t="shared" si="4"/>
        <v>7.5590650228565864E-6</v>
      </c>
      <c r="H64" s="9">
        <f>'SnRough  SnHM '!C49^3</f>
        <v>6.8718772935059874E-2</v>
      </c>
      <c r="I64" s="9">
        <f t="shared" si="5"/>
        <v>91426.676581306063</v>
      </c>
      <c r="J64" s="9">
        <f t="shared" si="6"/>
        <v>38630.990104777207</v>
      </c>
      <c r="K64" s="9">
        <f t="shared" si="7"/>
        <v>75228133.679682121</v>
      </c>
      <c r="L64" s="9">
        <f t="shared" si="8"/>
        <v>72552766.953749776</v>
      </c>
      <c r="M64" s="38">
        <f>((K64+4/3*L64)/$C$11)^0.5</f>
        <v>350.47432786019925</v>
      </c>
      <c r="N64" s="37">
        <f>(L64/$C$11)^0.5</f>
        <v>227.64754548855589</v>
      </c>
    </row>
    <row r="65" spans="2:14">
      <c r="B65" s="47">
        <f t="shared" si="2"/>
        <v>46</v>
      </c>
      <c r="C65" s="9">
        <f t="shared" si="0"/>
        <v>2.138973053196427E-3</v>
      </c>
      <c r="D65" s="26">
        <f>(3*C65*G65*(1-$C$7)/(8*$C$8))^$C$3</f>
        <v>5.04145636822584E-7</v>
      </c>
      <c r="E65" s="9">
        <f t="shared" si="1"/>
        <v>96445.252261711721</v>
      </c>
      <c r="F65" s="9">
        <f t="shared" si="3"/>
        <v>0.6</v>
      </c>
      <c r="G65" s="9">
        <f t="shared" si="4"/>
        <v>7.6400518636501879E-6</v>
      </c>
      <c r="H65" s="9">
        <f>'SnRough  SnHM '!C50^3</f>
        <v>6.9455016942274433E-2</v>
      </c>
      <c r="I65" s="9">
        <f t="shared" si="5"/>
        <v>92426.700084140408</v>
      </c>
      <c r="J65" s="9">
        <f t="shared" si="6"/>
        <v>39053.535246819891</v>
      </c>
      <c r="K65" s="9">
        <f t="shared" si="7"/>
        <v>76050977.783472165</v>
      </c>
      <c r="L65" s="9">
        <f t="shared" si="8"/>
        <v>73346347.939764187</v>
      </c>
      <c r="M65" s="38">
        <f>((K65+4/3*L65)/$C$11)^0.5</f>
        <v>352.38585626090577</v>
      </c>
      <c r="N65" s="37">
        <f>(L65/$C$11)^0.5</f>
        <v>228.88916210341412</v>
      </c>
    </row>
    <row r="66" spans="2:14">
      <c r="B66" s="47">
        <f t="shared" si="2"/>
        <v>47</v>
      </c>
      <c r="C66" s="9">
        <f t="shared" si="0"/>
        <v>2.1854724673963494E-3</v>
      </c>
      <c r="D66" s="26">
        <f>(3*C66*G66*(1-$C$7)/(8*$C$8))^$C$3</f>
        <v>5.0953997804008998E-7</v>
      </c>
      <c r="E66" s="9">
        <f t="shared" si="1"/>
        <v>97477.213190278082</v>
      </c>
      <c r="F66" s="9">
        <f t="shared" si="3"/>
        <v>0.6</v>
      </c>
      <c r="G66" s="9">
        <f t="shared" si="4"/>
        <v>7.7201019198862022E-6</v>
      </c>
      <c r="H66" s="9">
        <f>'SnRough  SnHM '!C51^3</f>
        <v>7.01827447262382E-2</v>
      </c>
      <c r="I66" s="9">
        <f t="shared" si="5"/>
        <v>93415.662640683164</v>
      </c>
      <c r="J66" s="9">
        <f t="shared" si="6"/>
        <v>39471.406749584436</v>
      </c>
      <c r="K66" s="9">
        <f t="shared" si="7"/>
        <v>76864720.666728318</v>
      </c>
      <c r="L66" s="9">
        <f t="shared" si="8"/>
        <v>74131151.37541157</v>
      </c>
      <c r="M66" s="38">
        <f>((K66+4/3*L66)/$C$11)^0.5</f>
        <v>354.26609836790334</v>
      </c>
      <c r="N66" s="37">
        <f>(L66/$C$11)^0.5</f>
        <v>230.11045697883497</v>
      </c>
    </row>
    <row r="67" spans="2:14">
      <c r="B67" s="47">
        <f t="shared" si="2"/>
        <v>48</v>
      </c>
      <c r="C67" s="9">
        <f t="shared" si="0"/>
        <v>2.2319718815962718E-3</v>
      </c>
      <c r="D67" s="26">
        <f>(3*C67*G67*(1-$C$7)/(8*$C$8))^$C$3</f>
        <v>5.1487589893330628E-7</v>
      </c>
      <c r="E67" s="9">
        <f t="shared" si="1"/>
        <v>98497.998056806406</v>
      </c>
      <c r="F67" s="9">
        <f t="shared" si="3"/>
        <v>0.6</v>
      </c>
      <c r="G67" s="9">
        <f t="shared" si="4"/>
        <v>7.7992447990554563E-6</v>
      </c>
      <c r="H67" s="9">
        <f>'SnRough  SnHM '!C52^3</f>
        <v>7.0902225445958686E-2</v>
      </c>
      <c r="I67" s="9">
        <f t="shared" si="5"/>
        <v>94393.914804439482</v>
      </c>
      <c r="J67" s="9">
        <f t="shared" si="6"/>
        <v>39884.752734270209</v>
      </c>
      <c r="K67" s="9">
        <f t="shared" si="7"/>
        <v>77669650.773556069</v>
      </c>
      <c r="L67" s="9">
        <f t="shared" si="8"/>
        <v>74907455.446750045</v>
      </c>
      <c r="M67" s="38">
        <f>((K67+4/3*L67)/$C$11)^0.5</f>
        <v>356.11621100410611</v>
      </c>
      <c r="N67" s="37">
        <f>(L67/$C$11)^0.5</f>
        <v>231.31218151906134</v>
      </c>
    </row>
    <row r="68" spans="2:14">
      <c r="B68" s="47">
        <f t="shared" si="2"/>
        <v>49</v>
      </c>
      <c r="C68" s="9">
        <f t="shared" si="0"/>
        <v>2.2784712957961942E-3</v>
      </c>
      <c r="D68" s="26">
        <f>(3*C68*G68*(1-$C$7)/(8*$C$8))^$C$3</f>
        <v>5.2015521259590014E-7</v>
      </c>
      <c r="E68" s="9">
        <f t="shared" si="1"/>
        <v>99507.953713998271</v>
      </c>
      <c r="F68" s="9">
        <f t="shared" si="3"/>
        <v>0.6</v>
      </c>
      <c r="G68" s="9">
        <f t="shared" si="4"/>
        <v>7.87750857764459E-6</v>
      </c>
      <c r="H68" s="9">
        <f>'SnRough  SnHM '!C53^3</f>
        <v>7.1613714342223536E-2</v>
      </c>
      <c r="I68" s="9">
        <f t="shared" si="5"/>
        <v>95361.788975915028</v>
      </c>
      <c r="J68" s="9">
        <f t="shared" si="6"/>
        <v>40293.713651795078</v>
      </c>
      <c r="K68" s="9">
        <f t="shared" si="7"/>
        <v>78466041.611323461</v>
      </c>
      <c r="L68" s="9">
        <f t="shared" si="8"/>
        <v>75675523.934301049</v>
      </c>
      <c r="M68" s="38">
        <f>((K68+4/3*L68)/$C$11)^0.5</f>
        <v>357.93728519950804</v>
      </c>
      <c r="N68" s="37">
        <f>(L68/$C$11)^0.5</f>
        <v>232.49504439311795</v>
      </c>
    </row>
    <row r="69" spans="2:14">
      <c r="B69" s="47">
        <f t="shared" si="2"/>
        <v>50</v>
      </c>
      <c r="C69" s="9">
        <f t="shared" si="0"/>
        <v>2.3249707099961166E-3</v>
      </c>
      <c r="D69" s="26">
        <f>(3*C69*G69*(1-$C$7)/(8*$C$8))^$C$3</f>
        <v>5.2537964014070734E-7</v>
      </c>
      <c r="E69" s="9">
        <f t="shared" si="1"/>
        <v>100507.40941822228</v>
      </c>
      <c r="F69" s="9">
        <f t="shared" si="3"/>
        <v>0.6</v>
      </c>
      <c r="G69" s="9">
        <f t="shared" si="4"/>
        <v>7.9549199098354912E-6</v>
      </c>
      <c r="H69" s="9">
        <f>'SnRough  SnHM '!C54^3</f>
        <v>7.2317453725777192E-2</v>
      </c>
      <c r="I69" s="9">
        <f t="shared" si="5"/>
        <v>96319.60069246302</v>
      </c>
      <c r="J69" s="9">
        <f t="shared" si="6"/>
        <v>40698.422827801274</v>
      </c>
      <c r="K69" s="9">
        <f t="shared" si="7"/>
        <v>79254152.811978996</v>
      </c>
      <c r="L69" s="9">
        <f t="shared" si="8"/>
        <v>76435607.236623406</v>
      </c>
      <c r="M69" s="38">
        <f>((K69+4/3*L69)/$C$11)^0.5</f>
        <v>359.73035118995085</v>
      </c>
      <c r="N69" s="37">
        <f>(L69/$C$11)^0.5</f>
        <v>233.65971478171812</v>
      </c>
    </row>
    <row r="70" spans="2:14">
      <c r="B70" s="47">
        <f t="shared" si="2"/>
        <v>51</v>
      </c>
      <c r="C70" s="9">
        <f t="shared" si="0"/>
        <v>2.3714701241960385E-3</v>
      </c>
      <c r="D70" s="26">
        <f>(3*C70*G70*(1-$C$7)/(8*$C$8))^$C$3</f>
        <v>5.3055081710520133E-7</v>
      </c>
      <c r="E70" s="9">
        <f t="shared" si="1"/>
        <v>101496.67805490809</v>
      </c>
      <c r="F70" s="9">
        <f t="shared" si="3"/>
        <v>0.6</v>
      </c>
      <c r="G70" s="9">
        <f t="shared" si="4"/>
        <v>8.0315041264754616E-6</v>
      </c>
      <c r="H70" s="9">
        <f>'SnRough  SnHM '!C55^3</f>
        <v>7.3013673877049642E-2</v>
      </c>
      <c r="I70" s="9">
        <f t="shared" si="5"/>
        <v>97267.649802620261</v>
      </c>
      <c r="J70" s="9">
        <f t="shared" si="6"/>
        <v>41099.006958853635</v>
      </c>
      <c r="K70" s="9">
        <f t="shared" si="7"/>
        <v>80034231.098324537</v>
      </c>
      <c r="L70" s="9">
        <f t="shared" si="8"/>
        <v>77187943.302222133</v>
      </c>
      <c r="M70" s="38">
        <f>((K70+4/3*L70)/$C$11)^0.5</f>
        <v>361.4963829443829</v>
      </c>
      <c r="N70" s="37">
        <f>(L70/$C$11)^0.5</f>
        <v>234.80682531790458</v>
      </c>
    </row>
    <row r="71" spans="2:14">
      <c r="B71" s="47">
        <f t="shared" si="2"/>
        <v>52</v>
      </c>
      <c r="C71" s="9">
        <f t="shared" si="0"/>
        <v>2.4179695383959609E-3</v>
      </c>
      <c r="D71" s="26">
        <f>(3*C71*G71*(1-$C$7)/(8*$C$8))^$C$3</f>
        <v>5.3567029929450484E-7</v>
      </c>
      <c r="E71" s="9">
        <f t="shared" si="1"/>
        <v>102476.05725634005</v>
      </c>
      <c r="F71" s="9">
        <f t="shared" si="3"/>
        <v>0.6</v>
      </c>
      <c r="G71" s="9">
        <f t="shared" si="4"/>
        <v>8.1072853253606813E-6</v>
      </c>
      <c r="H71" s="9">
        <f>'SnRough  SnHM '!C56^3</f>
        <v>7.3702593866915286E-2</v>
      </c>
      <c r="I71" s="9">
        <f t="shared" si="5"/>
        <v>98206.22153732588</v>
      </c>
      <c r="J71" s="9">
        <f t="shared" si="6"/>
        <v>41495.586565067271</v>
      </c>
      <c r="K71" s="9">
        <f t="shared" si="7"/>
        <v>80806511.165440559</v>
      </c>
      <c r="L71" s="9">
        <f t="shared" si="8"/>
        <v>77932758.479627356</v>
      </c>
      <c r="M71" s="38">
        <f>((K71+4/3*L71)/$C$11)^0.5</f>
        <v>363.23630227338992</v>
      </c>
      <c r="N71" s="37">
        <f>(L71/$C$11)^0.5</f>
        <v>235.93697475571031</v>
      </c>
    </row>
    <row r="72" spans="2:14">
      <c r="B72" s="47">
        <f t="shared" si="2"/>
        <v>53</v>
      </c>
      <c r="C72" s="9">
        <f t="shared" si="0"/>
        <v>2.4644689525958833E-3</v>
      </c>
      <c r="D72" s="26">
        <f>(3*C72*G72*(1-$C$7)/(8*$C$8))^$C$3</f>
        <v>5.4073956812119456E-7</v>
      </c>
      <c r="E72" s="9">
        <f t="shared" si="1"/>
        <v>103445.83042318505</v>
      </c>
      <c r="F72" s="9">
        <f t="shared" si="3"/>
        <v>0.6</v>
      </c>
      <c r="G72" s="9">
        <f t="shared" si="4"/>
        <v>8.1822864537485326E-6</v>
      </c>
      <c r="H72" s="9">
        <f>'SnRough  SnHM '!C57^3</f>
        <v>7.4384422306804837E-2</v>
      </c>
      <c r="I72" s="9">
        <f t="shared" si="5"/>
        <v>99135.587488885678</v>
      </c>
      <c r="J72" s="9">
        <f t="shared" si="6"/>
        <v>41888.276403754513</v>
      </c>
      <c r="K72" s="9">
        <f t="shared" si="7"/>
        <v>81571216.48620227</v>
      </c>
      <c r="L72" s="9">
        <f t="shared" si="8"/>
        <v>78670268.294263378</v>
      </c>
      <c r="M72" s="38">
        <f>((K72+4/3*L72)/$C$11)^0.5</f>
        <v>364.95098256499767</v>
      </c>
      <c r="N72" s="37">
        <f>(L72/$C$11)^0.5</f>
        <v>237.05073039671635</v>
      </c>
    </row>
    <row r="73" spans="2:14">
      <c r="B73" s="47">
        <f t="shared" si="2"/>
        <v>54</v>
      </c>
      <c r="C73" s="9">
        <f t="shared" si="0"/>
        <v>2.5109683667958057E-3</v>
      </c>
      <c r="D73" s="26">
        <f>(3*C73*G73*(1-$C$7)/(8*$C$8))^$C$3</f>
        <v>5.4576003549384488E-7</v>
      </c>
      <c r="E73" s="9">
        <f t="shared" si="1"/>
        <v>104406.26765969206</v>
      </c>
      <c r="F73" s="9">
        <f t="shared" si="3"/>
        <v>0.6</v>
      </c>
      <c r="G73" s="9">
        <f t="shared" si="4"/>
        <v>8.2565293839007891E-6</v>
      </c>
      <c r="H73" s="9">
        <f>'SnRough  SnHM '!C58^3</f>
        <v>7.5059358035461723E-2</v>
      </c>
      <c r="I73" s="9">
        <f t="shared" si="5"/>
        <v>100056.0065072049</v>
      </c>
      <c r="J73" s="9">
        <f t="shared" si="6"/>
        <v>42277.18584811475</v>
      </c>
      <c r="K73" s="9">
        <f t="shared" si="7"/>
        <v>82328560.048722163</v>
      </c>
      <c r="L73" s="9">
        <f t="shared" si="8"/>
        <v>79400678.159665495</v>
      </c>
      <c r="M73" s="38">
        <f>((K73+4/3*L73)/$C$11)^0.5</f>
        <v>366.64125218790036</v>
      </c>
      <c r="N73" s="37">
        <f>(L73/$C$11)^0.5</f>
        <v>238.14863030058936</v>
      </c>
    </row>
    <row r="74" spans="2:14">
      <c r="B74" s="47">
        <f t="shared" si="2"/>
        <v>55</v>
      </c>
      <c r="C74" s="9">
        <f t="shared" si="0"/>
        <v>2.5574677809957281E-3</v>
      </c>
      <c r="D74" s="26">
        <f>(3*C74*G74*(1-$C$7)/(8*$C$8))^$C$3</f>
        <v>5.5073304830009467E-7</v>
      </c>
      <c r="E74" s="9">
        <f t="shared" si="1"/>
        <v>105357.62663132246</v>
      </c>
      <c r="F74" s="9">
        <f t="shared" si="3"/>
        <v>0.6</v>
      </c>
      <c r="G74" s="9">
        <f t="shared" si="4"/>
        <v>8.3300349823636922E-6</v>
      </c>
      <c r="H74" s="9">
        <f>'SnRough  SnHM '!C59^3</f>
        <v>7.5727590748760829E-2</v>
      </c>
      <c r="I74" s="9">
        <f t="shared" si="5"/>
        <v>100967.72552168403</v>
      </c>
      <c r="J74" s="9">
        <f t="shared" si="6"/>
        <v>42662.419234514375</v>
      </c>
      <c r="K74" s="9">
        <f t="shared" si="7"/>
        <v>83078745.032626167</v>
      </c>
      <c r="L74" s="9">
        <f t="shared" si="8"/>
        <v>80124184.029705301</v>
      </c>
      <c r="M74" s="38">
        <f>((K74+4/3*L74)/$C$11)^0.5</f>
        <v>368.3078975973059</v>
      </c>
      <c r="N74" s="37">
        <f>(L74/$C$11)^0.5</f>
        <v>239.23118530245605</v>
      </c>
    </row>
    <row r="75" spans="2:14">
      <c r="B75" s="47">
        <f t="shared" si="2"/>
        <v>56</v>
      </c>
      <c r="C75" s="9">
        <f t="shared" si="0"/>
        <v>2.6039671951956504E-3</v>
      </c>
      <c r="D75" s="26">
        <f>(3*C75*G75*(1-$C$7)/(8*$C$8))^$C$3</f>
        <v>5.5565989252457811E-7</v>
      </c>
      <c r="E75" s="9">
        <f t="shared" si="1"/>
        <v>106300.15335252798</v>
      </c>
      <c r="F75" s="9">
        <f t="shared" si="3"/>
        <v>0.6</v>
      </c>
      <c r="G75" s="9">
        <f t="shared" si="4"/>
        <v>8.4028231736086401E-6</v>
      </c>
      <c r="H75" s="9">
        <f>'SnRough  SnHM '!C60^3</f>
        <v>7.6389301578260363E-2</v>
      </c>
      <c r="I75" s="9">
        <f t="shared" si="5"/>
        <v>101870.98029617265</v>
      </c>
      <c r="J75" s="9">
        <f t="shared" si="6"/>
        <v>43044.076181481396</v>
      </c>
      <c r="K75" s="9">
        <f t="shared" si="7"/>
        <v>83821965.430248439</v>
      </c>
      <c r="L75" s="9">
        <f t="shared" si="8"/>
        <v>80840972.997693837</v>
      </c>
      <c r="M75" s="38">
        <f>((K75+4/3*L75)/$C$11)^0.5</f>
        <v>369.95166617427736</v>
      </c>
      <c r="N75" s="37">
        <f>(L75/$C$11)^0.5</f>
        <v>240.29888085717312</v>
      </c>
    </row>
    <row r="76" spans="2:14">
      <c r="B76" s="47">
        <f t="shared" si="2"/>
        <v>57</v>
      </c>
      <c r="C76" s="9">
        <f t="shared" si="0"/>
        <v>2.6504666093955728E-3</v>
      </c>
      <c r="D76" s="26">
        <f>(3*C76*G76*(1-$C$7)/(8*$C$8))^$C$3</f>
        <v>5.6054179703744571E-7</v>
      </c>
      <c r="E76" s="9">
        <f t="shared" si="1"/>
        <v>107234.08291151136</v>
      </c>
      <c r="F76" s="9">
        <f t="shared" si="3"/>
        <v>0.6</v>
      </c>
      <c r="G76" s="9">
        <f t="shared" si="4"/>
        <v>8.4749129985846296E-6</v>
      </c>
      <c r="H76" s="9">
        <f>'SnRough  SnHM '!C61^3</f>
        <v>7.7044663623496629E-2</v>
      </c>
      <c r="I76" s="9">
        <f t="shared" si="5"/>
        <v>102765.99612353172</v>
      </c>
      <c r="J76" s="9">
        <f t="shared" si="6"/>
        <v>43422.251883182413</v>
      </c>
      <c r="K76" s="9">
        <f t="shared" si="7"/>
        <v>84558406.618134364</v>
      </c>
      <c r="L76" s="9">
        <f t="shared" si="8"/>
        <v>81551223.847559854</v>
      </c>
      <c r="M76" s="38">
        <f>((K76+4/3*L76)/$C$11)^0.5</f>
        <v>371.57326882576911</v>
      </c>
      <c r="N76" s="37">
        <f>(L76/$C$11)^0.5</f>
        <v>241.35217872815747</v>
      </c>
    </row>
    <row r="77" spans="2:14">
      <c r="B77" s="47">
        <f t="shared" si="2"/>
        <v>58</v>
      </c>
      <c r="C77" s="9">
        <f t="shared" si="0"/>
        <v>2.6969660235954948E-3</v>
      </c>
      <c r="D77" s="26">
        <f>(3*C77*G77*(1-$C$7)/(8*$C$8))^$C$3</f>
        <v>5.6537993708511536E-7</v>
      </c>
      <c r="E77" s="9">
        <f t="shared" si="1"/>
        <v>108159.64013802206</v>
      </c>
      <c r="F77" s="9">
        <f t="shared" si="3"/>
        <v>0.6</v>
      </c>
      <c r="G77" s="9">
        <f t="shared" si="4"/>
        <v>8.5463226686708699E-6</v>
      </c>
      <c r="H77" s="9">
        <f>'SnRough  SnHM '!C62^3</f>
        <v>7.7693842442462455E-2</v>
      </c>
      <c r="I77" s="9">
        <f t="shared" si="5"/>
        <v>103652.98846560449</v>
      </c>
      <c r="J77" s="9">
        <f t="shared" si="6"/>
        <v>43797.037379832873</v>
      </c>
      <c r="K77" s="9">
        <f t="shared" si="7"/>
        <v>85288245.883624494</v>
      </c>
      <c r="L77" s="9">
        <f t="shared" si="8"/>
        <v>82255107.561706856</v>
      </c>
      <c r="M77" s="38">
        <f>((K77+4/3*L77)/$C$11)^0.5</f>
        <v>373.1733823693437</v>
      </c>
      <c r="N77" s="37">
        <f>(L77/$C$11)^0.5</f>
        <v>242.39151853635894</v>
      </c>
    </row>
    <row r="78" spans="2:14">
      <c r="B78" s="47">
        <f t="shared" si="2"/>
        <v>59</v>
      </c>
      <c r="C78" s="9">
        <f t="shared" si="0"/>
        <v>2.7434654377954172E-3</v>
      </c>
      <c r="D78" s="26">
        <f>(3*C78*G78*(1-$C$7)/(8*$C$8))^$C$3</f>
        <v>5.7017543751136301E-7</v>
      </c>
      <c r="E78" s="9">
        <f t="shared" si="1"/>
        <v>109077.0402195651</v>
      </c>
      <c r="F78" s="9">
        <f t="shared" si="3"/>
        <v>0.6</v>
      </c>
      <c r="G78" s="9">
        <f t="shared" si="4"/>
        <v>8.6170696154643829E-6</v>
      </c>
      <c r="H78" s="9">
        <f>'SnRough  SnHM '!C63^3</f>
        <v>7.8336996504221657E-2</v>
      </c>
      <c r="I78" s="9">
        <f t="shared" si="5"/>
        <v>104532.16354374989</v>
      </c>
      <c r="J78" s="9">
        <f t="shared" si="6"/>
        <v>44168.519807218261</v>
      </c>
      <c r="K78" s="9">
        <f t="shared" si="7"/>
        <v>86011652.91076006</v>
      </c>
      <c r="L78" s="9">
        <f t="shared" si="8"/>
        <v>82952787.789637953</v>
      </c>
      <c r="M78" s="38">
        <f>((K78+4/3*L78)/$C$11)^0.5</f>
        <v>374.75265172378386</v>
      </c>
      <c r="N78" s="37">
        <f>(L78/$C$11)^0.5</f>
        <v>243.41731918315267</v>
      </c>
    </row>
    <row r="79" spans="2:14">
      <c r="B79" s="47">
        <f t="shared" si="2"/>
        <v>60</v>
      </c>
      <c r="C79" s="9">
        <f t="shared" si="0"/>
        <v>2.7899648519953395E-3</v>
      </c>
      <c r="D79" s="26">
        <f>(3*C79*G79*(1-$C$7)/(8*$C$8))^$C$3</f>
        <v>5.7492937573381761E-7</v>
      </c>
      <c r="E79" s="9">
        <f t="shared" si="1"/>
        <v>109986.48927081727</v>
      </c>
      <c r="F79" s="9">
        <f t="shared" si="3"/>
        <v>0.6</v>
      </c>
      <c r="G79" s="9">
        <f t="shared" si="4"/>
        <v>8.6871705367885465E-6</v>
      </c>
      <c r="H79" s="9">
        <f>'SnRough  SnHM '!C64^3</f>
        <v>7.8974277607168603E-2</v>
      </c>
      <c r="I79" s="9">
        <f t="shared" si="5"/>
        <v>105403.71888453323</v>
      </c>
      <c r="J79" s="9">
        <f t="shared" si="6"/>
        <v>44536.782627267559</v>
      </c>
      <c r="K79" s="9">
        <f t="shared" si="7"/>
        <v>86728790.229290739</v>
      </c>
      <c r="L79" s="9">
        <f t="shared" si="8"/>
        <v>83644421.280995548</v>
      </c>
      <c r="M79" s="38">
        <f>((K79+4/3*L79)/$C$11)^0.5</f>
        <v>376.31169192441121</v>
      </c>
      <c r="N79" s="37">
        <f>(L79/$C$11)^0.5</f>
        <v>244.42998015937223</v>
      </c>
    </row>
    <row r="80" spans="2:14">
      <c r="B80" s="47">
        <f t="shared" si="2"/>
        <v>61</v>
      </c>
      <c r="C80" s="9">
        <f t="shared" si="0"/>
        <v>2.8364642661952624E-3</v>
      </c>
      <c r="D80" s="26">
        <f>(3*C80*G80*(1-$C$7)/(8*$C$8))^$C$3</f>
        <v>5.7964278449813394E-7</v>
      </c>
      <c r="E80" s="9">
        <f t="shared" si="1"/>
        <v>110888.18486051259</v>
      </c>
      <c r="F80" s="9">
        <f t="shared" si="3"/>
        <v>0.6</v>
      </c>
      <c r="G80" s="9">
        <f t="shared" si="4"/>
        <v>8.7566414392671637E-6</v>
      </c>
      <c r="H80" s="9">
        <f>'SnRough  SnHM '!C65^3</f>
        <v>7.9605831266065116E-2</v>
      </c>
      <c r="I80" s="9">
        <f t="shared" si="5"/>
        <v>106267.8438246579</v>
      </c>
      <c r="J80" s="9">
        <f t="shared" si="6"/>
        <v>44901.905841404739</v>
      </c>
      <c r="K80" s="9">
        <f t="shared" si="7"/>
        <v>87439813.630145043</v>
      </c>
      <c r="L80" s="9">
        <f t="shared" si="8"/>
        <v>84330158.286256075</v>
      </c>
      <c r="M80" s="38">
        <f>((K80+4/3*L80)/$C$11)^0.5</f>
        <v>377.85108997979472</v>
      </c>
      <c r="N80" s="37">
        <f>(L80/$C$11)^0.5</f>
        <v>245.42988275131813</v>
      </c>
    </row>
    <row r="81" spans="2:14">
      <c r="B81" s="47">
        <f t="shared" si="2"/>
        <v>62</v>
      </c>
      <c r="C81" s="9">
        <f t="shared" si="0"/>
        <v>2.8829636803951843E-3</v>
      </c>
      <c r="D81" s="26">
        <f>(3*C81*G81*(1-$C$7)/(8*$C$8))^$C$3</f>
        <v>5.8431665442986088E-7</v>
      </c>
      <c r="E81" s="9">
        <f t="shared" si="1"/>
        <v>111782.31649962555</v>
      </c>
      <c r="F81" s="9">
        <f t="shared" si="3"/>
        <v>0.6</v>
      </c>
      <c r="G81" s="9">
        <f t="shared" si="4"/>
        <v>8.825497677773488E-6</v>
      </c>
      <c r="H81" s="9">
        <f>'SnRough  SnHM '!C66^3</f>
        <v>8.0231797070668076E-2</v>
      </c>
      <c r="I81" s="9">
        <f t="shared" si="5"/>
        <v>107124.71997880783</v>
      </c>
      <c r="J81" s="9">
        <f t="shared" si="6"/>
        <v>45263.966188228653</v>
      </c>
      <c r="K81" s="9">
        <f t="shared" si="7"/>
        <v>88144872.550382569</v>
      </c>
      <c r="L81" s="9">
        <f t="shared" si="8"/>
        <v>85010142.92799221</v>
      </c>
      <c r="M81" s="38">
        <f>((K81+4/3*L81)/$C$11)^0.5</f>
        <v>379.3714065847285</v>
      </c>
      <c r="N81" s="37">
        <f>(L81/$C$11)^0.5</f>
        <v>246.41739115340778</v>
      </c>
    </row>
    <row r="82" spans="2:14">
      <c r="B82" s="47">
        <f t="shared" si="2"/>
        <v>63</v>
      </c>
      <c r="C82" s="9">
        <f t="shared" si="0"/>
        <v>2.9294630945951067E-3</v>
      </c>
      <c r="D82" s="26">
        <f>(3*C82*G82*(1-$C$7)/(8*$C$8))^$C$3</f>
        <v>5.8895193640185956E-7</v>
      </c>
      <c r="E82" s="9">
        <f t="shared" si="1"/>
        <v>112669.06609426878</v>
      </c>
      <c r="F82" s="9">
        <f t="shared" si="3"/>
        <v>0.6</v>
      </c>
      <c r="G82" s="9">
        <f t="shared" si="4"/>
        <v>8.8937539920288544E-6</v>
      </c>
      <c r="H82" s="9">
        <f>'SnRough  SnHM '!C67^3</f>
        <v>8.0852309018444132E-2</v>
      </c>
      <c r="I82" s="9">
        <f t="shared" si="5"/>
        <v>107974.52167367426</v>
      </c>
      <c r="J82" s="9">
        <f t="shared" si="6"/>
        <v>45623.037326904618</v>
      </c>
      <c r="K82" s="9">
        <f t="shared" si="7"/>
        <v>88844110.43032214</v>
      </c>
      <c r="L82" s="9">
        <f t="shared" si="8"/>
        <v>85684513.545300126</v>
      </c>
      <c r="M82" s="38">
        <f>((K82+4/3*L82)/$C$11)^0.5</f>
        <v>380.87317770272699</v>
      </c>
      <c r="N82" s="37">
        <f>(L82/$C$11)^0.5</f>
        <v>247.39285349607144</v>
      </c>
    </row>
    <row r="83" spans="2:14">
      <c r="B83" s="47">
        <f t="shared" si="2"/>
        <v>64</v>
      </c>
      <c r="C83" s="9">
        <f t="shared" si="0"/>
        <v>2.9759625087950286E-3</v>
      </c>
      <c r="D83" s="26">
        <f>(3*C83*G83*(1-$C$7)/(8*$C$8))^$C$3</f>
        <v>5.9354954373329765E-7</v>
      </c>
      <c r="E83" s="9">
        <f t="shared" si="1"/>
        <v>113548.60836636998</v>
      </c>
      <c r="F83" s="9">
        <f t="shared" si="3"/>
        <v>0.6</v>
      </c>
      <c r="G83" s="9">
        <f t="shared" si="4"/>
        <v>8.9614245405996993E-6</v>
      </c>
      <c r="H83" s="9">
        <f>'SnRough  SnHM '!C68^3</f>
        <v>8.1467495823633621E-2</v>
      </c>
      <c r="I83" s="9">
        <f t="shared" si="5"/>
        <v>108817.41635110458</v>
      </c>
      <c r="J83" s="9">
        <f t="shared" si="6"/>
        <v>45979.19000750898</v>
      </c>
      <c r="K83" s="9">
        <f t="shared" si="7"/>
        <v>89537665.045262456</v>
      </c>
      <c r="L83" s="9">
        <f t="shared" si="8"/>
        <v>86353403.01372321</v>
      </c>
      <c r="M83" s="38">
        <f>((K83+4/3*L83)/$C$11)^0.5</f>
        <v>382.35691602987413</v>
      </c>
      <c r="N83" s="37">
        <f>(L83/$C$11)^0.5</f>
        <v>248.35660279658248</v>
      </c>
    </row>
    <row r="84" spans="2:14">
      <c r="B84" s="47">
        <f t="shared" si="2"/>
        <v>65</v>
      </c>
      <c r="C84" s="9">
        <f t="shared" ref="C84:C99" si="9">(4*PI()*$C$4^2*B84)/($C$5*(1-$C$6))*1000</f>
        <v>3.022461922994951E-3</v>
      </c>
      <c r="D84" s="26">
        <f>(3*C84*G84*(1-$C$7)/(8*$C$8))^$C$3</f>
        <v>5.9811035423465472E-7</v>
      </c>
      <c r="E84" s="9">
        <f t="shared" ref="E84:E99" si="10">4*D84*$C$8/(1-$C$7)</f>
        <v>114421.11124489046</v>
      </c>
      <c r="F84" s="9">
        <f t="shared" si="3"/>
        <v>0.6</v>
      </c>
      <c r="G84" s="9">
        <f t="shared" si="4"/>
        <v>9.0285229325149501E-6</v>
      </c>
      <c r="H84" s="9">
        <f>'SnRough  SnHM '!C69^3</f>
        <v>8.2077481204681363E-2</v>
      </c>
      <c r="I84" s="9">
        <f t="shared" si="5"/>
        <v>109653.56494302003</v>
      </c>
      <c r="J84" s="9">
        <f t="shared" si="6"/>
        <v>46332.492229445073</v>
      </c>
      <c r="K84" s="9">
        <f t="shared" si="7"/>
        <v>90225668.813973829</v>
      </c>
      <c r="L84" s="9">
        <f t="shared" si="8"/>
        <v>87016939.042772636</v>
      </c>
      <c r="M84" s="38">
        <f>((K84+4/3*L84)/$C$11)^0.5</f>
        <v>383.82311235063304</v>
      </c>
      <c r="N84" s="37">
        <f>(L84/$C$11)^0.5</f>
        <v>249.30895783971204</v>
      </c>
    </row>
    <row r="85" spans="2:14">
      <c r="B85" s="47">
        <f t="shared" ref="B85:B99" si="11">B84+1</f>
        <v>66</v>
      </c>
      <c r="C85" s="9">
        <f t="shared" si="9"/>
        <v>3.0689613371948738E-3</v>
      </c>
      <c r="D85" s="26">
        <f>(3*C85*G85*(1-$C$7)/(8*$C$8))^$C$3</f>
        <v>6.0263521211171718E-7</v>
      </c>
      <c r="E85" s="9">
        <f t="shared" si="10"/>
        <v>115286.73623006763</v>
      </c>
      <c r="F85" s="9">
        <f t="shared" ref="F85:F99" si="12">$C$12</f>
        <v>0.6</v>
      </c>
      <c r="G85" s="9">
        <f>H85*$C$4</f>
        <v>9.095062256704583E-6</v>
      </c>
      <c r="H85" s="9">
        <f>'SnRough  SnHM '!C70^3</f>
        <v>8.2682384151859842E-2</v>
      </c>
      <c r="I85" s="9">
        <f t="shared" ref="I85:I99" si="13">(8*D85*$C$8/(2-$C$7))</f>
        <v>110483.12222048148</v>
      </c>
      <c r="J85" s="9">
        <f t="shared" ref="J85:J99" si="14">I85+(1-F85)/((0-I85)^(-1)+2*F85*(E85+2*I85)/(5*I85*(E85+4/3*I85)))</f>
        <v>46683.009388935847</v>
      </c>
      <c r="K85" s="9">
        <f t="shared" ref="K85:K99" si="15">$C$5*(1-$C$6)*E85/(12*PI()*$C$4)</f>
        <v>90908249.085918039</v>
      </c>
      <c r="L85" s="9">
        <f t="shared" ref="L85:L99" si="16">$C$5*(1-$C$6)/(20*PI()*$C$4)*(E85+1.5*J85)</f>
        <v>87675244.452932939</v>
      </c>
      <c r="M85" s="38">
        <f>((K85+4/3*L85)/$C$11)^0.5</f>
        <v>385.27223679512082</v>
      </c>
      <c r="N85" s="37">
        <f>(L85/$C$11)^0.5</f>
        <v>250.25022399438092</v>
      </c>
    </row>
    <row r="86" spans="2:14">
      <c r="B86" s="47">
        <f t="shared" si="11"/>
        <v>67</v>
      </c>
      <c r="C86" s="9">
        <f t="shared" si="9"/>
        <v>3.1154607513947958E-3</v>
      </c>
      <c r="D86" s="26">
        <f>(3*C86*G86*(1-$C$7)/(8*$C$8))^$C$3</f>
        <v>6.0712492974025469E-7</v>
      </c>
      <c r="E86" s="9">
        <f t="shared" si="10"/>
        <v>116145.63873291829</v>
      </c>
      <c r="F86" s="9">
        <f t="shared" si="12"/>
        <v>0.6</v>
      </c>
      <c r="G86" s="9">
        <f>H86*$C$4</f>
        <v>9.1610551094401056E-6</v>
      </c>
      <c r="H86" s="9">
        <f>'SnRough  SnHM '!C71^3</f>
        <v>8.3282319176728223E-2</v>
      </c>
      <c r="I86" s="9">
        <f t="shared" si="13"/>
        <v>111306.23711904669</v>
      </c>
      <c r="J86" s="9">
        <f t="shared" si="14"/>
        <v>47030.804416498599</v>
      </c>
      <c r="K86" s="9">
        <f t="shared" si="15"/>
        <v>91585528.408960432</v>
      </c>
      <c r="L86" s="9">
        <f t="shared" si="16"/>
        <v>88328437.43385303</v>
      </c>
      <c r="M86" s="38">
        <f>((K86+4/3*L86)/$C$11)^0.5</f>
        <v>386.7047400063816</v>
      </c>
      <c r="N86" s="37">
        <f>(L86/$C$11)^0.5</f>
        <v>251.18069397185116</v>
      </c>
    </row>
    <row r="87" spans="2:14">
      <c r="B87" s="47">
        <f t="shared" si="11"/>
        <v>68</v>
      </c>
      <c r="C87" s="9">
        <f t="shared" si="9"/>
        <v>3.1619601655947182E-3</v>
      </c>
      <c r="D87" s="26">
        <f>(3*C87*G87*(1-$C$7)/(8*$C$8))^$C$3</f>
        <v>6.1158028932197529E-7</v>
      </c>
      <c r="E87" s="9">
        <f t="shared" si="10"/>
        <v>116997.96839203004</v>
      </c>
      <c r="F87" s="9">
        <f t="shared" si="12"/>
        <v>0.6</v>
      </c>
      <c r="G87" s="9">
        <f>H87*$C$4</f>
        <v>9.226513619940376E-6</v>
      </c>
      <c r="H87" s="9">
        <f>'SnRough  SnHM '!C72^3</f>
        <v>8.3877396544912511E-2</v>
      </c>
      <c r="I87" s="9">
        <f t="shared" si="13"/>
        <v>112123.05304236214</v>
      </c>
      <c r="J87" s="9">
        <f t="shared" si="14"/>
        <v>47375.937905223444</v>
      </c>
      <c r="K87" s="9">
        <f t="shared" si="15"/>
        <v>92257624.779172689</v>
      </c>
      <c r="L87" s="9">
        <f t="shared" si="16"/>
        <v>88976631.78526549</v>
      </c>
      <c r="M87" s="38">
        <f>((K87+4/3*L87)/$C$11)^0.5</f>
        <v>388.12105422534762</v>
      </c>
      <c r="N87" s="37">
        <f>(L87/$C$11)^0.5</f>
        <v>252.1006485304537</v>
      </c>
    </row>
    <row r="88" spans="2:14">
      <c r="B88" s="47">
        <f t="shared" si="11"/>
        <v>69</v>
      </c>
      <c r="C88" s="9">
        <f t="shared" si="9"/>
        <v>3.2084595797946406E-3</v>
      </c>
      <c r="D88" s="26">
        <f>(3*C88*G88*(1-$C$7)/(8*$C$8))^$C$3</f>
        <v>6.1600204443131067E-7</v>
      </c>
      <c r="E88" s="9">
        <f t="shared" si="10"/>
        <v>117843.86936946813</v>
      </c>
      <c r="F88" s="9">
        <f t="shared" si="12"/>
        <v>0.6</v>
      </c>
      <c r="G88" s="9">
        <f>H88*$C$4</f>
        <v>9.2914494742903775E-6</v>
      </c>
      <c r="H88" s="9">
        <f>'SnRough  SnHM '!C73^3</f>
        <v>8.4467722493548877E-2</v>
      </c>
      <c r="I88" s="9">
        <f t="shared" si="13"/>
        <v>112933.7081457403</v>
      </c>
      <c r="J88" s="9">
        <f t="shared" si="14"/>
        <v>47718.468230594495</v>
      </c>
      <c r="K88" s="9">
        <f t="shared" si="15"/>
        <v>92924651.874167398</v>
      </c>
      <c r="L88" s="9">
        <f t="shared" si="16"/>
        <v>89619937.142022714</v>
      </c>
      <c r="M88" s="38">
        <f>((K88+4/3*L88)/$C$11)^0.5</f>
        <v>389.52159430040808</v>
      </c>
      <c r="N88" s="37">
        <f>(L88/$C$11)^0.5</f>
        <v>253.01035713134453</v>
      </c>
    </row>
    <row r="89" spans="2:14">
      <c r="B89" s="47">
        <f t="shared" si="11"/>
        <v>70</v>
      </c>
      <c r="C89" s="9">
        <f t="shared" si="9"/>
        <v>3.2549589939945634E-3</v>
      </c>
      <c r="D89" s="26">
        <f>(3*C89*G89*(1-$C$7)/(8*$C$8))^$C$3</f>
        <v>6.2039092146169798E-7</v>
      </c>
      <c r="E89" s="9">
        <f t="shared" si="10"/>
        <v>118683.48062745525</v>
      </c>
      <c r="F89" s="9">
        <f t="shared" si="12"/>
        <v>0.6</v>
      </c>
      <c r="G89" s="9">
        <f>H89*$C$4</f>
        <v>9.3558739378067382E-6</v>
      </c>
      <c r="H89" s="9">
        <f>'SnRough  SnHM '!C74^3</f>
        <v>8.5053399434606713E-2</v>
      </c>
      <c r="I89" s="9">
        <f t="shared" si="13"/>
        <v>113738.33560131129</v>
      </c>
      <c r="J89" s="9">
        <f t="shared" si="14"/>
        <v>48058.451662525898</v>
      </c>
      <c r="K89" s="9">
        <f t="shared" si="15"/>
        <v>93586719.271271199</v>
      </c>
      <c r="L89" s="9">
        <f t="shared" si="16"/>
        <v>90258459.184511214</v>
      </c>
      <c r="M89" s="38">
        <f>((K89+4/3*L89)/$C$11)^0.5</f>
        <v>390.90675862783274</v>
      </c>
      <c r="N89" s="37">
        <f>(L89/$C$11)^0.5</f>
        <v>253.91007854934901</v>
      </c>
    </row>
    <row r="90" spans="2:14">
      <c r="B90" s="47">
        <f t="shared" si="11"/>
        <v>71</v>
      </c>
      <c r="C90" s="9">
        <f t="shared" si="9"/>
        <v>3.3014584081944849E-3</v>
      </c>
      <c r="D90" s="26">
        <f>(3*C90*G90*(1-$C$7)/(8*$C$8))^$C$3</f>
        <v>6.2474762097924714E-7</v>
      </c>
      <c r="E90" s="9">
        <f t="shared" si="10"/>
        <v>119516.93618733424</v>
      </c>
      <c r="F90" s="9">
        <f t="shared" si="12"/>
        <v>0.6</v>
      </c>
      <c r="G90" s="9">
        <f>H90*$C$4</f>
        <v>9.4197978759721423E-6</v>
      </c>
      <c r="H90" s="9">
        <f>'SnRough  SnHM '!C75^3</f>
        <v>8.5634526145201284E-2</v>
      </c>
      <c r="I90" s="9">
        <f t="shared" si="13"/>
        <v>114537.06384619532</v>
      </c>
      <c r="J90" s="9">
        <f t="shared" si="14"/>
        <v>48395.942470223366</v>
      </c>
      <c r="K90" s="9">
        <f t="shared" si="15"/>
        <v>94243932.651727378</v>
      </c>
      <c r="L90" s="9">
        <f t="shared" si="16"/>
        <v>90892299.835592002</v>
      </c>
      <c r="M90" s="38">
        <f>((K90+4/3*L90)/$C$11)^0.5</f>
        <v>392.27693002871075</v>
      </c>
      <c r="N90" s="37">
        <f>(L90/$C$11)^0.5</f>
        <v>254.80006144256942</v>
      </c>
    </row>
    <row r="91" spans="2:14">
      <c r="B91" s="47">
        <f t="shared" si="11"/>
        <v>72</v>
      </c>
      <c r="C91" s="9">
        <f t="shared" si="9"/>
        <v>3.3479578223944073E-3</v>
      </c>
      <c r="D91" s="26">
        <f>(3*C91*G91*(1-$C$7)/(8*$C$8))^$C$3</f>
        <v>6.2907281899092596E-7</v>
      </c>
      <c r="E91" s="9">
        <f t="shared" si="10"/>
        <v>120344.36537217714</v>
      </c>
      <c r="F91" s="9">
        <f t="shared" si="12"/>
        <v>0.6</v>
      </c>
      <c r="G91" s="9">
        <f>H91*$C$4</f>
        <v>9.4832317740484083E-6</v>
      </c>
      <c r="H91" s="9">
        <f>'SnRough  SnHM '!C76^3</f>
        <v>8.6211197945894616E-2</v>
      </c>
      <c r="I91" s="9">
        <f t="shared" si="13"/>
        <v>115330.01681500309</v>
      </c>
      <c r="J91" s="9">
        <f t="shared" si="14"/>
        <v>48730.993020423834</v>
      </c>
      <c r="K91" s="9">
        <f t="shared" si="15"/>
        <v>94896393.99200286</v>
      </c>
      <c r="L91" s="9">
        <f t="shared" si="16"/>
        <v>91521557.445104167</v>
      </c>
      <c r="M91" s="38">
        <f>((K91+4/3*L91)/$C$11)^0.5</f>
        <v>393.63247656751173</v>
      </c>
      <c r="N91" s="37">
        <f>(L91/$C$11)^0.5</f>
        <v>255.68054488407455</v>
      </c>
    </row>
    <row r="92" spans="2:14">
      <c r="B92" s="47">
        <f t="shared" si="11"/>
        <v>73</v>
      </c>
      <c r="C92" s="9">
        <f t="shared" si="9"/>
        <v>3.3944572365943297E-3</v>
      </c>
      <c r="D92" s="26">
        <f>(3*C92*G92*(1-$C$7)/(8*$C$8))^$C$3</f>
        <v>6.3336716813376478E-7</v>
      </c>
      <c r="E92" s="9">
        <f t="shared" si="10"/>
        <v>121165.89303428543</v>
      </c>
      <c r="F92" s="9">
        <f t="shared" si="12"/>
        <v>0.6</v>
      </c>
      <c r="G92" s="9">
        <f>H92*$C$4</f>
        <v>9.5461857554689779E-6</v>
      </c>
      <c r="H92" s="9">
        <f>'SnRough  SnHM '!C77^3</f>
        <v>8.678350686789979E-2</v>
      </c>
      <c r="I92" s="9">
        <f t="shared" si="13"/>
        <v>116117.31415785688</v>
      </c>
      <c r="J92" s="9">
        <f t="shared" si="14"/>
        <v>49063.653869516987</v>
      </c>
      <c r="K92" s="9">
        <f t="shared" si="15"/>
        <v>95544201.743181393</v>
      </c>
      <c r="L92" s="9">
        <f t="shared" si="16"/>
        <v>92146326.962878108</v>
      </c>
      <c r="M92" s="38">
        <f>((K92+4/3*L92)/$C$11)^0.5</f>
        <v>394.97375231690927</v>
      </c>
      <c r="N92" s="37">
        <f>(L92/$C$11)^0.5</f>
        <v>256.55175885868402</v>
      </c>
    </row>
    <row r="93" spans="2:14">
      <c r="B93" s="47">
        <f t="shared" si="11"/>
        <v>74</v>
      </c>
      <c r="C93" s="9">
        <f t="shared" si="9"/>
        <v>3.4409566507942525E-3</v>
      </c>
      <c r="D93" s="26">
        <f>(3*C93*G93*(1-$C$7)/(8*$C$8))^$C$3</f>
        <v>6.3763129879102879E-7</v>
      </c>
      <c r="E93" s="9">
        <f t="shared" si="10"/>
        <v>121981.63976871855</v>
      </c>
      <c r="F93" s="9">
        <f t="shared" si="12"/>
        <v>0.6</v>
      </c>
      <c r="G93" s="9">
        <f>H93*$C$4</f>
        <v>9.6086695991025938E-6</v>
      </c>
      <c r="H93" s="9">
        <f>'SnRough  SnHM '!C78^3</f>
        <v>8.7351541810023581E-2</v>
      </c>
      <c r="I93" s="9">
        <f t="shared" si="13"/>
        <v>116899.07144502195</v>
      </c>
      <c r="J93" s="9">
        <f t="shared" si="14"/>
        <v>49393.973850009264</v>
      </c>
      <c r="K93" s="9">
        <f t="shared" si="15"/>
        <v>96187450.999339357</v>
      </c>
      <c r="L93" s="9">
        <f t="shared" si="16"/>
        <v>92766700.101123422</v>
      </c>
      <c r="M93" s="38">
        <f>((K93+4/3*L93)/$C$11)^0.5</f>
        <v>396.30109807308298</v>
      </c>
      <c r="N93" s="37">
        <f>(L93/$C$11)^0.5</f>
        <v>257.41392472758656</v>
      </c>
    </row>
    <row r="94" spans="2:14">
      <c r="B94" s="47">
        <f t="shared" si="11"/>
        <v>75</v>
      </c>
      <c r="C94" s="9">
        <f t="shared" si="9"/>
        <v>3.4874560649941749E-3</v>
      </c>
      <c r="D94" s="26">
        <f>(3*C94*G94*(1-$C$7)/(8*$C$8))^$C$3</f>
        <v>6.4186582014075448E-7</v>
      </c>
      <c r="E94" s="9">
        <f t="shared" si="10"/>
        <v>122791.72211388346</v>
      </c>
      <c r="F94" s="9">
        <f t="shared" si="12"/>
        <v>0.6</v>
      </c>
      <c r="G94" s="9">
        <f>H94*$C$4</f>
        <v>9.6706927554715454E-6</v>
      </c>
      <c r="H94" s="9">
        <f>'SnRough  SnHM '!C79^3</f>
        <v>8.7915388686104962E-2</v>
      </c>
      <c r="I94" s="9">
        <f t="shared" si="13"/>
        <v>117675.40035913832</v>
      </c>
      <c r="J94" s="9">
        <f t="shared" si="14"/>
        <v>49722.00015174858</v>
      </c>
      <c r="K94" s="9">
        <f t="shared" si="15"/>
        <v>96826233.655718774</v>
      </c>
      <c r="L94" s="9">
        <f t="shared" si="16"/>
        <v>93382765.486976668</v>
      </c>
      <c r="M94" s="38">
        <f>((K94+4/3*L94)/$C$11)^0.5</f>
        <v>397.61484202532546</v>
      </c>
      <c r="N94" s="37">
        <f>(L94/$C$11)^0.5</f>
        <v>258.26725566327696</v>
      </c>
    </row>
    <row r="95" spans="2:14">
      <c r="B95" s="47">
        <f t="shared" si="11"/>
        <v>76</v>
      </c>
      <c r="C95" s="9">
        <f t="shared" si="9"/>
        <v>3.5339554791940968E-3</v>
      </c>
      <c r="D95" s="26">
        <f>(3*C95*G95*(1-$C$7)/(8*$C$8))^$C$3</f>
        <v>6.4607132114160325E-7</v>
      </c>
      <c r="E95" s="9">
        <f t="shared" si="10"/>
        <v>123596.25274013278</v>
      </c>
      <c r="F95" s="9">
        <f t="shared" si="12"/>
        <v>0.6</v>
      </c>
      <c r="G95" s="9">
        <f>H95*$C$4</f>
        <v>9.7322643620010004E-6</v>
      </c>
      <c r="H95" s="9">
        <f>'SnRough  SnHM '!C80^3</f>
        <v>8.8475130563645463E-2</v>
      </c>
      <c r="I95" s="9">
        <f t="shared" si="13"/>
        <v>118446.40887596059</v>
      </c>
      <c r="J95" s="9">
        <f t="shared" si="14"/>
        <v>50047.778398293216</v>
      </c>
      <c r="K95" s="9">
        <f t="shared" si="15"/>
        <v>97460638.557444572</v>
      </c>
      <c r="L95" s="9">
        <f t="shared" si="16"/>
        <v>93994608.805929825</v>
      </c>
      <c r="M95" s="38">
        <f>((K95+4/3*L95)/$C$11)^0.5</f>
        <v>398.91530038344308</v>
      </c>
      <c r="N95" s="37">
        <f>(L95/$C$11)^0.5</f>
        <v>259.11195705707962</v>
      </c>
    </row>
    <row r="96" spans="2:14">
      <c r="B96" s="47">
        <f t="shared" si="11"/>
        <v>77</v>
      </c>
      <c r="C96" s="9">
        <f t="shared" si="9"/>
        <v>3.5804548933940192E-3</v>
      </c>
      <c r="D96" s="26">
        <f>(3*C96*G96*(1-$C$7)/(8*$C$8))^$C$3</f>
        <v>6.5024837146053272E-7</v>
      </c>
      <c r="E96" s="9">
        <f t="shared" si="10"/>
        <v>124395.34062723235</v>
      </c>
      <c r="F96" s="9">
        <f t="shared" si="12"/>
        <v>0.6</v>
      </c>
      <c r="G96" s="9">
        <f>H96*$C$4</f>
        <v>9.7933932573689935E-6</v>
      </c>
      <c r="H96" s="9">
        <f>'SnRough  SnHM '!C81^3</f>
        <v>8.9030847794263582E-2</v>
      </c>
      <c r="I96" s="9">
        <f t="shared" si="13"/>
        <v>119212.201434431</v>
      </c>
      <c r="J96" s="9">
        <f t="shared" si="14"/>
        <v>50371.352718773647</v>
      </c>
      <c r="K96" s="9">
        <f t="shared" si="15"/>
        <v>98090751.63946484</v>
      </c>
      <c r="L96" s="9">
        <f t="shared" si="16"/>
        <v>94602312.936793715</v>
      </c>
      <c r="M96" s="38">
        <f>((K96+4/3*L96)/$C$11)^0.5</f>
        <v>400.20277796612334</v>
      </c>
      <c r="N96" s="37">
        <f>(L96/$C$11)^0.5</f>
        <v>259.94822690131656</v>
      </c>
    </row>
    <row r="97" spans="2:14">
      <c r="B97" s="47">
        <f t="shared" si="11"/>
        <v>78</v>
      </c>
      <c r="C97" s="9">
        <f t="shared" si="9"/>
        <v>3.6269543075939416E-3</v>
      </c>
      <c r="D97" s="26">
        <f>(3*C97*G97*(1-$C$7)/(8*$C$8))^$C$3</f>
        <v>6.5439752234644817E-7</v>
      </c>
      <c r="E97" s="9">
        <f t="shared" si="10"/>
        <v>125189.09123149443</v>
      </c>
      <c r="F97" s="9">
        <f t="shared" si="12"/>
        <v>0.6</v>
      </c>
      <c r="G97" s="9">
        <f>H97*$C$4</f>
        <v>9.8540879950211877E-6</v>
      </c>
      <c r="H97" s="9">
        <f>'SnRough  SnHM '!C82^3</f>
        <v>8.9582618136556241E-2</v>
      </c>
      <c r="I97" s="9">
        <f t="shared" si="13"/>
        <v>119972.87909684883</v>
      </c>
      <c r="J97" s="9">
        <f t="shared" si="14"/>
        <v>50692.765815569917</v>
      </c>
      <c r="K97" s="9">
        <f t="shared" si="15"/>
        <v>98716656.058342278</v>
      </c>
      <c r="L97" s="9">
        <f t="shared" si="16"/>
        <v>95205958.07880263</v>
      </c>
      <c r="M97" s="38">
        <f>((K97+4/3*L97)/$C$11)^0.5</f>
        <v>401.47756875317612</v>
      </c>
      <c r="N97" s="37">
        <f>(L97/$C$11)^0.5</f>
        <v>260.7762561480115</v>
      </c>
    </row>
    <row r="98" spans="2:14">
      <c r="B98" s="47">
        <f t="shared" si="11"/>
        <v>79</v>
      </c>
      <c r="C98" s="9">
        <f t="shared" si="9"/>
        <v>3.673453721793864E-3</v>
      </c>
      <c r="D98" s="26">
        <f>(3*C98*G98*(1-$C$7)/(8*$C$8))^$C$3</f>
        <v>6.5851930745363905E-7</v>
      </c>
      <c r="E98" s="9">
        <f t="shared" si="10"/>
        <v>125977.60664330485</v>
      </c>
      <c r="F98" s="9">
        <f t="shared" si="12"/>
        <v>0.6</v>
      </c>
      <c r="G98" s="9">
        <f>H98*$C$4</f>
        <v>9.9143568559098025E-6</v>
      </c>
      <c r="H98" s="9">
        <f>'SnRough  SnHM '!C83^3</f>
        <v>9.013051687190729E-2</v>
      </c>
      <c r="I98" s="9">
        <f t="shared" si="13"/>
        <v>120728.53969983384</v>
      </c>
      <c r="J98" s="9">
        <f t="shared" si="14"/>
        <v>51012.059028098796</v>
      </c>
      <c r="K98" s="9">
        <f t="shared" si="15"/>
        <v>99338432.316470504</v>
      </c>
      <c r="L98" s="9">
        <f t="shared" si="16"/>
        <v>95805621.871412918</v>
      </c>
      <c r="M98" s="38">
        <f>((K98+4/3*L98)/$C$11)^0.5</f>
        <v>402.73995640430172</v>
      </c>
      <c r="N98" s="37">
        <f>(L98/$C$11)^0.5</f>
        <v>261.59622904585075</v>
      </c>
    </row>
    <row r="99" spans="2:14" ht="14.65" thickBot="1">
      <c r="B99" s="49">
        <f t="shared" si="11"/>
        <v>80</v>
      </c>
      <c r="C99" s="50">
        <f t="shared" si="9"/>
        <v>3.7199531359937859E-3</v>
      </c>
      <c r="D99" s="51">
        <f>(3*C99*G99*(1-$C$7)/(8*$C$8))^$C$3</f>
        <v>6.6261424361843783E-7</v>
      </c>
      <c r="E99" s="50">
        <f t="shared" si="10"/>
        <v>126760.98573570115</v>
      </c>
      <c r="F99" s="50">
        <f t="shared" si="12"/>
        <v>0.6</v>
      </c>
      <c r="G99" s="50">
        <f>H99*$C$4</f>
        <v>9.9742078605086647E-6</v>
      </c>
      <c r="H99" s="50">
        <f>'SnRough  SnHM '!C84^3</f>
        <v>9.0674616913715131E-2</v>
      </c>
      <c r="I99" s="50">
        <f t="shared" si="13"/>
        <v>121479.27799671362</v>
      </c>
      <c r="J99" s="50">
        <f t="shared" si="14"/>
        <v>51329.272392977582</v>
      </c>
      <c r="K99" s="50">
        <f t="shared" si="15"/>
        <v>99956158.379234076</v>
      </c>
      <c r="L99" s="50">
        <f t="shared" si="16"/>
        <v>96401379.507296532</v>
      </c>
      <c r="M99" s="52">
        <f>((K99+4/3*L99)/$C$11)^0.5</f>
        <v>403.9902147467979</v>
      </c>
      <c r="N99" s="53">
        <f>(L99/$C$11)^0.5</f>
        <v>262.40832345696947</v>
      </c>
    </row>
    <row r="100" spans="2:14">
      <c r="G100" s="2"/>
      <c r="H100" s="2"/>
    </row>
    <row r="101" spans="2:14">
      <c r="G101" s="1"/>
      <c r="H101" s="1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F119-01E9-4427-BBB3-83B9AF67E22A}">
  <dimension ref="A1:C84"/>
  <sheetViews>
    <sheetView workbookViewId="0">
      <selection activeCell="G10" sqref="G10"/>
    </sheetView>
  </sheetViews>
  <sheetFormatPr baseColWidth="10" defaultRowHeight="14.25"/>
  <cols>
    <col min="2" max="3" width="12.9296875" customWidth="1"/>
  </cols>
  <sheetData>
    <row r="1" spans="1:3" ht="15" thickBot="1">
      <c r="B1" s="59"/>
      <c r="C1" s="59"/>
    </row>
    <row r="2" spans="1:3" ht="16.149999999999999" thickBot="1">
      <c r="A2" s="60" t="s">
        <v>71</v>
      </c>
      <c r="B2" s="58">
        <v>0.6</v>
      </c>
      <c r="C2" s="58">
        <v>0.8</v>
      </c>
    </row>
    <row r="3" spans="1:3" ht="19.149999999999999" thickBot="1">
      <c r="A3" s="57" t="s">
        <v>1</v>
      </c>
      <c r="B3" s="62" t="s">
        <v>70</v>
      </c>
      <c r="C3" s="63"/>
    </row>
    <row r="4" spans="1:3">
      <c r="A4" s="7" t="s">
        <v>2</v>
      </c>
      <c r="B4" s="10"/>
      <c r="C4" s="12"/>
    </row>
    <row r="5" spans="1:3">
      <c r="A5" s="55">
        <f>'[1]1 mm'!B24</f>
        <v>1</v>
      </c>
      <c r="B5" s="13">
        <f>'[2]0.6 mm'!$W20</f>
        <v>0.23637369763456562</v>
      </c>
      <c r="C5" s="21">
        <f>'[2]0.8 mm'!$W20</f>
        <v>0.2187671321866019</v>
      </c>
    </row>
    <row r="6" spans="1:3">
      <c r="A6" s="55">
        <f>'[1]1 mm'!B25</f>
        <v>2</v>
      </c>
      <c r="B6" s="13">
        <f>'[2]0.6 mm'!$W21</f>
        <v>0.26517392106160043</v>
      </c>
      <c r="C6" s="21">
        <f>'[2]0.8 mm'!$W21</f>
        <v>0.24545332084530902</v>
      </c>
    </row>
    <row r="7" spans="1:3">
      <c r="A7" s="55">
        <f>'[1]1 mm'!B26</f>
        <v>3</v>
      </c>
      <c r="B7" s="13">
        <f>'[2]0.6 mm'!$W22</f>
        <v>0.28358721299613399</v>
      </c>
      <c r="C7" s="21">
        <f>'[2]0.8 mm'!$W22</f>
        <v>0.26252514594797793</v>
      </c>
    </row>
    <row r="8" spans="1:3">
      <c r="A8" s="55">
        <f>'[1]1 mm'!B27</f>
        <v>4</v>
      </c>
      <c r="B8" s="13">
        <f>'[2]0.6 mm'!$W23</f>
        <v>0.29740035427654171</v>
      </c>
      <c r="C8" s="21">
        <f>'[2]0.8 mm'!$W23</f>
        <v>0.27533844210625907</v>
      </c>
    </row>
    <row r="9" spans="1:3">
      <c r="A9" s="55">
        <f>'[1]1 mm'!B28</f>
        <v>5</v>
      </c>
      <c r="B9" s="13">
        <f>'[2]0.6 mm'!$W24</f>
        <v>0.30856069996296964</v>
      </c>
      <c r="C9" s="21">
        <f>'[2]0.8 mm'!$W24</f>
        <v>0.28569568122971473</v>
      </c>
    </row>
    <row r="10" spans="1:3">
      <c r="A10" s="55">
        <f>'[1]1 mm'!B29</f>
        <v>6</v>
      </c>
      <c r="B10" s="13">
        <f>'[2]0.6 mm'!$W25</f>
        <v>0.31797740446180189</v>
      </c>
      <c r="C10" s="21">
        <f>'[2]0.8 mm'!$W25</f>
        <v>0.2944384316305631</v>
      </c>
    </row>
    <row r="11" spans="1:3">
      <c r="A11" s="55">
        <f>'[1]1 mm'!B30</f>
        <v>7</v>
      </c>
      <c r="B11" s="13">
        <f>'[2]0.6 mm'!$W26</f>
        <v>0.32615309878358789</v>
      </c>
      <c r="C11" s="21">
        <f>'[2]0.8 mm'!$W26</f>
        <v>0.30203198661605046</v>
      </c>
    </row>
    <row r="12" spans="1:3">
      <c r="A12" s="55">
        <f>'[1]1 mm'!B31</f>
        <v>8</v>
      </c>
      <c r="B12" s="13">
        <f>'[2]0.6 mm'!$W27</f>
        <v>0.33339665219275905</v>
      </c>
      <c r="C12" s="21">
        <f>'[2]0.8 mm'!$W27</f>
        <v>0.30876228711354353</v>
      </c>
    </row>
    <row r="13" spans="1:3">
      <c r="A13" s="55">
        <f>'[1]1 mm'!B32</f>
        <v>9</v>
      </c>
      <c r="B13" s="13">
        <f>'[2]0.6 mm'!$W28</f>
        <v>0.33991223762569273</v>
      </c>
      <c r="C13" s="21">
        <f>'[2]0.8 mm'!$W28</f>
        <v>0.31481835960568721</v>
      </c>
    </row>
    <row r="14" spans="1:3">
      <c r="A14" s="55">
        <f>'[1]1 mm'!B33</f>
        <v>10</v>
      </c>
      <c r="B14" s="13">
        <f>'[2]0.6 mm'!$W29</f>
        <v>0.34584225632719795</v>
      </c>
      <c r="C14" s="21">
        <f>'[2]0.8 mm'!$W29</f>
        <v>0.320332048021295</v>
      </c>
    </row>
    <row r="15" spans="1:3">
      <c r="A15" s="55">
        <f>'[1]1 mm'!B34</f>
        <v>11</v>
      </c>
      <c r="B15" s="13">
        <f>'[2]0.6 mm'!$W30</f>
        <v>0.35129020009105666</v>
      </c>
      <c r="C15" s="21">
        <f>'[2]0.8 mm'!$W30</f>
        <v>0.32539917614929742</v>
      </c>
    </row>
    <row r="16" spans="1:3">
      <c r="A16" s="55">
        <f>'[1]1 mm'!B35</f>
        <v>12</v>
      </c>
      <c r="B16" s="13">
        <f>'[2]0.6 mm'!$W31</f>
        <v>0.35633377745172617</v>
      </c>
      <c r="C16" s="21">
        <f>'[2]0.8 mm'!$W31</f>
        <v>0.33009169825596918</v>
      </c>
    </row>
    <row r="17" spans="1:3">
      <c r="A17" s="55">
        <f>'[1]1 mm'!B36</f>
        <v>13</v>
      </c>
      <c r="B17" s="13">
        <f>'[2]0.6 mm'!$W32</f>
        <v>0.36103290533523918</v>
      </c>
      <c r="C17" s="21">
        <f>'[2]0.8 mm'!$W32</f>
        <v>0.33446509699037141</v>
      </c>
    </row>
    <row r="18" spans="1:3">
      <c r="A18" s="55">
        <f>'[1]1 mm'!B37</f>
        <v>14</v>
      </c>
      <c r="B18" s="13">
        <f>'[2]0.6 mm'!$W33</f>
        <v>0.36543480980257687</v>
      </c>
      <c r="C18" s="21">
        <f>'[2]0.8 mm'!$W33</f>
        <v>0.33856310529751654</v>
      </c>
    </row>
    <row r="19" spans="1:3">
      <c r="A19" s="55">
        <f>'[1]1 mm'!B38</f>
        <v>15</v>
      </c>
      <c r="B19" s="13">
        <f>'[2]0.6 mm'!$W34</f>
        <v>0.3695774106198419</v>
      </c>
      <c r="C19" s="21">
        <f>'[2]0.8 mm'!$W34</f>
        <v>0.34242083970360804</v>
      </c>
    </row>
    <row r="20" spans="1:3">
      <c r="A20" s="55">
        <f>'[1]1 mm'!B39</f>
        <v>16</v>
      </c>
      <c r="B20" s="13">
        <f>'[2]0.6 mm'!$W35</f>
        <v>0.37349164141648755</v>
      </c>
      <c r="C20" s="21">
        <f>'[2]0.8 mm'!$W35</f>
        <v>0.34606694827305051</v>
      </c>
    </row>
    <row r="21" spans="1:3">
      <c r="A21" s="55">
        <f>'[1]1 mm'!B40</f>
        <v>17</v>
      </c>
      <c r="B21" s="13">
        <f>'[2]0.6 mm'!$W36</f>
        <v>0.37720308487094312</v>
      </c>
      <c r="C21" s="21">
        <f>'[2]0.8 mm'!$W36</f>
        <v>0.34952512447061518</v>
      </c>
    </row>
    <row r="22" spans="1:3">
      <c r="A22" s="55">
        <f>'[1]1 mm'!B41</f>
        <v>18</v>
      </c>
      <c r="B22" s="13">
        <f>'[2]0.6 mm'!$W37</f>
        <v>0.38073315299591876</v>
      </c>
      <c r="C22" s="21">
        <f>'[2]0.8 mm'!$W37</f>
        <v>0.35281519990263915</v>
      </c>
    </row>
    <row r="23" spans="1:3">
      <c r="A23" s="55">
        <f>'[1]1 mm'!B42</f>
        <v>19</v>
      </c>
      <c r="B23" s="13">
        <f>'[2]0.6 mm'!$W38</f>
        <v>0.38409995697727922</v>
      </c>
      <c r="C23" s="21">
        <f>'[2]0.8 mm'!$W38</f>
        <v>0.35595394965828675</v>
      </c>
    </row>
    <row r="24" spans="1:3">
      <c r="A24" s="55">
        <f>'[1]1 mm'!B43</f>
        <v>20</v>
      </c>
      <c r="B24" s="13">
        <f>'[2]0.6 mm'!$W39</f>
        <v>0.38731896004818772</v>
      </c>
      <c r="C24" s="21">
        <f>'[2]0.8 mm'!$W39</f>
        <v>0.35895569678855499</v>
      </c>
    </row>
    <row r="25" spans="1:3">
      <c r="A25" s="55">
        <f>'[1]1 mm'!B44</f>
        <v>21</v>
      </c>
      <c r="B25" s="13">
        <f>'[2]0.6 mm'!$W40</f>
        <v>0.39040347551798305</v>
      </c>
      <c r="C25" s="21">
        <f>'[2]0.8 mm'!$W40</f>
        <v>0.36183277342919135</v>
      </c>
    </row>
    <row r="26" spans="1:3">
      <c r="A26" s="55">
        <f>'[1]1 mm'!B45</f>
        <v>22</v>
      </c>
      <c r="B26" s="13">
        <f>'[2]0.6 mm'!$W41</f>
        <v>0.39336505221213558</v>
      </c>
      <c r="C26" s="21">
        <f>'[2]0.8 mm'!$W41</f>
        <v>0.36459587768641744</v>
      </c>
    </row>
    <row r="27" spans="1:3">
      <c r="A27" s="55">
        <f>'[1]1 mm'!B46</f>
        <v>23</v>
      </c>
      <c r="B27" s="13">
        <f>'[2]0.6 mm'!$W42</f>
        <v>0.39621377667309071</v>
      </c>
      <c r="C27" s="21">
        <f>'[2]0.8 mm'!$W42</f>
        <v>0.36725435345657814</v>
      </c>
    </row>
    <row r="28" spans="1:3">
      <c r="A28" s="55">
        <f>'[1]1 mm'!B47</f>
        <v>24</v>
      </c>
      <c r="B28" s="13">
        <f>'[2]0.6 mm'!$W43</f>
        <v>0.3989585128915209</v>
      </c>
      <c r="C28" s="21">
        <f>'[2]0.8 mm'!$W43</f>
        <v>0.36981641240783153</v>
      </c>
    </row>
    <row r="29" spans="1:3">
      <c r="A29" s="55">
        <f>'[1]1 mm'!B48</f>
        <v>25</v>
      </c>
      <c r="B29" s="13">
        <f>'[2]0.6 mm'!$W44</f>
        <v>0.40160709451511645</v>
      </c>
      <c r="C29" s="21">
        <f>'[2]0.8 mm'!$W44</f>
        <v>0.37228931196193032</v>
      </c>
    </row>
    <row r="30" spans="1:3">
      <c r="A30" s="55">
        <f>'[1]1 mm'!B49</f>
        <v>26</v>
      </c>
      <c r="B30" s="13">
        <f>'[2]0.6 mm'!$W45</f>
        <v>0.40416648045723369</v>
      </c>
      <c r="C30" s="21">
        <f>'[2]0.8 mm'!$W45</f>
        <v>0.37467949938816797</v>
      </c>
    </row>
    <row r="31" spans="1:3">
      <c r="A31" s="55">
        <f>'[1]1 mm'!B50</f>
        <v>27</v>
      </c>
      <c r="B31" s="13">
        <f>'[2]0.6 mm'!$W46</f>
        <v>0.40664288199822662</v>
      </c>
      <c r="C31" s="21">
        <f>'[2]0.8 mm'!$W46</f>
        <v>0.37699272950207791</v>
      </c>
    </row>
    <row r="32" spans="1:3">
      <c r="A32" s="55">
        <f>'[1]1 mm'!B51</f>
        <v>28</v>
      </c>
      <c r="B32" s="13">
        <f>'[2]0.6 mm'!$W47</f>
        <v>0.409041867452556</v>
      </c>
      <c r="C32" s="21">
        <f>'[2]0.8 mm'!$W47</f>
        <v>0.37923416159164758</v>
      </c>
    </row>
    <row r="33" spans="1:3">
      <c r="A33" s="55">
        <f>'[1]1 mm'!B52</f>
        <v>29</v>
      </c>
      <c r="B33" s="13">
        <f>'[2]0.6 mm'!$W48</f>
        <v>0.41136844901241021</v>
      </c>
      <c r="C33" s="21">
        <f>'[2]0.8 mm'!$W48</f>
        <v>0.38140843983995365</v>
      </c>
    </row>
    <row r="34" spans="1:3">
      <c r="A34" s="55">
        <f>'[1]1 mm'!B53</f>
        <v>30</v>
      </c>
      <c r="B34" s="13">
        <f>'[2]0.6 mm'!$W49</f>
        <v>0.41362715530632066</v>
      </c>
      <c r="C34" s="21">
        <f>'[2]0.8 mm'!$W49</f>
        <v>0.38351976052041659</v>
      </c>
    </row>
    <row r="35" spans="1:3">
      <c r="A35" s="55">
        <f>'[1]1 mm'!B54</f>
        <v>31</v>
      </c>
      <c r="B35" s="13">
        <f>'[2]0.6 mm'!$W50</f>
        <v>0.41582209241531864</v>
      </c>
      <c r="C35" s="21">
        <f>'[2]0.8 mm'!$W50</f>
        <v>0.3855719285039792</v>
      </c>
    </row>
    <row r="36" spans="1:3">
      <c r="A36" s="55">
        <f>'[1]1 mm'!B55</f>
        <v>32</v>
      </c>
      <c r="B36" s="13">
        <f>'[2]0.6 mm'!$W51</f>
        <v>0.41795699549206194</v>
      </c>
      <c r="C36" s="21">
        <f>'[2]0.8 mm'!$W51</f>
        <v>0.38756840506467627</v>
      </c>
    </row>
    <row r="37" spans="1:3">
      <c r="A37" s="55">
        <f>'[1]1 mm'!B56</f>
        <v>33</v>
      </c>
      <c r="B37" s="13">
        <f>'[2]0.6 mm'!$W52</f>
        <v>0.42003527267559565</v>
      </c>
      <c r="C37" s="21">
        <f>'[2]0.8 mm'!$W52</f>
        <v>0.38951234855086558</v>
      </c>
    </row>
    <row r="38" spans="1:3">
      <c r="A38" s="55">
        <f>'[1]1 mm'!B57</f>
        <v>34</v>
      </c>
      <c r="B38" s="13">
        <f>'[2]0.6 mm'!$W53</f>
        <v>0.42206004264796826</v>
      </c>
      <c r="C38" s="21">
        <f>'[2]0.8 mm'!$W53</f>
        <v>0.39140664916864004</v>
      </c>
    </row>
    <row r="39" spans="1:3">
      <c r="A39" s="55">
        <f>'[1]1 mm'!B58</f>
        <v>35</v>
      </c>
      <c r="B39" s="13">
        <f>'[2]0.6 mm'!$W54</f>
        <v>0.42403416691135976</v>
      </c>
      <c r="C39" s="21">
        <f>'[2]0.8 mm'!$W54</f>
        <v>0.39325395887619752</v>
      </c>
    </row>
    <row r="40" spans="1:3">
      <c r="A40" s="55">
        <f>'[1]1 mm'!B59</f>
        <v>36</v>
      </c>
      <c r="B40" s="13">
        <f>'[2]0.6 mm'!$W55</f>
        <v>0.42596027765608652</v>
      </c>
      <c r="C40" s="21">
        <f>'[2]0.8 mm'!$W55</f>
        <v>0.39505671719509627</v>
      </c>
    </row>
    <row r="41" spans="1:3">
      <c r="A41" s="55">
        <f>'[1]1 mm'!B60</f>
        <v>37</v>
      </c>
      <c r="B41" s="13">
        <f>'[2]0.6 mm'!$W56</f>
        <v>0.4278408019263622</v>
      </c>
      <c r="C41" s="21">
        <f>'[2]0.8 mm'!$W56</f>
        <v>0.39681717359295593</v>
      </c>
    </row>
    <row r="42" spans="1:3">
      <c r="A42" s="55">
        <f>'[1]1 mm'!B61</f>
        <v>38</v>
      </c>
      <c r="B42" s="13">
        <f>'[2]0.6 mm'!$W57</f>
        <v>0.42967798266151125</v>
      </c>
      <c r="C42" s="21">
        <f>'[2]0.8 mm'!$W57</f>
        <v>0.3985374069725296</v>
      </c>
    </row>
    <row r="43" spans="1:3">
      <c r="A43" s="55">
        <f>'[1]1 mm'!B62</f>
        <v>39</v>
      </c>
      <c r="B43" s="13">
        <f>'[2]0.6 mm'!$W58</f>
        <v>0.43147389708747874</v>
      </c>
      <c r="C43" s="21">
        <f>'[2]0.8 mm'!$W58</f>
        <v>0.40021934270688109</v>
      </c>
    </row>
    <row r="44" spans="1:3">
      <c r="A44" s="55">
        <f>'[1]1 mm'!B63</f>
        <v>40</v>
      </c>
      <c r="B44" s="13">
        <f>'[2]0.6 mm'!$W59</f>
        <v>0.43323047285108324</v>
      </c>
      <c r="C44" s="21">
        <f>'[2]0.8 mm'!$W59</f>
        <v>0.40186476758405343</v>
      </c>
    </row>
    <row r="45" spans="1:3">
      <c r="A45" s="55">
        <f>'[1]1 mm'!B64</f>
        <v>41</v>
      </c>
      <c r="B45" s="13">
        <f>'[2]0.6 mm'!$W60</f>
        <v>0.43494950222307655</v>
      </c>
      <c r="C45" s="21">
        <f>'[2]0.8 mm'!$W60</f>
        <v>0.40347534296319104</v>
      </c>
    </row>
    <row r="46" spans="1:3">
      <c r="A46" s="55">
        <f>'[1]1 mm'!B65</f>
        <v>42</v>
      </c>
      <c r="B46" s="13">
        <f>'[2]0.6 mm'!$W61</f>
        <v>0.43663265464222306</v>
      </c>
      <c r="C46" s="21">
        <f>'[2]0.8 mm'!$W61</f>
        <v>0.40505261639419227</v>
      </c>
    </row>
    <row r="47" spans="1:3">
      <c r="A47" s="55">
        <f>'[1]1 mm'!B66</f>
        <v>43</v>
      </c>
      <c r="B47" s="13">
        <f>'[2]0.6 mm'!$W62</f>
        <v>0.43828148782872728</v>
      </c>
      <c r="C47" s="21">
        <f>'[2]0.8 mm'!$W62</f>
        <v>0.40659803191233634</v>
      </c>
    </row>
    <row r="48" spans="1:3">
      <c r="A48" s="55">
        <f>'[1]1 mm'!B67</f>
        <v>44</v>
      </c>
      <c r="B48" s="13">
        <f>'[2]0.6 mm'!$W63</f>
        <v>0.43989745765937366</v>
      </c>
      <c r="C48" s="21">
        <f>'[2]0.8 mm'!$W63</f>
        <v>0.4081129391860302</v>
      </c>
    </row>
    <row r="49" spans="1:3">
      <c r="A49" s="55">
        <f>'[1]1 mm'!B68</f>
        <v>45</v>
      </c>
      <c r="B49" s="13">
        <f>'[2]0.6 mm'!$W64</f>
        <v>0.44148192696712674</v>
      </c>
      <c r="C49" s="21">
        <f>'[2]0.8 mm'!$W64</f>
        <v>0.40959860166839196</v>
      </c>
    </row>
    <row r="50" spans="1:3">
      <c r="A50" s="55">
        <f>'[1]1 mm'!B69</f>
        <v>46</v>
      </c>
      <c r="B50" s="13">
        <f>'[2]0.6 mm'!$W65</f>
        <v>0.44303617340345181</v>
      </c>
      <c r="C50" s="21">
        <f>'[2]0.8 mm'!$W65</f>
        <v>0.41105620388071451</v>
      </c>
    </row>
    <row r="51" spans="1:3">
      <c r="A51" s="55">
        <f>'[1]1 mm'!B70</f>
        <v>47</v>
      </c>
      <c r="B51" s="13">
        <f>'[2]0.6 mm'!$W66</f>
        <v>0.4445613964812149</v>
      </c>
      <c r="C51" s="21">
        <f>'[2]0.8 mm'!$W66</f>
        <v>0.41248685793695916</v>
      </c>
    </row>
    <row r="52" spans="1:3">
      <c r="A52" s="55">
        <f>'[1]1 mm'!B71</f>
        <v>48</v>
      </c>
      <c r="B52" s="13">
        <f>'[2]0.6 mm'!$W67</f>
        <v>0.4460587238990632</v>
      </c>
      <c r="C52" s="21">
        <f>'[2]0.8 mm'!$W67</f>
        <v>0.4138916094027249</v>
      </c>
    </row>
    <row r="53" spans="1:3">
      <c r="A53" s="55">
        <f>'[1]1 mm'!B72</f>
        <v>49</v>
      </c>
      <c r="B53" s="13">
        <f>'[2]0.6 mm'!$W68</f>
        <v>0.44752921723389733</v>
      </c>
      <c r="C53" s="21">
        <f>'[2]0.8 mm'!$W68</f>
        <v>0.41527144256891357</v>
      </c>
    </row>
    <row r="54" spans="1:3">
      <c r="A54" s="55">
        <f>'[1]1 mm'!B73</f>
        <v>50</v>
      </c>
      <c r="B54" s="13">
        <f>'[2]0.6 mm'!$W69</f>
        <v>0.44897387707610065</v>
      </c>
      <c r="C54" s="21">
        <f>'[2]0.8 mm'!$W69</f>
        <v>0.4166272852092292</v>
      </c>
    </row>
    <row r="55" spans="1:3">
      <c r="A55" s="55">
        <f>'[1]1 mm'!B74</f>
        <v>51</v>
      </c>
      <c r="B55" s="13">
        <f>'[2]0.6 mm'!$W70</f>
        <v>0.45039364767204204</v>
      </c>
      <c r="C55" s="21">
        <f>'[2]0.8 mm'!$W70</f>
        <v>0.41796001288127871</v>
      </c>
    </row>
    <row r="56" spans="1:3">
      <c r="A56" s="55">
        <f>'[1]1 mm'!B75</f>
        <v>52</v>
      </c>
      <c r="B56" s="13">
        <f>'[2]0.6 mm'!$W71</f>
        <v>0.4517894211297766</v>
      </c>
      <c r="C56" s="21">
        <f>'[2]0.8 mm'!$W71</f>
        <v>0.41927045282306075</v>
      </c>
    </row>
    <row r="57" spans="1:3">
      <c r="A57" s="55">
        <f>'[1]1 mm'!B76</f>
        <v>53</v>
      </c>
      <c r="B57" s="13">
        <f>'[2]0.6 mm'!$W72</f>
        <v>0.45316204123661291</v>
      </c>
      <c r="C57" s="21">
        <f>'[2]0.8 mm'!$W72</f>
        <v>0.42055938748992056</v>
      </c>
    </row>
    <row r="58" spans="1:3">
      <c r="A58" s="55">
        <f>'[1]1 mm'!B77</f>
        <v>54</v>
      </c>
      <c r="B58" s="13">
        <f>'[2]0.6 mm'!$W73</f>
        <v>0.45451230693095324</v>
      </c>
      <c r="C58" s="21">
        <f>'[2]0.8 mm'!$W73</f>
        <v>0.42182755777124942</v>
      </c>
    </row>
    <row r="59" spans="1:3">
      <c r="A59" s="55">
        <f>'[1]1 mm'!B78</f>
        <v>55</v>
      </c>
      <c r="B59" s="13">
        <f>'[2]0.6 mm'!$W74</f>
        <v>0.45584097546548852</v>
      </c>
      <c r="C59" s="21">
        <f>'[2]0.8 mm'!$W74</f>
        <v>0.42307566592127188</v>
      </c>
    </row>
    <row r="60" spans="1:3">
      <c r="A60" s="55">
        <f>'[1]1 mm'!B79</f>
        <v>56</v>
      </c>
      <c r="B60" s="13">
        <f>'[2]0.6 mm'!$W75</f>
        <v>0.45714876529426585</v>
      </c>
      <c r="C60" s="21">
        <f>'[2]0.8 mm'!$W75</f>
        <v>0.42430437823404271</v>
      </c>
    </row>
    <row r="61" spans="1:3">
      <c r="A61" s="55">
        <f>'[1]1 mm'!B80</f>
        <v>57</v>
      </c>
      <c r="B61" s="13">
        <f>'[2]0.6 mm'!$W76</f>
        <v>0.45843635871220062</v>
      </c>
      <c r="C61" s="21">
        <f>'[2]0.8 mm'!$W76</f>
        <v>0.42551432748911361</v>
      </c>
    </row>
    <row r="62" spans="1:3">
      <c r="A62" s="55">
        <f>'[1]1 mm'!B81</f>
        <v>58</v>
      </c>
      <c r="B62" s="13">
        <f>'[2]0.6 mm'!$W77</f>
        <v>0.45970440427219267</v>
      </c>
      <c r="C62" s="21">
        <f>'[2]0.8 mm'!$W77</f>
        <v>0.42670611519117824</v>
      </c>
    </row>
    <row r="63" spans="1:3">
      <c r="A63" s="55">
        <f>'[1]1 mm'!B82</f>
        <v>59</v>
      </c>
      <c r="B63" s="13">
        <f>'[2]0.6 mm'!$W78</f>
        <v>0.46095351900208525</v>
      </c>
      <c r="C63" s="21">
        <f>'[2]0.8 mm'!$W78</f>
        <v>0.42788031362429091</v>
      </c>
    </row>
    <row r="64" spans="1:3">
      <c r="A64" s="55">
        <f>'[1]1 mm'!B83</f>
        <v>60</v>
      </c>
      <c r="B64" s="13">
        <f>'[2]0.6 mm'!$W79</f>
        <v>0.46218429044111869</v>
      </c>
      <c r="C64" s="21">
        <f>'[2]0.8 mm'!$W79</f>
        <v>0.4290374677388642</v>
      </c>
    </row>
    <row r="65" spans="1:3">
      <c r="A65" s="55">
        <f>'[1]1 mm'!B84</f>
        <v>61</v>
      </c>
      <c r="B65" s="13">
        <f>'[2]0.6 mm'!$W80</f>
        <v>0.46339727851331775</v>
      </c>
      <c r="C65" s="21">
        <f>'[2]0.8 mm'!$W80</f>
        <v>0.43017809688759578</v>
      </c>
    </row>
    <row r="66" spans="1:3">
      <c r="A66" s="55">
        <f>'[1]1 mm'!B85</f>
        <v>62</v>
      </c>
      <c r="B66" s="13">
        <f>'[2]0.6 mm'!$W81</f>
        <v>0.46459301725332625</v>
      </c>
      <c r="C66" s="21">
        <f>'[2]0.8 mm'!$W81</f>
        <v>0.43130269642470015</v>
      </c>
    </row>
    <row r="67" spans="1:3">
      <c r="A67" s="55">
        <f>'[1]1 mm'!B86</f>
        <v>63</v>
      </c>
      <c r="B67" s="13">
        <f>'[2]0.6 mm'!$W82</f>
        <v>0.46577201639847099</v>
      </c>
      <c r="C67" s="21">
        <f>'[2]0.8 mm'!$W82</f>
        <v>0.43241173918120501</v>
      </c>
    </row>
    <row r="68" spans="1:3">
      <c r="A68" s="55">
        <f>'[1]1 mm'!B87</f>
        <v>64</v>
      </c>
      <c r="B68" s="13">
        <f>'[2]0.6 mm'!$W83</f>
        <v>0.46693476285938101</v>
      </c>
      <c r="C68" s="21">
        <f>'[2]0.8 mm'!$W83</f>
        <v>0.433505676827736</v>
      </c>
    </row>
    <row r="69" spans="1:3">
      <c r="A69" s="55">
        <f>'[1]1 mm'!B88</f>
        <v>65</v>
      </c>
      <c r="B69" s="13">
        <f>'[2]0.6 mm'!$W84</f>
        <v>0.46808172208016097</v>
      </c>
      <c r="C69" s="21">
        <f>'[2]0.8 mm'!$W84</f>
        <v>0.43458494113497331</v>
      </c>
    </row>
    <row r="70" spans="1:3">
      <c r="A70" s="55">
        <f>'[1]1 mm'!B89</f>
        <v>66</v>
      </c>
      <c r="B70" s="13">
        <f>'[2]0.6 mm'!$W85</f>
        <v>0.46921333929797215</v>
      </c>
      <c r="C70" s="21">
        <f>'[2]0.8 mm'!$W85</f>
        <v>0.43564994514091493</v>
      </c>
    </row>
    <row r="71" spans="1:3">
      <c r="A71" s="55">
        <f>'[1]1 mm'!B90</f>
        <v>67</v>
      </c>
      <c r="B71" s="13">
        <f>'[2]0.6 mm'!$W86</f>
        <v>0.47033004071087681</v>
      </c>
      <c r="C71" s="21">
        <f>'[2]0.8 mm'!$W86</f>
        <v>0.43670108423313586</v>
      </c>
    </row>
    <row r="72" spans="1:3">
      <c r="A72" s="55">
        <f>'[1]1 mm'!B91</f>
        <v>68</v>
      </c>
      <c r="B72" s="13">
        <f>'[2]0.6 mm'!$W87</f>
        <v>0.47143223456186523</v>
      </c>
      <c r="C72" s="21">
        <f>'[2]0.8 mm'!$W87</f>
        <v>0.43773873715340328</v>
      </c>
    </row>
    <row r="73" spans="1:3">
      <c r="A73" s="55">
        <f>'[1]1 mm'!B92</f>
        <v>69</v>
      </c>
      <c r="B73" s="13">
        <f>'[2]0.6 mm'!$W88</f>
        <v>0.47252031214624451</v>
      </c>
      <c r="C73" s="21">
        <f>'[2]0.8 mm'!$W88</f>
        <v>0.43876326693126877</v>
      </c>
    </row>
    <row r="74" spans="1:3">
      <c r="A74" s="55">
        <f>'[1]1 mm'!B93</f>
        <v>70</v>
      </c>
      <c r="B74" s="13">
        <f>'[2]0.6 mm'!$W89</f>
        <v>0.47359464874880319</v>
      </c>
      <c r="C74" s="21">
        <f>'[2]0.8 mm'!$W89</f>
        <v>0.43977502175260752</v>
      </c>
    </row>
    <row r="75" spans="1:3">
      <c r="A75" s="55">
        <f>'[1]1 mm'!B94</f>
        <v>71</v>
      </c>
      <c r="B75" s="13">
        <f>'[2]0.6 mm'!$W90</f>
        <v>0.47465560451660577</v>
      </c>
      <c r="C75" s="21">
        <f>'[2]0.8 mm'!$W90</f>
        <v>0.4407743357685055</v>
      </c>
    </row>
    <row r="76" spans="1:3">
      <c r="A76" s="55">
        <f>'[1]1 mm'!B95</f>
        <v>72</v>
      </c>
      <c r="B76" s="13">
        <f>'[2]0.6 mm'!$W91</f>
        <v>0.47570352527265158</v>
      </c>
      <c r="C76" s="21">
        <f>'[2]0.8 mm'!$W91</f>
        <v>0.4417615298493599</v>
      </c>
    </row>
    <row r="77" spans="1:3">
      <c r="A77" s="55">
        <f>'[1]1 mm'!B96</f>
        <v>73</v>
      </c>
      <c r="B77" s="13">
        <f>'[2]0.6 mm'!$W92</f>
        <v>0.47673874327517923</v>
      </c>
      <c r="C77" s="21">
        <f>'[2]0.8 mm'!$W92</f>
        <v>0.44273691228861162</v>
      </c>
    </row>
    <row r="78" spans="1:3">
      <c r="A78" s="55">
        <f>'[1]1 mm'!B97</f>
        <v>74</v>
      </c>
      <c r="B78" s="13">
        <f>'[2]0.6 mm'!$W93</f>
        <v>0.47776157792693585</v>
      </c>
      <c r="C78" s="21">
        <f>'[2]0.8 mm'!$W93</f>
        <v>0.4437007794601171</v>
      </c>
    </row>
    <row r="79" spans="1:3">
      <c r="A79" s="55">
        <f>'[1]1 mm'!B98</f>
        <v>75</v>
      </c>
      <c r="B79" s="13">
        <f>'[2]0.6 mm'!$W94</f>
        <v>0.47877233643833494</v>
      </c>
      <c r="C79" s="21">
        <f>'[2]0.8 mm'!$W94</f>
        <v>0.44465341643279205</v>
      </c>
    </row>
    <row r="80" spans="1:3">
      <c r="A80" s="55">
        <f>'[1]1 mm'!B99</f>
        <v>76</v>
      </c>
      <c r="B80" s="13">
        <f>'[2]0.6 mm'!$W95</f>
        <v>0.47977131444807403</v>
      </c>
      <c r="C80" s="21">
        <f>'[2]0.8 mm'!$W95</f>
        <v>0.44559509754583693</v>
      </c>
    </row>
    <row r="81" spans="1:3">
      <c r="A81" s="55">
        <f>'[1]1 mm'!B100</f>
        <v>77</v>
      </c>
      <c r="B81" s="13">
        <f>'[2]0.6 mm'!$W96</f>
        <v>0.48075879660445564</v>
      </c>
      <c r="C81" s="21">
        <f>'[2]0.8 mm'!$W96</f>
        <v>0.44652608694754975</v>
      </c>
    </row>
    <row r="82" spans="1:3">
      <c r="A82" s="55">
        <f>'[1]1 mm'!B101</f>
        <v>78</v>
      </c>
      <c r="B82" s="13">
        <f>'[2]0.6 mm'!$W97</f>
        <v>0.48173505711038095</v>
      </c>
      <c r="C82" s="21">
        <f>'[2]0.8 mm'!$W97</f>
        <v>0.44744663910047422</v>
      </c>
    </row>
    <row r="83" spans="1:3">
      <c r="A83" s="55">
        <f>'[1]1 mm'!B102</f>
        <v>79</v>
      </c>
      <c r="B83" s="13">
        <f>'[2]0.6 mm'!$W98</f>
        <v>0.48270036023472751</v>
      </c>
      <c r="C83" s="21">
        <f>'[2]0.8 mm'!$W98</f>
        <v>0.44835699925539901</v>
      </c>
    </row>
    <row r="84" spans="1:3" ht="14.65" thickBot="1">
      <c r="A84" s="56">
        <f>'[1]1 mm'!B103</f>
        <v>80</v>
      </c>
      <c r="B84" s="16">
        <f>'[2]0.6 mm'!$W99</f>
        <v>0.48365496079255516</v>
      </c>
      <c r="C84" s="18">
        <f>'[2]0.8 mm'!$W99</f>
        <v>0.4492574038964699</v>
      </c>
    </row>
  </sheetData>
  <mergeCells count="2">
    <mergeCell ref="B1:C1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Equations</vt:lpstr>
      <vt:lpstr>0.6 mm</vt:lpstr>
      <vt:lpstr>0.8 mm</vt:lpstr>
      <vt:lpstr>SnRough  SnHM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Caicedo Hormaza</dc:creator>
  <cp:lastModifiedBy>Bernardo Caicedo Hormaza</cp:lastModifiedBy>
  <dcterms:created xsi:type="dcterms:W3CDTF">2021-09-09T16:18:48Z</dcterms:created>
  <dcterms:modified xsi:type="dcterms:W3CDTF">2023-10-06T16:51:24Z</dcterms:modified>
</cp:coreProperties>
</file>