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icedo\Dropbox\Articulos General\JOURNALS\Juan Pablo\Vp - Vs\Manuscript Theoretical\Hojas Excel\"/>
    </mc:Choice>
  </mc:AlternateContent>
  <xr:revisionPtr revIDLastSave="0" documentId="13_ncr:1_{25B91637-3F5E-47D3-B762-5C6671E014B9}" xr6:coauthVersionLast="47" xr6:coauthVersionMax="47" xr10:uidLastSave="{00000000-0000-0000-0000-000000000000}"/>
  <bookViews>
    <workbookView xWindow="-98" yWindow="-98" windowWidth="19396" windowHeight="11475" activeTab="1" xr2:uid="{B1C7901F-84AD-4458-841D-C7B781203906}"/>
  </bookViews>
  <sheets>
    <sheet name="Equations" sheetId="7" r:id="rId1"/>
    <sheet name="1 kPa" sheetId="5" r:id="rId2"/>
    <sheet name="10 kPa" sheetId="8" r:id="rId3"/>
    <sheet name="100 kPa" sheetId="9" r:id="rId4"/>
    <sheet name="1 MPa" sheetId="10" r:id="rId5"/>
    <sheet name="10 MPa" sheetId="11" r:id="rId6"/>
    <sheet name="All stress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47" i="11" l="1"/>
  <c r="C46" i="11"/>
  <c r="C45" i="11"/>
  <c r="C44" i="11"/>
  <c r="C43" i="11"/>
  <c r="C42" i="11"/>
  <c r="E42" i="11" s="1"/>
  <c r="V42" i="11" s="1"/>
  <c r="C41" i="11"/>
  <c r="E41" i="11" s="1"/>
  <c r="V41" i="11" s="1"/>
  <c r="C40" i="11"/>
  <c r="C39" i="11"/>
  <c r="C38" i="11"/>
  <c r="E38" i="11" s="1"/>
  <c r="V38" i="11" s="1"/>
  <c r="C37" i="11"/>
  <c r="C36" i="11"/>
  <c r="E36" i="11" s="1"/>
  <c r="V36" i="11" s="1"/>
  <c r="C35" i="11"/>
  <c r="E35" i="11" s="1"/>
  <c r="V35" i="11" s="1"/>
  <c r="C34" i="11"/>
  <c r="C33" i="11"/>
  <c r="E33" i="11" s="1"/>
  <c r="V33" i="11" s="1"/>
  <c r="C32" i="11"/>
  <c r="C31" i="11"/>
  <c r="C30" i="11"/>
  <c r="E30" i="11" s="1"/>
  <c r="V30" i="11" s="1"/>
  <c r="C29" i="11"/>
  <c r="C28" i="11"/>
  <c r="C27" i="11"/>
  <c r="C26" i="11"/>
  <c r="C25" i="11"/>
  <c r="E25" i="11" s="1"/>
  <c r="V25" i="11" s="1"/>
  <c r="C24" i="11"/>
  <c r="C23" i="11"/>
  <c r="E23" i="11" s="1"/>
  <c r="V23" i="11" s="1"/>
  <c r="C22" i="11"/>
  <c r="D21" i="11"/>
  <c r="D22" i="11" s="1"/>
  <c r="C21" i="11"/>
  <c r="D20" i="11"/>
  <c r="C20" i="11"/>
  <c r="E20" i="11" s="1"/>
  <c r="V20" i="11" s="1"/>
  <c r="C19" i="11"/>
  <c r="C12" i="11"/>
  <c r="C5" i="11" s="1"/>
  <c r="C11" i="11"/>
  <c r="G8" i="11"/>
  <c r="C6" i="11"/>
  <c r="C4" i="11"/>
  <c r="N47" i="10"/>
  <c r="O47" i="10" s="1"/>
  <c r="C47" i="10"/>
  <c r="C45" i="10"/>
  <c r="N44" i="10"/>
  <c r="O44" i="10" s="1"/>
  <c r="C44" i="10"/>
  <c r="C42" i="10"/>
  <c r="N41" i="10"/>
  <c r="O41" i="10" s="1"/>
  <c r="C41" i="10"/>
  <c r="C39" i="10"/>
  <c r="N38" i="10"/>
  <c r="O38" i="10" s="1"/>
  <c r="C38" i="10"/>
  <c r="C36" i="10"/>
  <c r="N35" i="10"/>
  <c r="O35" i="10" s="1"/>
  <c r="C35" i="10"/>
  <c r="C33" i="10"/>
  <c r="N32" i="10"/>
  <c r="O32" i="10" s="1"/>
  <c r="C32" i="10"/>
  <c r="C30" i="10"/>
  <c r="N29" i="10"/>
  <c r="O29" i="10" s="1"/>
  <c r="C29" i="10"/>
  <c r="C27" i="10"/>
  <c r="N26" i="10"/>
  <c r="O26" i="10" s="1"/>
  <c r="C26" i="10"/>
  <c r="N25" i="10"/>
  <c r="O25" i="10" s="1"/>
  <c r="C24" i="10"/>
  <c r="N23" i="10"/>
  <c r="O23" i="10" s="1"/>
  <c r="C23" i="10"/>
  <c r="N22" i="10"/>
  <c r="O22" i="10" s="1"/>
  <c r="D21" i="10"/>
  <c r="C21" i="10"/>
  <c r="N20" i="10"/>
  <c r="O20" i="10" s="1"/>
  <c r="D20" i="10"/>
  <c r="C20" i="10"/>
  <c r="C19" i="10"/>
  <c r="C12" i="10"/>
  <c r="G8" i="10"/>
  <c r="C6" i="10"/>
  <c r="C46" i="10" s="1"/>
  <c r="C4" i="10"/>
  <c r="C47" i="9"/>
  <c r="C46" i="9"/>
  <c r="C45" i="9"/>
  <c r="N44" i="9"/>
  <c r="O44" i="9" s="1"/>
  <c r="C44" i="9"/>
  <c r="C43" i="9"/>
  <c r="C42" i="9"/>
  <c r="N41" i="9"/>
  <c r="O41" i="9" s="1"/>
  <c r="C41" i="9"/>
  <c r="C40" i="9"/>
  <c r="C39" i="9"/>
  <c r="C38" i="9"/>
  <c r="C37" i="9"/>
  <c r="C36" i="9"/>
  <c r="C35" i="9"/>
  <c r="C34" i="9"/>
  <c r="C33" i="9"/>
  <c r="N32" i="9"/>
  <c r="O32" i="9" s="1"/>
  <c r="C32" i="9"/>
  <c r="C31" i="9"/>
  <c r="C30" i="9"/>
  <c r="N29" i="9"/>
  <c r="O29" i="9" s="1"/>
  <c r="C29" i="9"/>
  <c r="C28" i="9"/>
  <c r="C27" i="9"/>
  <c r="N26" i="9"/>
  <c r="O26" i="9" s="1"/>
  <c r="C26" i="9"/>
  <c r="C25" i="9"/>
  <c r="C24" i="9"/>
  <c r="N23" i="9"/>
  <c r="O23" i="9" s="1"/>
  <c r="C23" i="9"/>
  <c r="N22" i="9"/>
  <c r="O22" i="9" s="1"/>
  <c r="C22" i="9"/>
  <c r="C21" i="9"/>
  <c r="N20" i="9"/>
  <c r="O20" i="9" s="1"/>
  <c r="D20" i="9"/>
  <c r="C20" i="9"/>
  <c r="C19" i="9"/>
  <c r="C12" i="9"/>
  <c r="G8" i="9"/>
  <c r="N47" i="9" s="1"/>
  <c r="O47" i="9" s="1"/>
  <c r="C6" i="9"/>
  <c r="C4" i="9"/>
  <c r="C47" i="8"/>
  <c r="E47" i="8" s="1"/>
  <c r="V47" i="8" s="1"/>
  <c r="N46" i="8"/>
  <c r="O46" i="8" s="1"/>
  <c r="C46" i="8"/>
  <c r="C45" i="8"/>
  <c r="N44" i="8"/>
  <c r="O44" i="8" s="1"/>
  <c r="C44" i="8"/>
  <c r="E44" i="8" s="1"/>
  <c r="V44" i="8" s="1"/>
  <c r="C43" i="8"/>
  <c r="E43" i="8" s="1"/>
  <c r="V43" i="8" s="1"/>
  <c r="C42" i="8"/>
  <c r="E42" i="8" s="1"/>
  <c r="V42" i="8" s="1"/>
  <c r="C41" i="8"/>
  <c r="E41" i="8" s="1"/>
  <c r="V41" i="8" s="1"/>
  <c r="C40" i="8"/>
  <c r="E40" i="8" s="1"/>
  <c r="V40" i="8" s="1"/>
  <c r="C39" i="8"/>
  <c r="E39" i="8" s="1"/>
  <c r="V39" i="8" s="1"/>
  <c r="C38" i="8"/>
  <c r="E38" i="8" s="1"/>
  <c r="V38" i="8" s="1"/>
  <c r="C37" i="8"/>
  <c r="C36" i="8"/>
  <c r="E36" i="8" s="1"/>
  <c r="V36" i="8" s="1"/>
  <c r="N35" i="8"/>
  <c r="O35" i="8" s="1"/>
  <c r="C35" i="8"/>
  <c r="E35" i="8" s="1"/>
  <c r="V35" i="8" s="1"/>
  <c r="N34" i="8"/>
  <c r="O34" i="8" s="1"/>
  <c r="C34" i="8"/>
  <c r="C33" i="8"/>
  <c r="E33" i="8" s="1"/>
  <c r="V33" i="8" s="1"/>
  <c r="C32" i="8"/>
  <c r="N31" i="8"/>
  <c r="O31" i="8" s="1"/>
  <c r="C31" i="8"/>
  <c r="C30" i="8"/>
  <c r="E30" i="8" s="1"/>
  <c r="V30" i="8" s="1"/>
  <c r="N29" i="8"/>
  <c r="O29" i="8" s="1"/>
  <c r="C29" i="8"/>
  <c r="N28" i="8"/>
  <c r="O28" i="8" s="1"/>
  <c r="C28" i="8"/>
  <c r="E28" i="8" s="1"/>
  <c r="V28" i="8" s="1"/>
  <c r="C27" i="8"/>
  <c r="E27" i="8" s="1"/>
  <c r="V27" i="8" s="1"/>
  <c r="C26" i="8"/>
  <c r="E26" i="8" s="1"/>
  <c r="V26" i="8" s="1"/>
  <c r="C25" i="8"/>
  <c r="C24" i="8"/>
  <c r="E24" i="8" s="1"/>
  <c r="V24" i="8" s="1"/>
  <c r="N23" i="8"/>
  <c r="O23" i="8" s="1"/>
  <c r="N22" i="8"/>
  <c r="O22" i="8" s="1"/>
  <c r="C22" i="8"/>
  <c r="E22" i="8" s="1"/>
  <c r="V22" i="8" s="1"/>
  <c r="C21" i="8"/>
  <c r="N20" i="8"/>
  <c r="O20" i="8" s="1"/>
  <c r="G20" i="8"/>
  <c r="D20" i="8"/>
  <c r="C20" i="8"/>
  <c r="C19" i="8"/>
  <c r="C12" i="8"/>
  <c r="C5" i="8" s="1"/>
  <c r="C11" i="8"/>
  <c r="G8" i="8"/>
  <c r="C6" i="8"/>
  <c r="C23" i="8" s="1"/>
  <c r="E23" i="8" s="1"/>
  <c r="V23" i="8" s="1"/>
  <c r="C4" i="8"/>
  <c r="C6" i="5"/>
  <c r="D23" i="11" l="1"/>
  <c r="N45" i="11"/>
  <c r="O45" i="11" s="1"/>
  <c r="N42" i="11"/>
  <c r="O42" i="11" s="1"/>
  <c r="N39" i="11"/>
  <c r="O39" i="11" s="1"/>
  <c r="N36" i="11"/>
  <c r="O36" i="11" s="1"/>
  <c r="N33" i="11"/>
  <c r="O33" i="11" s="1"/>
  <c r="N30" i="11"/>
  <c r="O30" i="11" s="1"/>
  <c r="N27" i="11"/>
  <c r="O27" i="11" s="1"/>
  <c r="N43" i="11"/>
  <c r="O43" i="11" s="1"/>
  <c r="N38" i="11"/>
  <c r="O38" i="11" s="1"/>
  <c r="N25" i="11"/>
  <c r="O25" i="11" s="1"/>
  <c r="N23" i="11"/>
  <c r="O23" i="11" s="1"/>
  <c r="N21" i="11"/>
  <c r="O21" i="11" s="1"/>
  <c r="N40" i="11"/>
  <c r="O40" i="11" s="1"/>
  <c r="N35" i="11"/>
  <c r="O35" i="11" s="1"/>
  <c r="N24" i="11"/>
  <c r="O24" i="11" s="1"/>
  <c r="N44" i="11"/>
  <c r="O44" i="11" s="1"/>
  <c r="G22" i="11"/>
  <c r="G20" i="11"/>
  <c r="E32" i="11"/>
  <c r="V32" i="11" s="1"/>
  <c r="E31" i="11"/>
  <c r="V31" i="11" s="1"/>
  <c r="E40" i="11"/>
  <c r="V40" i="11" s="1"/>
  <c r="E47" i="11"/>
  <c r="V47" i="11" s="1"/>
  <c r="F20" i="11"/>
  <c r="H20" i="11" s="1"/>
  <c r="E21" i="11"/>
  <c r="V21" i="11" s="1"/>
  <c r="E27" i="11"/>
  <c r="V27" i="11" s="1"/>
  <c r="E28" i="11"/>
  <c r="V28" i="11" s="1"/>
  <c r="E29" i="11"/>
  <c r="V29" i="11" s="1"/>
  <c r="E22" i="11"/>
  <c r="V22" i="11" s="1"/>
  <c r="E24" i="11"/>
  <c r="V24" i="11" s="1"/>
  <c r="E26" i="11"/>
  <c r="V26" i="11" s="1"/>
  <c r="N37" i="11"/>
  <c r="O37" i="11" s="1"/>
  <c r="N41" i="11"/>
  <c r="O41" i="11" s="1"/>
  <c r="E46" i="11"/>
  <c r="V46" i="11" s="1"/>
  <c r="G21" i="11"/>
  <c r="E45" i="11"/>
  <c r="V45" i="11" s="1"/>
  <c r="G23" i="11"/>
  <c r="N31" i="11"/>
  <c r="O31" i="11" s="1"/>
  <c r="N34" i="11"/>
  <c r="O34" i="11" s="1"/>
  <c r="E39" i="11"/>
  <c r="V39" i="11" s="1"/>
  <c r="N20" i="11"/>
  <c r="O20" i="11" s="1"/>
  <c r="N28" i="11"/>
  <c r="O28" i="11" s="1"/>
  <c r="N32" i="11"/>
  <c r="O32" i="11" s="1"/>
  <c r="N46" i="11"/>
  <c r="O46" i="11" s="1"/>
  <c r="N47" i="11"/>
  <c r="O47" i="11" s="1"/>
  <c r="N26" i="11"/>
  <c r="O26" i="11" s="1"/>
  <c r="N29" i="11"/>
  <c r="O29" i="11" s="1"/>
  <c r="E44" i="11"/>
  <c r="V44" i="11" s="1"/>
  <c r="N22" i="11"/>
  <c r="O22" i="11" s="1"/>
  <c r="E43" i="11"/>
  <c r="V43" i="11" s="1"/>
  <c r="E34" i="11"/>
  <c r="V34" i="11" s="1"/>
  <c r="E37" i="11"/>
  <c r="V37" i="11" s="1"/>
  <c r="C5" i="10"/>
  <c r="C11" i="10"/>
  <c r="E23" i="10"/>
  <c r="V23" i="10" s="1"/>
  <c r="D22" i="10"/>
  <c r="E39" i="10"/>
  <c r="V39" i="10" s="1"/>
  <c r="N40" i="10"/>
  <c r="O40" i="10" s="1"/>
  <c r="N37" i="10"/>
  <c r="O37" i="10" s="1"/>
  <c r="N34" i="10"/>
  <c r="O34" i="10" s="1"/>
  <c r="N45" i="10"/>
  <c r="O45" i="10" s="1"/>
  <c r="N42" i="10"/>
  <c r="O42" i="10" s="1"/>
  <c r="N39" i="10"/>
  <c r="O39" i="10" s="1"/>
  <c r="N36" i="10"/>
  <c r="O36" i="10" s="1"/>
  <c r="N33" i="10"/>
  <c r="O33" i="10" s="1"/>
  <c r="N30" i="10"/>
  <c r="O30" i="10" s="1"/>
  <c r="N27" i="10"/>
  <c r="O27" i="10" s="1"/>
  <c r="N24" i="10"/>
  <c r="O24" i="10" s="1"/>
  <c r="N21" i="10"/>
  <c r="O21" i="10" s="1"/>
  <c r="N46" i="10"/>
  <c r="O46" i="10" s="1"/>
  <c r="N28" i="10"/>
  <c r="O28" i="10" s="1"/>
  <c r="N43" i="10"/>
  <c r="O43" i="10" s="1"/>
  <c r="N31" i="10"/>
  <c r="O31" i="10" s="1"/>
  <c r="E32" i="10"/>
  <c r="V32" i="10" s="1"/>
  <c r="E44" i="10"/>
  <c r="V44" i="10" s="1"/>
  <c r="E29" i="10"/>
  <c r="V29" i="10" s="1"/>
  <c r="E47" i="10"/>
  <c r="V47" i="10" s="1"/>
  <c r="C22" i="10"/>
  <c r="C25" i="10"/>
  <c r="C28" i="10"/>
  <c r="C31" i="10"/>
  <c r="C34" i="10"/>
  <c r="E34" i="10" s="1"/>
  <c r="V34" i="10" s="1"/>
  <c r="C37" i="10"/>
  <c r="E37" i="10" s="1"/>
  <c r="V37" i="10" s="1"/>
  <c r="C40" i="10"/>
  <c r="E40" i="10" s="1"/>
  <c r="V40" i="10" s="1"/>
  <c r="C43" i="10"/>
  <c r="E43" i="10" s="1"/>
  <c r="V43" i="10" s="1"/>
  <c r="C5" i="9"/>
  <c r="E23" i="9" s="1"/>
  <c r="V23" i="9" s="1"/>
  <c r="C11" i="9"/>
  <c r="E42" i="9"/>
  <c r="V42" i="9" s="1"/>
  <c r="E39" i="9"/>
  <c r="V39" i="9" s="1"/>
  <c r="E36" i="9"/>
  <c r="V36" i="9" s="1"/>
  <c r="E30" i="9"/>
  <c r="V30" i="9" s="1"/>
  <c r="E40" i="9"/>
  <c r="V40" i="9" s="1"/>
  <c r="E41" i="9"/>
  <c r="V41" i="9" s="1"/>
  <c r="E35" i="9"/>
  <c r="V35" i="9" s="1"/>
  <c r="E31" i="9"/>
  <c r="V31" i="9" s="1"/>
  <c r="E22" i="9"/>
  <c r="V22" i="9" s="1"/>
  <c r="E37" i="9"/>
  <c r="V37" i="9" s="1"/>
  <c r="E26" i="9"/>
  <c r="V26" i="9" s="1"/>
  <c r="N45" i="9"/>
  <c r="O45" i="9" s="1"/>
  <c r="N42" i="9"/>
  <c r="O42" i="9" s="1"/>
  <c r="N39" i="9"/>
  <c r="O39" i="9" s="1"/>
  <c r="N36" i="9"/>
  <c r="O36" i="9" s="1"/>
  <c r="N33" i="9"/>
  <c r="O33" i="9" s="1"/>
  <c r="N30" i="9"/>
  <c r="O30" i="9" s="1"/>
  <c r="N27" i="9"/>
  <c r="O27" i="9" s="1"/>
  <c r="N24" i="9"/>
  <c r="O24" i="9" s="1"/>
  <c r="N21" i="9"/>
  <c r="O21" i="9" s="1"/>
  <c r="N46" i="9"/>
  <c r="O46" i="9" s="1"/>
  <c r="N43" i="9"/>
  <c r="O43" i="9" s="1"/>
  <c r="N40" i="9"/>
  <c r="O40" i="9" s="1"/>
  <c r="N37" i="9"/>
  <c r="O37" i="9" s="1"/>
  <c r="N34" i="9"/>
  <c r="O34" i="9" s="1"/>
  <c r="N31" i="9"/>
  <c r="O31" i="9" s="1"/>
  <c r="N28" i="9"/>
  <c r="O28" i="9" s="1"/>
  <c r="N25" i="9"/>
  <c r="O25" i="9" s="1"/>
  <c r="N38" i="9"/>
  <c r="O38" i="9" s="1"/>
  <c r="D21" i="9"/>
  <c r="E28" i="9"/>
  <c r="V28" i="9" s="1"/>
  <c r="E29" i="9"/>
  <c r="V29" i="9" s="1"/>
  <c r="E25" i="9"/>
  <c r="V25" i="9" s="1"/>
  <c r="N35" i="9"/>
  <c r="O35" i="9" s="1"/>
  <c r="N45" i="8"/>
  <c r="O45" i="8" s="1"/>
  <c r="N42" i="8"/>
  <c r="O42" i="8" s="1"/>
  <c r="N39" i="8"/>
  <c r="O39" i="8" s="1"/>
  <c r="N36" i="8"/>
  <c r="O36" i="8" s="1"/>
  <c r="N33" i="8"/>
  <c r="O33" i="8" s="1"/>
  <c r="N30" i="8"/>
  <c r="O30" i="8" s="1"/>
  <c r="N27" i="8"/>
  <c r="O27" i="8" s="1"/>
  <c r="N24" i="8"/>
  <c r="O24" i="8" s="1"/>
  <c r="N21" i="8"/>
  <c r="O21" i="8" s="1"/>
  <c r="N43" i="8"/>
  <c r="O43" i="8" s="1"/>
  <c r="N38" i="8"/>
  <c r="O38" i="8" s="1"/>
  <c r="N37" i="8"/>
  <c r="O37" i="8" s="1"/>
  <c r="N32" i="8"/>
  <c r="O32" i="8" s="1"/>
  <c r="N25" i="8"/>
  <c r="O25" i="8" s="1"/>
  <c r="E34" i="8"/>
  <c r="V34" i="8" s="1"/>
  <c r="N41" i="8"/>
  <c r="O41" i="8" s="1"/>
  <c r="E20" i="8"/>
  <c r="V20" i="8" s="1"/>
  <c r="E46" i="8"/>
  <c r="V46" i="8" s="1"/>
  <c r="N47" i="8"/>
  <c r="O47" i="8" s="1"/>
  <c r="N26" i="8"/>
  <c r="O26" i="8" s="1"/>
  <c r="D21" i="8"/>
  <c r="E21" i="8"/>
  <c r="V21" i="8" s="1"/>
  <c r="E25" i="8"/>
  <c r="V25" i="8" s="1"/>
  <c r="E29" i="8"/>
  <c r="V29" i="8" s="1"/>
  <c r="E32" i="8"/>
  <c r="V32" i="8" s="1"/>
  <c r="N40" i="8"/>
  <c r="O40" i="8" s="1"/>
  <c r="E45" i="8"/>
  <c r="V45" i="8" s="1"/>
  <c r="E31" i="8"/>
  <c r="V31" i="8" s="1"/>
  <c r="E37" i="8"/>
  <c r="V37" i="8" s="1"/>
  <c r="D20" i="5"/>
  <c r="D21" i="5" s="1"/>
  <c r="D22" i="5" s="1"/>
  <c r="A4" i="6" s="1"/>
  <c r="C44" i="5"/>
  <c r="C40" i="5"/>
  <c r="C36" i="5"/>
  <c r="C32" i="5"/>
  <c r="C28" i="5"/>
  <c r="C24" i="5"/>
  <c r="C21" i="5"/>
  <c r="C20" i="5"/>
  <c r="G8" i="5"/>
  <c r="N46" i="5" s="1"/>
  <c r="O46" i="5" s="1"/>
  <c r="C19" i="5"/>
  <c r="F21" i="11" l="1"/>
  <c r="H21" i="11" s="1"/>
  <c r="I20" i="11"/>
  <c r="K20" i="11" s="1"/>
  <c r="D24" i="11"/>
  <c r="F23" i="11"/>
  <c r="H23" i="11" s="1"/>
  <c r="F22" i="11"/>
  <c r="H22" i="11" s="1"/>
  <c r="G23" i="10"/>
  <c r="G20" i="10"/>
  <c r="G21" i="10"/>
  <c r="E24" i="10"/>
  <c r="V24" i="10" s="1"/>
  <c r="E36" i="10"/>
  <c r="V36" i="10" s="1"/>
  <c r="G22" i="10"/>
  <c r="E33" i="10"/>
  <c r="V33" i="10" s="1"/>
  <c r="E41" i="10"/>
  <c r="V41" i="10" s="1"/>
  <c r="E38" i="10"/>
  <c r="V38" i="10" s="1"/>
  <c r="E35" i="10"/>
  <c r="V35" i="10" s="1"/>
  <c r="E42" i="10"/>
  <c r="V42" i="10" s="1"/>
  <c r="E26" i="10"/>
  <c r="V26" i="10" s="1"/>
  <c r="E20" i="10"/>
  <c r="E30" i="10"/>
  <c r="V30" i="10" s="1"/>
  <c r="D23" i="10"/>
  <c r="E31" i="10"/>
  <c r="V31" i="10" s="1"/>
  <c r="E27" i="10"/>
  <c r="V27" i="10" s="1"/>
  <c r="E28" i="10"/>
  <c r="V28" i="10" s="1"/>
  <c r="E25" i="10"/>
  <c r="V25" i="10" s="1"/>
  <c r="E22" i="10"/>
  <c r="V22" i="10" s="1"/>
  <c r="E46" i="10"/>
  <c r="V46" i="10" s="1"/>
  <c r="E45" i="10"/>
  <c r="V45" i="10" s="1"/>
  <c r="E21" i="10"/>
  <c r="E24" i="9"/>
  <c r="V24" i="9" s="1"/>
  <c r="E47" i="9"/>
  <c r="V47" i="9" s="1"/>
  <c r="E46" i="9"/>
  <c r="V46" i="9" s="1"/>
  <c r="E45" i="9"/>
  <c r="V45" i="9" s="1"/>
  <c r="G22" i="9"/>
  <c r="G21" i="9"/>
  <c r="G20" i="9"/>
  <c r="E44" i="9"/>
  <c r="V44" i="9" s="1"/>
  <c r="E43" i="9"/>
  <c r="V43" i="9" s="1"/>
  <c r="E33" i="9"/>
  <c r="V33" i="9" s="1"/>
  <c r="D22" i="9"/>
  <c r="E32" i="9"/>
  <c r="V32" i="9" s="1"/>
  <c r="E21" i="9"/>
  <c r="V21" i="9" s="1"/>
  <c r="E34" i="9"/>
  <c r="V34" i="9" s="1"/>
  <c r="E27" i="9"/>
  <c r="V27" i="9" s="1"/>
  <c r="E38" i="9"/>
  <c r="V38" i="9" s="1"/>
  <c r="E20" i="9"/>
  <c r="F20" i="8"/>
  <c r="H20" i="8" s="1"/>
  <c r="D22" i="8"/>
  <c r="G21" i="8"/>
  <c r="F21" i="8"/>
  <c r="H21" i="8" s="1"/>
  <c r="A2" i="6"/>
  <c r="N45" i="5"/>
  <c r="O45" i="5" s="1"/>
  <c r="N37" i="5"/>
  <c r="O37" i="5" s="1"/>
  <c r="N24" i="5"/>
  <c r="O24" i="5" s="1"/>
  <c r="N33" i="5"/>
  <c r="O33" i="5" s="1"/>
  <c r="N41" i="5"/>
  <c r="O41" i="5" s="1"/>
  <c r="N21" i="5"/>
  <c r="O21" i="5" s="1"/>
  <c r="N30" i="5"/>
  <c r="O30" i="5" s="1"/>
  <c r="N20" i="5"/>
  <c r="O20" i="5" s="1"/>
  <c r="N26" i="5"/>
  <c r="O26" i="5" s="1"/>
  <c r="N22" i="5"/>
  <c r="O22" i="5" s="1"/>
  <c r="N28" i="5"/>
  <c r="O28" i="5" s="1"/>
  <c r="N29" i="5"/>
  <c r="O29" i="5" s="1"/>
  <c r="N25" i="5"/>
  <c r="O25" i="5" s="1"/>
  <c r="A3" i="6"/>
  <c r="D23" i="5"/>
  <c r="A5" i="6" s="1"/>
  <c r="C23" i="5"/>
  <c r="C27" i="5"/>
  <c r="C31" i="5"/>
  <c r="N32" i="5"/>
  <c r="O32" i="5" s="1"/>
  <c r="C35" i="5"/>
  <c r="N36" i="5"/>
  <c r="O36" i="5" s="1"/>
  <c r="C39" i="5"/>
  <c r="N40" i="5"/>
  <c r="O40" i="5" s="1"/>
  <c r="C43" i="5"/>
  <c r="N44" i="5"/>
  <c r="O44" i="5" s="1"/>
  <c r="C47" i="5"/>
  <c r="C22" i="5"/>
  <c r="N23" i="5"/>
  <c r="O23" i="5" s="1"/>
  <c r="C26" i="5"/>
  <c r="N27" i="5"/>
  <c r="O27" i="5" s="1"/>
  <c r="C30" i="5"/>
  <c r="N31" i="5"/>
  <c r="O31" i="5" s="1"/>
  <c r="C34" i="5"/>
  <c r="N35" i="5"/>
  <c r="O35" i="5" s="1"/>
  <c r="C38" i="5"/>
  <c r="N39" i="5"/>
  <c r="O39" i="5" s="1"/>
  <c r="C42" i="5"/>
  <c r="N43" i="5"/>
  <c r="O43" i="5" s="1"/>
  <c r="C46" i="5"/>
  <c r="N47" i="5"/>
  <c r="O47" i="5" s="1"/>
  <c r="C25" i="5"/>
  <c r="C29" i="5"/>
  <c r="C33" i="5"/>
  <c r="N34" i="5"/>
  <c r="O34" i="5" s="1"/>
  <c r="C37" i="5"/>
  <c r="N38" i="5"/>
  <c r="O38" i="5" s="1"/>
  <c r="C41" i="5"/>
  <c r="N42" i="5"/>
  <c r="O42" i="5" s="1"/>
  <c r="C45" i="5"/>
  <c r="F24" i="11" l="1"/>
  <c r="D25" i="11"/>
  <c r="G24" i="11"/>
  <c r="I22" i="11"/>
  <c r="K22" i="11" s="1"/>
  <c r="J22" i="11"/>
  <c r="I21" i="11"/>
  <c r="K21" i="11" s="1"/>
  <c r="I23" i="11"/>
  <c r="K23" i="11" s="1"/>
  <c r="J20" i="11"/>
  <c r="V20" i="10"/>
  <c r="F20" i="10"/>
  <c r="H20" i="10" s="1"/>
  <c r="V21" i="10"/>
  <c r="F21" i="10"/>
  <c r="H21" i="10" s="1"/>
  <c r="F23" i="10"/>
  <c r="H23" i="10" s="1"/>
  <c r="D24" i="10"/>
  <c r="F22" i="10"/>
  <c r="H22" i="10" s="1"/>
  <c r="V20" i="9"/>
  <c r="F20" i="9"/>
  <c r="H20" i="9" s="1"/>
  <c r="F21" i="9"/>
  <c r="H21" i="9" s="1"/>
  <c r="F22" i="9"/>
  <c r="H22" i="9" s="1"/>
  <c r="D23" i="9"/>
  <c r="I21" i="8"/>
  <c r="K21" i="8" s="1"/>
  <c r="F22" i="8"/>
  <c r="H22" i="8" s="1"/>
  <c r="D23" i="8"/>
  <c r="G22" i="8"/>
  <c r="I20" i="8"/>
  <c r="K20" i="8" s="1"/>
  <c r="J20" i="8"/>
  <c r="D24" i="5"/>
  <c r="A6" i="6" s="1"/>
  <c r="P20" i="11" l="1"/>
  <c r="Q20" i="11" s="1"/>
  <c r="L20" i="11"/>
  <c r="R20" i="11"/>
  <c r="S20" i="11" s="1"/>
  <c r="J21" i="11"/>
  <c r="J23" i="11"/>
  <c r="L22" i="11"/>
  <c r="R22" i="11"/>
  <c r="S22" i="11" s="1"/>
  <c r="P22" i="11"/>
  <c r="Q22" i="11" s="1"/>
  <c r="F25" i="11"/>
  <c r="D26" i="11"/>
  <c r="G25" i="11"/>
  <c r="H24" i="11"/>
  <c r="I23" i="10"/>
  <c r="K23" i="10" s="1"/>
  <c r="I22" i="10"/>
  <c r="K22" i="10" s="1"/>
  <c r="D25" i="10"/>
  <c r="F24" i="10"/>
  <c r="G24" i="10"/>
  <c r="I21" i="10"/>
  <c r="K21" i="10" s="1"/>
  <c r="I20" i="10"/>
  <c r="K20" i="10" s="1"/>
  <c r="I22" i="9"/>
  <c r="K22" i="9" s="1"/>
  <c r="F23" i="9"/>
  <c r="D24" i="9"/>
  <c r="G23" i="9"/>
  <c r="I21" i="9"/>
  <c r="K21" i="9" s="1"/>
  <c r="I20" i="9"/>
  <c r="K20" i="9" s="1"/>
  <c r="R20" i="8"/>
  <c r="S20" i="8" s="1"/>
  <c r="L20" i="8"/>
  <c r="P20" i="8"/>
  <c r="Q20" i="8" s="1"/>
  <c r="T20" i="8" s="1"/>
  <c r="D24" i="8"/>
  <c r="G23" i="8"/>
  <c r="F23" i="8"/>
  <c r="H23" i="8" s="1"/>
  <c r="I22" i="8"/>
  <c r="K22" i="8" s="1"/>
  <c r="J21" i="8"/>
  <c r="D25" i="5"/>
  <c r="A7" i="6" s="1"/>
  <c r="P23" i="11" l="1"/>
  <c r="Q23" i="11" s="1"/>
  <c r="L23" i="11"/>
  <c r="R23" i="11"/>
  <c r="S23" i="11" s="1"/>
  <c r="I24" i="11"/>
  <c r="K24" i="11" s="1"/>
  <c r="D27" i="11"/>
  <c r="F26" i="11"/>
  <c r="G26" i="11"/>
  <c r="H25" i="11"/>
  <c r="T22" i="11"/>
  <c r="U22" i="11"/>
  <c r="W22" i="11" s="1"/>
  <c r="F4" i="6" s="1"/>
  <c r="P21" i="11"/>
  <c r="Q21" i="11" s="1"/>
  <c r="L21" i="11"/>
  <c r="R21" i="11"/>
  <c r="S21" i="11" s="1"/>
  <c r="T20" i="11"/>
  <c r="U20" i="11" s="1"/>
  <c r="W20" i="11" s="1"/>
  <c r="F2" i="6" s="1"/>
  <c r="J20" i="10"/>
  <c r="J21" i="10"/>
  <c r="H24" i="10"/>
  <c r="F25" i="10"/>
  <c r="H25" i="10" s="1"/>
  <c r="D26" i="10"/>
  <c r="G25" i="10"/>
  <c r="J22" i="10"/>
  <c r="J23" i="10"/>
  <c r="J20" i="9"/>
  <c r="J21" i="9"/>
  <c r="D25" i="9"/>
  <c r="F24" i="9"/>
  <c r="G24" i="9"/>
  <c r="H23" i="9"/>
  <c r="J22" i="9"/>
  <c r="U20" i="8"/>
  <c r="W20" i="8" s="1"/>
  <c r="C2" i="6" s="1"/>
  <c r="R21" i="8"/>
  <c r="S21" i="8" s="1"/>
  <c r="L21" i="8"/>
  <c r="P21" i="8"/>
  <c r="Q21" i="8" s="1"/>
  <c r="T21" i="8" s="1"/>
  <c r="J22" i="8"/>
  <c r="I23" i="8"/>
  <c r="K23" i="8" s="1"/>
  <c r="F24" i="8"/>
  <c r="D25" i="8"/>
  <c r="G24" i="8"/>
  <c r="D26" i="5"/>
  <c r="A8" i="6" s="1"/>
  <c r="T21" i="11" l="1"/>
  <c r="U21" i="11" s="1"/>
  <c r="W21" i="11" s="1"/>
  <c r="F3" i="6" s="1"/>
  <c r="J23" i="8"/>
  <c r="R23" i="8" s="1"/>
  <c r="S23" i="8" s="1"/>
  <c r="I25" i="11"/>
  <c r="K25" i="11" s="1"/>
  <c r="H26" i="11"/>
  <c r="D28" i="11"/>
  <c r="F27" i="11"/>
  <c r="G27" i="11"/>
  <c r="J24" i="11"/>
  <c r="T23" i="11"/>
  <c r="U23" i="11" s="1"/>
  <c r="W23" i="11" s="1"/>
  <c r="F5" i="6" s="1"/>
  <c r="I25" i="10"/>
  <c r="K25" i="10" s="1"/>
  <c r="R23" i="10"/>
  <c r="S23" i="10" s="1"/>
  <c r="P23" i="10"/>
  <c r="Q23" i="10" s="1"/>
  <c r="T23" i="10" s="1"/>
  <c r="L23" i="10"/>
  <c r="R22" i="10"/>
  <c r="S22" i="10" s="1"/>
  <c r="P22" i="10"/>
  <c r="Q22" i="10" s="1"/>
  <c r="T22" i="10" s="1"/>
  <c r="L22" i="10"/>
  <c r="U22" i="10" s="1"/>
  <c r="W22" i="10" s="1"/>
  <c r="E4" i="6" s="1"/>
  <c r="F26" i="10"/>
  <c r="D27" i="10"/>
  <c r="G26" i="10"/>
  <c r="I24" i="10"/>
  <c r="K24" i="10" s="1"/>
  <c r="L21" i="10"/>
  <c r="R21" i="10"/>
  <c r="S21" i="10" s="1"/>
  <c r="P21" i="10"/>
  <c r="Q21" i="10" s="1"/>
  <c r="T21" i="10" s="1"/>
  <c r="R20" i="10"/>
  <c r="S20" i="10" s="1"/>
  <c r="P20" i="10"/>
  <c r="Q20" i="10" s="1"/>
  <c r="L20" i="10"/>
  <c r="R22" i="9"/>
  <c r="S22" i="9" s="1"/>
  <c r="L22" i="9"/>
  <c r="P22" i="9"/>
  <c r="Q22" i="9" s="1"/>
  <c r="T22" i="9" s="1"/>
  <c r="I23" i="9"/>
  <c r="K23" i="9" s="1"/>
  <c r="H24" i="9"/>
  <c r="F25" i="9"/>
  <c r="D26" i="9"/>
  <c r="G25" i="9"/>
  <c r="L21" i="9"/>
  <c r="P21" i="9"/>
  <c r="Q21" i="9" s="1"/>
  <c r="R21" i="9"/>
  <c r="S21" i="9" s="1"/>
  <c r="P20" i="9"/>
  <c r="Q20" i="9" s="1"/>
  <c r="L20" i="9"/>
  <c r="R20" i="9"/>
  <c r="S20" i="9" s="1"/>
  <c r="D26" i="8"/>
  <c r="G25" i="8"/>
  <c r="F25" i="8"/>
  <c r="H25" i="8" s="1"/>
  <c r="H24" i="8"/>
  <c r="P23" i="8"/>
  <c r="Q23" i="8" s="1"/>
  <c r="L23" i="8"/>
  <c r="R22" i="8"/>
  <c r="S22" i="8" s="1"/>
  <c r="P22" i="8"/>
  <c r="Q22" i="8" s="1"/>
  <c r="T22" i="8" s="1"/>
  <c r="L22" i="8"/>
  <c r="U22" i="8" s="1"/>
  <c r="W22" i="8" s="1"/>
  <c r="C4" i="6" s="1"/>
  <c r="U21" i="8"/>
  <c r="W21" i="8" s="1"/>
  <c r="C3" i="6" s="1"/>
  <c r="D27" i="5"/>
  <c r="A9" i="6" s="1"/>
  <c r="U23" i="10" l="1"/>
  <c r="W23" i="10" s="1"/>
  <c r="E5" i="6" s="1"/>
  <c r="J24" i="10"/>
  <c r="T20" i="10"/>
  <c r="U20" i="10" s="1"/>
  <c r="W20" i="10" s="1"/>
  <c r="E2" i="6" s="1"/>
  <c r="J23" i="9"/>
  <c r="L24" i="11"/>
  <c r="R24" i="11"/>
  <c r="S24" i="11" s="1"/>
  <c r="P24" i="11"/>
  <c r="Q24" i="11" s="1"/>
  <c r="T24" i="11" s="1"/>
  <c r="H27" i="11"/>
  <c r="F28" i="11"/>
  <c r="D29" i="11"/>
  <c r="G28" i="11"/>
  <c r="I26" i="11"/>
  <c r="K26" i="11" s="1"/>
  <c r="J25" i="11"/>
  <c r="H26" i="10"/>
  <c r="L24" i="10"/>
  <c r="P24" i="10"/>
  <c r="Q24" i="10" s="1"/>
  <c r="R24" i="10"/>
  <c r="S24" i="10" s="1"/>
  <c r="D28" i="10"/>
  <c r="F27" i="10"/>
  <c r="G27" i="10"/>
  <c r="U21" i="10"/>
  <c r="W21" i="10" s="1"/>
  <c r="E3" i="6" s="1"/>
  <c r="J25" i="10"/>
  <c r="T21" i="9"/>
  <c r="U21" i="9" s="1"/>
  <c r="W21" i="9" s="1"/>
  <c r="D3" i="6" s="1"/>
  <c r="F26" i="9"/>
  <c r="H26" i="9" s="1"/>
  <c r="D27" i="9"/>
  <c r="G26" i="9"/>
  <c r="H25" i="9"/>
  <c r="I24" i="9"/>
  <c r="K24" i="9" s="1"/>
  <c r="U22" i="9"/>
  <c r="W22" i="9" s="1"/>
  <c r="D4" i="6" s="1"/>
  <c r="L23" i="9"/>
  <c r="R23" i="9"/>
  <c r="S23" i="9" s="1"/>
  <c r="P23" i="9"/>
  <c r="Q23" i="9" s="1"/>
  <c r="T20" i="9"/>
  <c r="U20" i="9" s="1"/>
  <c r="W20" i="9" s="1"/>
  <c r="D2" i="6" s="1"/>
  <c r="T23" i="8"/>
  <c r="U23" i="8" s="1"/>
  <c r="W23" i="8" s="1"/>
  <c r="C5" i="6" s="1"/>
  <c r="I24" i="8"/>
  <c r="K24" i="8" s="1"/>
  <c r="J24" i="8"/>
  <c r="I25" i="8"/>
  <c r="K25" i="8" s="1"/>
  <c r="D27" i="8"/>
  <c r="F26" i="8"/>
  <c r="G26" i="8"/>
  <c r="D28" i="5"/>
  <c r="A10" i="6" s="1"/>
  <c r="T24" i="10" l="1"/>
  <c r="R25" i="11"/>
  <c r="S25" i="11" s="1"/>
  <c r="L25" i="11"/>
  <c r="P25" i="11"/>
  <c r="Q25" i="11" s="1"/>
  <c r="T25" i="11" s="1"/>
  <c r="J26" i="11"/>
  <c r="F29" i="11"/>
  <c r="D30" i="11"/>
  <c r="G29" i="11"/>
  <c r="H28" i="11"/>
  <c r="I27" i="11"/>
  <c r="K27" i="11" s="1"/>
  <c r="U24" i="11"/>
  <c r="W24" i="11" s="1"/>
  <c r="F6" i="6" s="1"/>
  <c r="U24" i="10"/>
  <c r="W24" i="10" s="1"/>
  <c r="E6" i="6" s="1"/>
  <c r="I26" i="10"/>
  <c r="K26" i="10" s="1"/>
  <c r="R25" i="10"/>
  <c r="S25" i="10" s="1"/>
  <c r="P25" i="10"/>
  <c r="Q25" i="10" s="1"/>
  <c r="L25" i="10"/>
  <c r="H27" i="10"/>
  <c r="F28" i="10"/>
  <c r="D29" i="10"/>
  <c r="G28" i="10"/>
  <c r="J24" i="9"/>
  <c r="I25" i="9"/>
  <c r="K25" i="9" s="1"/>
  <c r="D28" i="9"/>
  <c r="F27" i="9"/>
  <c r="G27" i="9"/>
  <c r="I26" i="9"/>
  <c r="K26" i="9" s="1"/>
  <c r="T23" i="9"/>
  <c r="U23" i="9" s="1"/>
  <c r="W23" i="9" s="1"/>
  <c r="D5" i="6" s="1"/>
  <c r="H26" i="8"/>
  <c r="D28" i="8"/>
  <c r="G27" i="8"/>
  <c r="F27" i="8"/>
  <c r="H27" i="8" s="1"/>
  <c r="J25" i="8"/>
  <c r="R24" i="8"/>
  <c r="S24" i="8" s="1"/>
  <c r="P24" i="8"/>
  <c r="Q24" i="8" s="1"/>
  <c r="T24" i="8" s="1"/>
  <c r="L24" i="8"/>
  <c r="U24" i="8" s="1"/>
  <c r="W24" i="8" s="1"/>
  <c r="C6" i="6" s="1"/>
  <c r="D29" i="5"/>
  <c r="A11" i="6" s="1"/>
  <c r="D31" i="11" l="1"/>
  <c r="F30" i="11"/>
  <c r="G30" i="11"/>
  <c r="J27" i="11"/>
  <c r="I28" i="11"/>
  <c r="K28" i="11" s="1"/>
  <c r="H29" i="11"/>
  <c r="L26" i="11"/>
  <c r="R26" i="11"/>
  <c r="S26" i="11" s="1"/>
  <c r="P26" i="11"/>
  <c r="Q26" i="11" s="1"/>
  <c r="U25" i="11"/>
  <c r="W25" i="11" s="1"/>
  <c r="F7" i="6" s="1"/>
  <c r="F29" i="10"/>
  <c r="D30" i="10"/>
  <c r="G29" i="10"/>
  <c r="I27" i="10"/>
  <c r="K27" i="10" s="1"/>
  <c r="T25" i="10"/>
  <c r="U25" i="10" s="1"/>
  <c r="W25" i="10" s="1"/>
  <c r="E7" i="6" s="1"/>
  <c r="J26" i="10"/>
  <c r="H28" i="10"/>
  <c r="J26" i="9"/>
  <c r="H27" i="9"/>
  <c r="F28" i="9"/>
  <c r="D29" i="9"/>
  <c r="G28" i="9"/>
  <c r="J25" i="9"/>
  <c r="L24" i="9"/>
  <c r="P24" i="9"/>
  <c r="Q24" i="9" s="1"/>
  <c r="R24" i="9"/>
  <c r="S24" i="9" s="1"/>
  <c r="R25" i="8"/>
  <c r="S25" i="8" s="1"/>
  <c r="P25" i="8"/>
  <c r="Q25" i="8" s="1"/>
  <c r="T25" i="8" s="1"/>
  <c r="L25" i="8"/>
  <c r="I27" i="8"/>
  <c r="K27" i="8" s="1"/>
  <c r="D29" i="8"/>
  <c r="F28" i="8"/>
  <c r="G28" i="8"/>
  <c r="I26" i="8"/>
  <c r="K26" i="8" s="1"/>
  <c r="D30" i="5"/>
  <c r="A12" i="6" s="1"/>
  <c r="J26" i="8" l="1"/>
  <c r="R26" i="8" s="1"/>
  <c r="S26" i="8" s="1"/>
  <c r="U25" i="8"/>
  <c r="W25" i="8" s="1"/>
  <c r="C7" i="6" s="1"/>
  <c r="T26" i="11"/>
  <c r="U26" i="11"/>
  <c r="W26" i="11" s="1"/>
  <c r="F8" i="6" s="1"/>
  <c r="I29" i="11"/>
  <c r="K29" i="11" s="1"/>
  <c r="J28" i="11"/>
  <c r="R27" i="11"/>
  <c r="S27" i="11" s="1"/>
  <c r="P27" i="11"/>
  <c r="Q27" i="11" s="1"/>
  <c r="T27" i="11" s="1"/>
  <c r="L27" i="11"/>
  <c r="H30" i="11"/>
  <c r="F31" i="11"/>
  <c r="D32" i="11"/>
  <c r="G31" i="11"/>
  <c r="I28" i="10"/>
  <c r="K28" i="10" s="1"/>
  <c r="J27" i="10"/>
  <c r="D31" i="10"/>
  <c r="F30" i="10"/>
  <c r="G30" i="10"/>
  <c r="R26" i="10"/>
  <c r="S26" i="10" s="1"/>
  <c r="P26" i="10"/>
  <c r="Q26" i="10" s="1"/>
  <c r="T26" i="10" s="1"/>
  <c r="L26" i="10"/>
  <c r="U26" i="10" s="1"/>
  <c r="W26" i="10" s="1"/>
  <c r="E8" i="6" s="1"/>
  <c r="H29" i="10"/>
  <c r="T24" i="9"/>
  <c r="U24" i="9"/>
  <c r="W24" i="9" s="1"/>
  <c r="D6" i="6" s="1"/>
  <c r="R25" i="9"/>
  <c r="S25" i="9" s="1"/>
  <c r="P25" i="9"/>
  <c r="Q25" i="9" s="1"/>
  <c r="L25" i="9"/>
  <c r="F29" i="9"/>
  <c r="D30" i="9"/>
  <c r="G29" i="9"/>
  <c r="H28" i="9"/>
  <c r="I27" i="9"/>
  <c r="K27" i="9" s="1"/>
  <c r="R26" i="9"/>
  <c r="S26" i="9" s="1"/>
  <c r="P26" i="9"/>
  <c r="Q26" i="9" s="1"/>
  <c r="L26" i="9"/>
  <c r="P26" i="8"/>
  <c r="Q26" i="8" s="1"/>
  <c r="L26" i="8"/>
  <c r="H28" i="8"/>
  <c r="F29" i="8"/>
  <c r="D30" i="8"/>
  <c r="G29" i="8"/>
  <c r="J27" i="8"/>
  <c r="D31" i="5"/>
  <c r="A13" i="6" s="1"/>
  <c r="T26" i="8" l="1"/>
  <c r="T25" i="9"/>
  <c r="U25" i="9" s="1"/>
  <c r="W25" i="9" s="1"/>
  <c r="D7" i="6" s="1"/>
  <c r="U26" i="8"/>
  <c r="W26" i="8" s="1"/>
  <c r="C8" i="6" s="1"/>
  <c r="F32" i="11"/>
  <c r="D33" i="11"/>
  <c r="G32" i="11"/>
  <c r="H31" i="11"/>
  <c r="I30" i="11"/>
  <c r="K30" i="11" s="1"/>
  <c r="U27" i="11"/>
  <c r="W27" i="11" s="1"/>
  <c r="F9" i="6" s="1"/>
  <c r="R28" i="11"/>
  <c r="S28" i="11" s="1"/>
  <c r="L28" i="11"/>
  <c r="P28" i="11"/>
  <c r="Q28" i="11" s="1"/>
  <c r="J29" i="11"/>
  <c r="I29" i="10"/>
  <c r="K29" i="10" s="1"/>
  <c r="H30" i="10"/>
  <c r="F31" i="10"/>
  <c r="D32" i="10"/>
  <c r="G31" i="10"/>
  <c r="L27" i="10"/>
  <c r="R27" i="10"/>
  <c r="S27" i="10" s="1"/>
  <c r="P27" i="10"/>
  <c r="Q27" i="10" s="1"/>
  <c r="T27" i="10" s="1"/>
  <c r="J28" i="10"/>
  <c r="J27" i="9"/>
  <c r="H29" i="9"/>
  <c r="I28" i="9"/>
  <c r="K28" i="9" s="1"/>
  <c r="J28" i="9"/>
  <c r="D31" i="9"/>
  <c r="F30" i="9"/>
  <c r="G30" i="9"/>
  <c r="T26" i="9"/>
  <c r="U26" i="9" s="1"/>
  <c r="W26" i="9" s="1"/>
  <c r="D8" i="6" s="1"/>
  <c r="L27" i="8"/>
  <c r="R27" i="8"/>
  <c r="S27" i="8" s="1"/>
  <c r="P27" i="8"/>
  <c r="Q27" i="8" s="1"/>
  <c r="T27" i="8" s="1"/>
  <c r="D31" i="8"/>
  <c r="G30" i="8"/>
  <c r="F30" i="8"/>
  <c r="H30" i="8" s="1"/>
  <c r="H29" i="8"/>
  <c r="I28" i="8"/>
  <c r="K28" i="8" s="1"/>
  <c r="J28" i="8"/>
  <c r="D32" i="5"/>
  <c r="A14" i="6" s="1"/>
  <c r="T28" i="11" l="1"/>
  <c r="J30" i="11"/>
  <c r="R29" i="11"/>
  <c r="S29" i="11" s="1"/>
  <c r="L29" i="11"/>
  <c r="P29" i="11"/>
  <c r="Q29" i="11" s="1"/>
  <c r="T29" i="11" s="1"/>
  <c r="U28" i="11"/>
  <c r="W28" i="11" s="1"/>
  <c r="F10" i="6" s="1"/>
  <c r="I31" i="11"/>
  <c r="K31" i="11" s="1"/>
  <c r="D34" i="11"/>
  <c r="F33" i="11"/>
  <c r="G33" i="11"/>
  <c r="H32" i="11"/>
  <c r="U27" i="10"/>
  <c r="W27" i="10" s="1"/>
  <c r="E9" i="6" s="1"/>
  <c r="R28" i="10"/>
  <c r="S28" i="10" s="1"/>
  <c r="P28" i="10"/>
  <c r="Q28" i="10" s="1"/>
  <c r="L28" i="10"/>
  <c r="F32" i="10"/>
  <c r="D33" i="10"/>
  <c r="G32" i="10"/>
  <c r="H31" i="10"/>
  <c r="I30" i="10"/>
  <c r="K30" i="10" s="1"/>
  <c r="J30" i="10"/>
  <c r="J29" i="10"/>
  <c r="H30" i="9"/>
  <c r="R28" i="9"/>
  <c r="S28" i="9" s="1"/>
  <c r="P28" i="9"/>
  <c r="Q28" i="9" s="1"/>
  <c r="L28" i="9"/>
  <c r="F31" i="9"/>
  <c r="D32" i="9"/>
  <c r="G31" i="9"/>
  <c r="I29" i="9"/>
  <c r="K29" i="9" s="1"/>
  <c r="L27" i="9"/>
  <c r="R27" i="9"/>
  <c r="S27" i="9" s="1"/>
  <c r="P27" i="9"/>
  <c r="Q27" i="9" s="1"/>
  <c r="R28" i="8"/>
  <c r="S28" i="8" s="1"/>
  <c r="L28" i="8"/>
  <c r="P28" i="8"/>
  <c r="Q28" i="8" s="1"/>
  <c r="I29" i="8"/>
  <c r="K29" i="8" s="1"/>
  <c r="I30" i="8"/>
  <c r="K30" i="8" s="1"/>
  <c r="D32" i="8"/>
  <c r="F31" i="8"/>
  <c r="G31" i="8"/>
  <c r="U27" i="8"/>
  <c r="W27" i="8" s="1"/>
  <c r="C9" i="6" s="1"/>
  <c r="D33" i="5"/>
  <c r="A15" i="6" s="1"/>
  <c r="T28" i="9" l="1"/>
  <c r="T28" i="8"/>
  <c r="T28" i="10"/>
  <c r="U28" i="10" s="1"/>
  <c r="W28" i="10" s="1"/>
  <c r="E10" i="6" s="1"/>
  <c r="J29" i="8"/>
  <c r="F34" i="11"/>
  <c r="D35" i="11"/>
  <c r="G34" i="11"/>
  <c r="I32" i="11"/>
  <c r="K32" i="11" s="1"/>
  <c r="H33" i="11"/>
  <c r="J31" i="11"/>
  <c r="U29" i="11"/>
  <c r="W29" i="11" s="1"/>
  <c r="F11" i="6" s="1"/>
  <c r="P30" i="11"/>
  <c r="Q30" i="11" s="1"/>
  <c r="L30" i="11"/>
  <c r="R30" i="11"/>
  <c r="S30" i="11" s="1"/>
  <c r="R29" i="10"/>
  <c r="S29" i="10" s="1"/>
  <c r="P29" i="10"/>
  <c r="Q29" i="10" s="1"/>
  <c r="T29" i="10" s="1"/>
  <c r="L29" i="10"/>
  <c r="U29" i="10" s="1"/>
  <c r="W29" i="10" s="1"/>
  <c r="E11" i="6" s="1"/>
  <c r="L30" i="10"/>
  <c r="R30" i="10"/>
  <c r="S30" i="10" s="1"/>
  <c r="P30" i="10"/>
  <c r="Q30" i="10" s="1"/>
  <c r="T30" i="10" s="1"/>
  <c r="I31" i="10"/>
  <c r="K31" i="10" s="1"/>
  <c r="D34" i="10"/>
  <c r="F33" i="10"/>
  <c r="G33" i="10"/>
  <c r="H32" i="10"/>
  <c r="U28" i="9"/>
  <c r="W28" i="9" s="1"/>
  <c r="D10" i="6" s="1"/>
  <c r="F32" i="9"/>
  <c r="D33" i="9"/>
  <c r="G32" i="9"/>
  <c r="T27" i="9"/>
  <c r="U27" i="9"/>
  <c r="W27" i="9" s="1"/>
  <c r="D9" i="6" s="1"/>
  <c r="J29" i="9"/>
  <c r="H31" i="9"/>
  <c r="I30" i="9"/>
  <c r="K30" i="9" s="1"/>
  <c r="H31" i="8"/>
  <c r="D33" i="8"/>
  <c r="G32" i="8"/>
  <c r="F32" i="8"/>
  <c r="H32" i="8" s="1"/>
  <c r="J30" i="8"/>
  <c r="P29" i="8"/>
  <c r="Q29" i="8" s="1"/>
  <c r="R29" i="8"/>
  <c r="S29" i="8" s="1"/>
  <c r="L29" i="8"/>
  <c r="U28" i="8"/>
  <c r="W28" i="8" s="1"/>
  <c r="C10" i="6" s="1"/>
  <c r="D34" i="5"/>
  <c r="A16" i="6" s="1"/>
  <c r="T30" i="11" l="1"/>
  <c r="U30" i="11" s="1"/>
  <c r="W30" i="11" s="1"/>
  <c r="F12" i="6" s="1"/>
  <c r="R31" i="11"/>
  <c r="S31" i="11" s="1"/>
  <c r="P31" i="11"/>
  <c r="Q31" i="11" s="1"/>
  <c r="T31" i="11" s="1"/>
  <c r="L31" i="11"/>
  <c r="U31" i="11" s="1"/>
  <c r="W31" i="11" s="1"/>
  <c r="F13" i="6" s="1"/>
  <c r="I33" i="11"/>
  <c r="K33" i="11" s="1"/>
  <c r="J32" i="11"/>
  <c r="F35" i="11"/>
  <c r="D36" i="11"/>
  <c r="G35" i="11"/>
  <c r="H34" i="11"/>
  <c r="I32" i="10"/>
  <c r="K32" i="10" s="1"/>
  <c r="H33" i="10"/>
  <c r="F34" i="10"/>
  <c r="H34" i="10" s="1"/>
  <c r="D35" i="10"/>
  <c r="G34" i="10"/>
  <c r="J31" i="10"/>
  <c r="U30" i="10"/>
  <c r="W30" i="10" s="1"/>
  <c r="E12" i="6" s="1"/>
  <c r="D34" i="9"/>
  <c r="F33" i="9"/>
  <c r="G33" i="9"/>
  <c r="J30" i="9"/>
  <c r="I31" i="9"/>
  <c r="K31" i="9" s="1"/>
  <c r="R29" i="9"/>
  <c r="S29" i="9" s="1"/>
  <c r="P29" i="9"/>
  <c r="Q29" i="9" s="1"/>
  <c r="L29" i="9"/>
  <c r="H32" i="9"/>
  <c r="T29" i="8"/>
  <c r="U29" i="8" s="1"/>
  <c r="W29" i="8" s="1"/>
  <c r="C11" i="6" s="1"/>
  <c r="L30" i="8"/>
  <c r="P30" i="8"/>
  <c r="Q30" i="8" s="1"/>
  <c r="R30" i="8"/>
  <c r="S30" i="8" s="1"/>
  <c r="I32" i="8"/>
  <c r="K32" i="8" s="1"/>
  <c r="J32" i="8"/>
  <c r="D34" i="8"/>
  <c r="F33" i="8"/>
  <c r="G33" i="8"/>
  <c r="I31" i="8"/>
  <c r="K31" i="8" s="1"/>
  <c r="D35" i="5"/>
  <c r="A17" i="6" s="1"/>
  <c r="T29" i="9" l="1"/>
  <c r="U29" i="9"/>
  <c r="W29" i="9" s="1"/>
  <c r="D11" i="6" s="1"/>
  <c r="I34" i="11"/>
  <c r="K34" i="11" s="1"/>
  <c r="D37" i="11"/>
  <c r="F36" i="11"/>
  <c r="G36" i="11"/>
  <c r="H35" i="11"/>
  <c r="R32" i="11"/>
  <c r="S32" i="11" s="1"/>
  <c r="P32" i="11"/>
  <c r="Q32" i="11" s="1"/>
  <c r="L32" i="11"/>
  <c r="J33" i="11"/>
  <c r="R31" i="10"/>
  <c r="S31" i="10" s="1"/>
  <c r="P31" i="10"/>
  <c r="Q31" i="10" s="1"/>
  <c r="L31" i="10"/>
  <c r="F35" i="10"/>
  <c r="H35" i="10" s="1"/>
  <c r="D36" i="10"/>
  <c r="G35" i="10"/>
  <c r="I34" i="10"/>
  <c r="K34" i="10" s="1"/>
  <c r="I33" i="10"/>
  <c r="K33" i="10" s="1"/>
  <c r="J32" i="10"/>
  <c r="I32" i="9"/>
  <c r="K32" i="9" s="1"/>
  <c r="J31" i="9"/>
  <c r="L30" i="9"/>
  <c r="R30" i="9"/>
  <c r="S30" i="9" s="1"/>
  <c r="P30" i="9"/>
  <c r="Q30" i="9" s="1"/>
  <c r="T30" i="9" s="1"/>
  <c r="H33" i="9"/>
  <c r="F34" i="9"/>
  <c r="D35" i="9"/>
  <c r="G34" i="9"/>
  <c r="J31" i="8"/>
  <c r="H33" i="8"/>
  <c r="F34" i="8"/>
  <c r="D35" i="8"/>
  <c r="G34" i="8"/>
  <c r="R32" i="8"/>
  <c r="S32" i="8" s="1"/>
  <c r="P32" i="8"/>
  <c r="Q32" i="8" s="1"/>
  <c r="T32" i="8" s="1"/>
  <c r="L32" i="8"/>
  <c r="T30" i="8"/>
  <c r="U30" i="8" s="1"/>
  <c r="W30" i="8" s="1"/>
  <c r="C12" i="6" s="1"/>
  <c r="D36" i="5"/>
  <c r="A18" i="6" s="1"/>
  <c r="T31" i="10" l="1"/>
  <c r="U30" i="9"/>
  <c r="W30" i="9" s="1"/>
  <c r="D12" i="6" s="1"/>
  <c r="U32" i="8"/>
  <c r="W32" i="8" s="1"/>
  <c r="C14" i="6" s="1"/>
  <c r="L33" i="11"/>
  <c r="R33" i="11"/>
  <c r="S33" i="11" s="1"/>
  <c r="P33" i="11"/>
  <c r="Q33" i="11" s="1"/>
  <c r="T33" i="11" s="1"/>
  <c r="T32" i="11"/>
  <c r="U32" i="11" s="1"/>
  <c r="W32" i="11" s="1"/>
  <c r="F14" i="6" s="1"/>
  <c r="I35" i="11"/>
  <c r="K35" i="11" s="1"/>
  <c r="H36" i="11"/>
  <c r="F37" i="11"/>
  <c r="D38" i="11"/>
  <c r="G37" i="11"/>
  <c r="J34" i="11"/>
  <c r="R32" i="10"/>
  <c r="S32" i="10" s="1"/>
  <c r="P32" i="10"/>
  <c r="Q32" i="10" s="1"/>
  <c r="T32" i="10" s="1"/>
  <c r="L32" i="10"/>
  <c r="J33" i="10"/>
  <c r="J34" i="10"/>
  <c r="D37" i="10"/>
  <c r="F36" i="10"/>
  <c r="G36" i="10"/>
  <c r="I35" i="10"/>
  <c r="K35" i="10" s="1"/>
  <c r="U31" i="10"/>
  <c r="W31" i="10" s="1"/>
  <c r="E13" i="6" s="1"/>
  <c r="F35" i="9"/>
  <c r="D36" i="9"/>
  <c r="G35" i="9"/>
  <c r="H34" i="9"/>
  <c r="R31" i="9"/>
  <c r="S31" i="9" s="1"/>
  <c r="P31" i="9"/>
  <c r="Q31" i="9" s="1"/>
  <c r="T31" i="9" s="1"/>
  <c r="L31" i="9"/>
  <c r="U31" i="9" s="1"/>
  <c r="W31" i="9" s="1"/>
  <c r="D13" i="6" s="1"/>
  <c r="I33" i="9"/>
  <c r="K33" i="9" s="1"/>
  <c r="J32" i="9"/>
  <c r="D36" i="8"/>
  <c r="F35" i="8"/>
  <c r="G35" i="8"/>
  <c r="H34" i="8"/>
  <c r="I33" i="8"/>
  <c r="K33" i="8" s="1"/>
  <c r="R31" i="8"/>
  <c r="S31" i="8" s="1"/>
  <c r="P31" i="8"/>
  <c r="Q31" i="8" s="1"/>
  <c r="T31" i="8" s="1"/>
  <c r="L31" i="8"/>
  <c r="U31" i="8" s="1"/>
  <c r="W31" i="8" s="1"/>
  <c r="C13" i="6" s="1"/>
  <c r="D37" i="5"/>
  <c r="A19" i="6" s="1"/>
  <c r="U32" i="10" l="1"/>
  <c r="W32" i="10" s="1"/>
  <c r="E14" i="6" s="1"/>
  <c r="J33" i="8"/>
  <c r="L33" i="8" s="1"/>
  <c r="R34" i="11"/>
  <c r="S34" i="11" s="1"/>
  <c r="P34" i="11"/>
  <c r="Q34" i="11" s="1"/>
  <c r="T34" i="11" s="1"/>
  <c r="L34" i="11"/>
  <c r="D39" i="11"/>
  <c r="G38" i="11"/>
  <c r="F38" i="11"/>
  <c r="H38" i="11" s="1"/>
  <c r="H37" i="11"/>
  <c r="I36" i="11"/>
  <c r="K36" i="11" s="1"/>
  <c r="J35" i="11"/>
  <c r="U33" i="11"/>
  <c r="W33" i="11" s="1"/>
  <c r="F15" i="6" s="1"/>
  <c r="R34" i="10"/>
  <c r="S34" i="10" s="1"/>
  <c r="P34" i="10"/>
  <c r="Q34" i="10" s="1"/>
  <c r="T34" i="10" s="1"/>
  <c r="L34" i="10"/>
  <c r="U34" i="10" s="1"/>
  <c r="W34" i="10" s="1"/>
  <c r="E16" i="6" s="1"/>
  <c r="H36" i="10"/>
  <c r="J35" i="10"/>
  <c r="F37" i="10"/>
  <c r="D38" i="10"/>
  <c r="G37" i="10"/>
  <c r="L33" i="10"/>
  <c r="R33" i="10"/>
  <c r="S33" i="10" s="1"/>
  <c r="P33" i="10"/>
  <c r="Q33" i="10" s="1"/>
  <c r="T33" i="10" s="1"/>
  <c r="R32" i="9"/>
  <c r="S32" i="9" s="1"/>
  <c r="L32" i="9"/>
  <c r="P32" i="9"/>
  <c r="Q32" i="9" s="1"/>
  <c r="J33" i="9"/>
  <c r="I34" i="9"/>
  <c r="K34" i="9" s="1"/>
  <c r="D37" i="9"/>
  <c r="F36" i="9"/>
  <c r="G36" i="9"/>
  <c r="H35" i="9"/>
  <c r="P33" i="8"/>
  <c r="Q33" i="8" s="1"/>
  <c r="I34" i="8"/>
  <c r="K34" i="8" s="1"/>
  <c r="J34" i="8"/>
  <c r="H35" i="8"/>
  <c r="D37" i="8"/>
  <c r="F36" i="8"/>
  <c r="G36" i="8"/>
  <c r="D38" i="5"/>
  <c r="A20" i="6" s="1"/>
  <c r="U34" i="11" l="1"/>
  <c r="W34" i="11" s="1"/>
  <c r="F16" i="6" s="1"/>
  <c r="T32" i="9"/>
  <c r="R33" i="8"/>
  <c r="S33" i="8" s="1"/>
  <c r="T33" i="8" s="1"/>
  <c r="U33" i="8" s="1"/>
  <c r="W33" i="8" s="1"/>
  <c r="C15" i="6" s="1"/>
  <c r="P35" i="11"/>
  <c r="Q35" i="11" s="1"/>
  <c r="R35" i="11"/>
  <c r="S35" i="11" s="1"/>
  <c r="L35" i="11"/>
  <c r="I38" i="11"/>
  <c r="K38" i="11" s="1"/>
  <c r="J36" i="11"/>
  <c r="I37" i="11"/>
  <c r="K37" i="11" s="1"/>
  <c r="F39" i="11"/>
  <c r="D40" i="11"/>
  <c r="G39" i="11"/>
  <c r="F38" i="10"/>
  <c r="D39" i="10"/>
  <c r="G38" i="10"/>
  <c r="R35" i="10"/>
  <c r="S35" i="10" s="1"/>
  <c r="P35" i="10"/>
  <c r="Q35" i="10" s="1"/>
  <c r="L35" i="10"/>
  <c r="U33" i="10"/>
  <c r="W33" i="10" s="1"/>
  <c r="E15" i="6" s="1"/>
  <c r="H37" i="10"/>
  <c r="I36" i="10"/>
  <c r="K36" i="10" s="1"/>
  <c r="I35" i="9"/>
  <c r="K35" i="9" s="1"/>
  <c r="H36" i="9"/>
  <c r="F37" i="9"/>
  <c r="D38" i="9"/>
  <c r="G37" i="9"/>
  <c r="J34" i="9"/>
  <c r="L33" i="9"/>
  <c r="R33" i="9"/>
  <c r="S33" i="9" s="1"/>
  <c r="P33" i="9"/>
  <c r="Q33" i="9" s="1"/>
  <c r="T33" i="9" s="1"/>
  <c r="U32" i="9"/>
  <c r="W32" i="9" s="1"/>
  <c r="D14" i="6" s="1"/>
  <c r="H36" i="8"/>
  <c r="F37" i="8"/>
  <c r="D38" i="8"/>
  <c r="G37" i="8"/>
  <c r="I35" i="8"/>
  <c r="K35" i="8" s="1"/>
  <c r="R34" i="8"/>
  <c r="S34" i="8" s="1"/>
  <c r="P34" i="8"/>
  <c r="Q34" i="8" s="1"/>
  <c r="T34" i="8" s="1"/>
  <c r="L34" i="8"/>
  <c r="D39" i="5"/>
  <c r="A21" i="6" s="1"/>
  <c r="J38" i="11" l="1"/>
  <c r="L38" i="11" s="1"/>
  <c r="U34" i="8"/>
  <c r="W34" i="8" s="1"/>
  <c r="C16" i="6" s="1"/>
  <c r="J35" i="8"/>
  <c r="P35" i="8" s="1"/>
  <c r="Q35" i="8" s="1"/>
  <c r="F40" i="11"/>
  <c r="D41" i="11"/>
  <c r="G40" i="11"/>
  <c r="H39" i="11"/>
  <c r="J37" i="11"/>
  <c r="R36" i="11"/>
  <c r="S36" i="11" s="1"/>
  <c r="P36" i="11"/>
  <c r="Q36" i="11" s="1"/>
  <c r="T36" i="11" s="1"/>
  <c r="L36" i="11"/>
  <c r="U36" i="11" s="1"/>
  <c r="W36" i="11" s="1"/>
  <c r="F18" i="6" s="1"/>
  <c r="R38" i="11"/>
  <c r="S38" i="11" s="1"/>
  <c r="P38" i="11"/>
  <c r="Q38" i="11" s="1"/>
  <c r="T38" i="11" s="1"/>
  <c r="T35" i="11"/>
  <c r="U35" i="11" s="1"/>
  <c r="W35" i="11" s="1"/>
  <c r="F17" i="6" s="1"/>
  <c r="J36" i="10"/>
  <c r="T35" i="10"/>
  <c r="U35" i="10" s="1"/>
  <c r="W35" i="10" s="1"/>
  <c r="E17" i="6" s="1"/>
  <c r="I37" i="10"/>
  <c r="K37" i="10" s="1"/>
  <c r="D40" i="10"/>
  <c r="F39" i="10"/>
  <c r="G39" i="10"/>
  <c r="H38" i="10"/>
  <c r="R34" i="9"/>
  <c r="S34" i="9" s="1"/>
  <c r="P34" i="9"/>
  <c r="Q34" i="9" s="1"/>
  <c r="T34" i="9" s="1"/>
  <c r="L34" i="9"/>
  <c r="F38" i="9"/>
  <c r="H38" i="9" s="1"/>
  <c r="D39" i="9"/>
  <c r="G38" i="9"/>
  <c r="U33" i="9"/>
  <c r="W33" i="9" s="1"/>
  <c r="D15" i="6" s="1"/>
  <c r="H37" i="9"/>
  <c r="I36" i="9"/>
  <c r="K36" i="9" s="1"/>
  <c r="J35" i="9"/>
  <c r="D39" i="8"/>
  <c r="F38" i="8"/>
  <c r="G38" i="8"/>
  <c r="H37" i="8"/>
  <c r="I36" i="8"/>
  <c r="K36" i="8" s="1"/>
  <c r="D40" i="5"/>
  <c r="A22" i="6" s="1"/>
  <c r="U34" i="9" l="1"/>
  <c r="W34" i="9" s="1"/>
  <c r="D16" i="6" s="1"/>
  <c r="R35" i="8"/>
  <c r="S35" i="8" s="1"/>
  <c r="L35" i="8"/>
  <c r="U38" i="11"/>
  <c r="W38" i="11" s="1"/>
  <c r="F20" i="6" s="1"/>
  <c r="R37" i="11"/>
  <c r="S37" i="11" s="1"/>
  <c r="P37" i="11"/>
  <c r="Q37" i="11" s="1"/>
  <c r="T37" i="11" s="1"/>
  <c r="L37" i="11"/>
  <c r="U37" i="11" s="1"/>
  <c r="W37" i="11" s="1"/>
  <c r="F19" i="6" s="1"/>
  <c r="I39" i="11"/>
  <c r="K39" i="11" s="1"/>
  <c r="D42" i="11"/>
  <c r="F41" i="11"/>
  <c r="G41" i="11"/>
  <c r="H40" i="11"/>
  <c r="I38" i="10"/>
  <c r="K38" i="10" s="1"/>
  <c r="H39" i="10"/>
  <c r="F40" i="10"/>
  <c r="D41" i="10"/>
  <c r="G40" i="10"/>
  <c r="J37" i="10"/>
  <c r="L36" i="10"/>
  <c r="R36" i="10"/>
  <c r="S36" i="10" s="1"/>
  <c r="P36" i="10"/>
  <c r="Q36" i="10" s="1"/>
  <c r="J36" i="9"/>
  <c r="I37" i="9"/>
  <c r="K37" i="9" s="1"/>
  <c r="D40" i="9"/>
  <c r="F39" i="9"/>
  <c r="G39" i="9"/>
  <c r="R35" i="9"/>
  <c r="S35" i="9" s="1"/>
  <c r="L35" i="9"/>
  <c r="P35" i="9"/>
  <c r="Q35" i="9" s="1"/>
  <c r="T35" i="9" s="1"/>
  <c r="I38" i="9"/>
  <c r="K38" i="9" s="1"/>
  <c r="J36" i="8"/>
  <c r="I37" i="8"/>
  <c r="K37" i="8" s="1"/>
  <c r="H38" i="8"/>
  <c r="D40" i="8"/>
  <c r="F39" i="8"/>
  <c r="G39" i="8"/>
  <c r="T35" i="8"/>
  <c r="D41" i="5"/>
  <c r="A23" i="6" s="1"/>
  <c r="J37" i="9" l="1"/>
  <c r="U35" i="8"/>
  <c r="W35" i="8" s="1"/>
  <c r="C17" i="6" s="1"/>
  <c r="F42" i="11"/>
  <c r="D43" i="11"/>
  <c r="G42" i="11"/>
  <c r="I40" i="11"/>
  <c r="K40" i="11" s="1"/>
  <c r="H41" i="11"/>
  <c r="J39" i="11"/>
  <c r="T36" i="10"/>
  <c r="U36" i="10"/>
  <c r="W36" i="10" s="1"/>
  <c r="E18" i="6" s="1"/>
  <c r="F41" i="10"/>
  <c r="H41" i="10" s="1"/>
  <c r="D42" i="10"/>
  <c r="G41" i="10"/>
  <c r="R37" i="10"/>
  <c r="S37" i="10" s="1"/>
  <c r="P37" i="10"/>
  <c r="Q37" i="10" s="1"/>
  <c r="T37" i="10" s="1"/>
  <c r="L37" i="10"/>
  <c r="U37" i="10" s="1"/>
  <c r="W37" i="10" s="1"/>
  <c r="E19" i="6" s="1"/>
  <c r="H40" i="10"/>
  <c r="I39" i="10"/>
  <c r="K39" i="10" s="1"/>
  <c r="J38" i="10"/>
  <c r="J38" i="9"/>
  <c r="H39" i="9"/>
  <c r="U35" i="9"/>
  <c r="W35" i="9" s="1"/>
  <c r="D17" i="6" s="1"/>
  <c r="F40" i="9"/>
  <c r="D41" i="9"/>
  <c r="G40" i="9"/>
  <c r="R37" i="9"/>
  <c r="S37" i="9" s="1"/>
  <c r="L37" i="9"/>
  <c r="P37" i="9"/>
  <c r="Q37" i="9" s="1"/>
  <c r="T37" i="9" s="1"/>
  <c r="L36" i="9"/>
  <c r="P36" i="9"/>
  <c r="Q36" i="9" s="1"/>
  <c r="R36" i="9"/>
  <c r="S36" i="9" s="1"/>
  <c r="H39" i="8"/>
  <c r="F40" i="8"/>
  <c r="D41" i="8"/>
  <c r="G40" i="8"/>
  <c r="I38" i="8"/>
  <c r="K38" i="8" s="1"/>
  <c r="J37" i="8"/>
  <c r="L36" i="8"/>
  <c r="R36" i="8"/>
  <c r="S36" i="8" s="1"/>
  <c r="P36" i="8"/>
  <c r="Q36" i="8" s="1"/>
  <c r="T36" i="8" s="1"/>
  <c r="D42" i="5"/>
  <c r="A24" i="6" s="1"/>
  <c r="J38" i="8" l="1"/>
  <c r="L38" i="8" s="1"/>
  <c r="R39" i="11"/>
  <c r="S39" i="11" s="1"/>
  <c r="P39" i="11"/>
  <c r="Q39" i="11" s="1"/>
  <c r="T39" i="11" s="1"/>
  <c r="L39" i="11"/>
  <c r="U39" i="11" s="1"/>
  <c r="W39" i="11" s="1"/>
  <c r="F21" i="6" s="1"/>
  <c r="I41" i="11"/>
  <c r="K41" i="11" s="1"/>
  <c r="J40" i="11"/>
  <c r="F43" i="11"/>
  <c r="D44" i="11"/>
  <c r="G43" i="11"/>
  <c r="H42" i="11"/>
  <c r="J39" i="10"/>
  <c r="D43" i="10"/>
  <c r="F42" i="10"/>
  <c r="G42" i="10"/>
  <c r="R38" i="10"/>
  <c r="S38" i="10" s="1"/>
  <c r="P38" i="10"/>
  <c r="Q38" i="10" s="1"/>
  <c r="T38" i="10" s="1"/>
  <c r="L38" i="10"/>
  <c r="I40" i="10"/>
  <c r="K40" i="10" s="1"/>
  <c r="I41" i="10"/>
  <c r="K41" i="10" s="1"/>
  <c r="T36" i="9"/>
  <c r="U36" i="9"/>
  <c r="W36" i="9" s="1"/>
  <c r="D18" i="6" s="1"/>
  <c r="U37" i="9"/>
  <c r="W37" i="9" s="1"/>
  <c r="D19" i="6" s="1"/>
  <c r="F41" i="9"/>
  <c r="H41" i="9" s="1"/>
  <c r="D42" i="9"/>
  <c r="G41" i="9"/>
  <c r="H40" i="9"/>
  <c r="I39" i="9"/>
  <c r="K39" i="9" s="1"/>
  <c r="R38" i="9"/>
  <c r="S38" i="9" s="1"/>
  <c r="L38" i="9"/>
  <c r="P38" i="9"/>
  <c r="Q38" i="9" s="1"/>
  <c r="T38" i="9" s="1"/>
  <c r="U36" i="8"/>
  <c r="W36" i="8" s="1"/>
  <c r="C18" i="6" s="1"/>
  <c r="R37" i="8"/>
  <c r="S37" i="8" s="1"/>
  <c r="P37" i="8"/>
  <c r="Q37" i="8" s="1"/>
  <c r="T37" i="8" s="1"/>
  <c r="L37" i="8"/>
  <c r="R38" i="8"/>
  <c r="S38" i="8" s="1"/>
  <c r="P38" i="8"/>
  <c r="Q38" i="8" s="1"/>
  <c r="F41" i="8"/>
  <c r="D42" i="8"/>
  <c r="G41" i="8"/>
  <c r="H40" i="8"/>
  <c r="I39" i="8"/>
  <c r="K39" i="8" s="1"/>
  <c r="D43" i="5"/>
  <c r="A25" i="6" s="1"/>
  <c r="J41" i="11" l="1"/>
  <c r="U37" i="8"/>
  <c r="W37" i="8" s="1"/>
  <c r="C19" i="6" s="1"/>
  <c r="U38" i="10"/>
  <c r="W38" i="10" s="1"/>
  <c r="E20" i="6" s="1"/>
  <c r="T38" i="8"/>
  <c r="U38" i="8" s="1"/>
  <c r="W38" i="8" s="1"/>
  <c r="C20" i="6" s="1"/>
  <c r="I42" i="11"/>
  <c r="K42" i="11" s="1"/>
  <c r="D45" i="11"/>
  <c r="F44" i="11"/>
  <c r="G44" i="11"/>
  <c r="H43" i="11"/>
  <c r="R40" i="11"/>
  <c r="S40" i="11" s="1"/>
  <c r="P40" i="11"/>
  <c r="Q40" i="11" s="1"/>
  <c r="L40" i="11"/>
  <c r="L41" i="11"/>
  <c r="R41" i="11"/>
  <c r="S41" i="11" s="1"/>
  <c r="P41" i="11"/>
  <c r="Q41" i="11" s="1"/>
  <c r="J41" i="10"/>
  <c r="J40" i="10"/>
  <c r="H42" i="10"/>
  <c r="F43" i="10"/>
  <c r="H43" i="10" s="1"/>
  <c r="D44" i="10"/>
  <c r="G43" i="10"/>
  <c r="L39" i="10"/>
  <c r="P39" i="10"/>
  <c r="Q39" i="10" s="1"/>
  <c r="R39" i="10"/>
  <c r="S39" i="10" s="1"/>
  <c r="I41" i="9"/>
  <c r="K41" i="9" s="1"/>
  <c r="U38" i="9"/>
  <c r="W38" i="9" s="1"/>
  <c r="D20" i="6" s="1"/>
  <c r="J39" i="9"/>
  <c r="I40" i="9"/>
  <c r="K40" i="9" s="1"/>
  <c r="D43" i="9"/>
  <c r="F42" i="9"/>
  <c r="G42" i="9"/>
  <c r="I40" i="8"/>
  <c r="K40" i="8" s="1"/>
  <c r="J40" i="8"/>
  <c r="D43" i="8"/>
  <c r="F42" i="8"/>
  <c r="G42" i="8"/>
  <c r="H41" i="8"/>
  <c r="J39" i="8"/>
  <c r="D44" i="5"/>
  <c r="A26" i="6" s="1"/>
  <c r="T40" i="11" l="1"/>
  <c r="U40" i="11"/>
  <c r="W40" i="11" s="1"/>
  <c r="F22" i="6" s="1"/>
  <c r="T41" i="11"/>
  <c r="U41" i="11"/>
  <c r="W41" i="11" s="1"/>
  <c r="F23" i="6" s="1"/>
  <c r="I43" i="11"/>
  <c r="K43" i="11" s="1"/>
  <c r="H44" i="11"/>
  <c r="F45" i="11"/>
  <c r="D46" i="11"/>
  <c r="G45" i="11"/>
  <c r="J42" i="11"/>
  <c r="T39" i="10"/>
  <c r="U39" i="10"/>
  <c r="W39" i="10" s="1"/>
  <c r="E21" i="6" s="1"/>
  <c r="F44" i="10"/>
  <c r="D45" i="10"/>
  <c r="G44" i="10"/>
  <c r="I43" i="10"/>
  <c r="K43" i="10" s="1"/>
  <c r="I42" i="10"/>
  <c r="K42" i="10" s="1"/>
  <c r="R40" i="10"/>
  <c r="S40" i="10" s="1"/>
  <c r="P40" i="10"/>
  <c r="Q40" i="10" s="1"/>
  <c r="L40" i="10"/>
  <c r="R41" i="10"/>
  <c r="S41" i="10" s="1"/>
  <c r="P41" i="10"/>
  <c r="Q41" i="10" s="1"/>
  <c r="T41" i="10" s="1"/>
  <c r="L41" i="10"/>
  <c r="U41" i="10" s="1"/>
  <c r="W41" i="10" s="1"/>
  <c r="E23" i="6" s="1"/>
  <c r="L39" i="9"/>
  <c r="P39" i="9"/>
  <c r="Q39" i="9" s="1"/>
  <c r="R39" i="9"/>
  <c r="S39" i="9" s="1"/>
  <c r="H42" i="9"/>
  <c r="F43" i="9"/>
  <c r="D44" i="9"/>
  <c r="G43" i="9"/>
  <c r="J40" i="9"/>
  <c r="J41" i="9"/>
  <c r="L39" i="8"/>
  <c r="R39" i="8"/>
  <c r="S39" i="8" s="1"/>
  <c r="P39" i="8"/>
  <c r="Q39" i="8" s="1"/>
  <c r="T39" i="8" s="1"/>
  <c r="I41" i="8"/>
  <c r="K41" i="8" s="1"/>
  <c r="J41" i="8"/>
  <c r="H42" i="8"/>
  <c r="D44" i="8"/>
  <c r="F43" i="8"/>
  <c r="G43" i="8"/>
  <c r="R40" i="8"/>
  <c r="S40" i="8" s="1"/>
  <c r="P40" i="8"/>
  <c r="Q40" i="8" s="1"/>
  <c r="L40" i="8"/>
  <c r="D45" i="5"/>
  <c r="A27" i="6" s="1"/>
  <c r="T40" i="8" l="1"/>
  <c r="U40" i="8"/>
  <c r="W40" i="8" s="1"/>
  <c r="C22" i="6" s="1"/>
  <c r="R42" i="11"/>
  <c r="S42" i="11" s="1"/>
  <c r="P42" i="11"/>
  <c r="Q42" i="11" s="1"/>
  <c r="T42" i="11" s="1"/>
  <c r="L42" i="11"/>
  <c r="U42" i="11" s="1"/>
  <c r="W42" i="11" s="1"/>
  <c r="F24" i="6" s="1"/>
  <c r="F46" i="11"/>
  <c r="D47" i="11"/>
  <c r="G46" i="11"/>
  <c r="H45" i="11"/>
  <c r="I44" i="11"/>
  <c r="K44" i="11" s="1"/>
  <c r="J43" i="11"/>
  <c r="J43" i="10"/>
  <c r="T40" i="10"/>
  <c r="U40" i="10" s="1"/>
  <c r="W40" i="10" s="1"/>
  <c r="E22" i="6" s="1"/>
  <c r="H44" i="10"/>
  <c r="D46" i="10"/>
  <c r="F45" i="10"/>
  <c r="G45" i="10"/>
  <c r="J42" i="10"/>
  <c r="R41" i="9"/>
  <c r="S41" i="9" s="1"/>
  <c r="P41" i="9"/>
  <c r="Q41" i="9" s="1"/>
  <c r="T41" i="9" s="1"/>
  <c r="L41" i="9"/>
  <c r="U41" i="9" s="1"/>
  <c r="W41" i="9" s="1"/>
  <c r="D23" i="6" s="1"/>
  <c r="R40" i="9"/>
  <c r="S40" i="9" s="1"/>
  <c r="P40" i="9"/>
  <c r="Q40" i="9" s="1"/>
  <c r="L40" i="9"/>
  <c r="F44" i="9"/>
  <c r="D45" i="9"/>
  <c r="G44" i="9"/>
  <c r="H43" i="9"/>
  <c r="I42" i="9"/>
  <c r="K42" i="9" s="1"/>
  <c r="T39" i="9"/>
  <c r="U39" i="9"/>
  <c r="W39" i="9" s="1"/>
  <c r="D21" i="6" s="1"/>
  <c r="H43" i="8"/>
  <c r="D45" i="8"/>
  <c r="F44" i="8"/>
  <c r="G44" i="8"/>
  <c r="I42" i="8"/>
  <c r="K42" i="8" s="1"/>
  <c r="L41" i="8"/>
  <c r="P41" i="8"/>
  <c r="Q41" i="8" s="1"/>
  <c r="R41" i="8"/>
  <c r="S41" i="8" s="1"/>
  <c r="U39" i="8"/>
  <c r="W39" i="8" s="1"/>
  <c r="C21" i="6" s="1"/>
  <c r="D46" i="5"/>
  <c r="A28" i="6" s="1"/>
  <c r="J42" i="8" l="1"/>
  <c r="L42" i="8" s="1"/>
  <c r="R43" i="11"/>
  <c r="S43" i="11" s="1"/>
  <c r="L43" i="11"/>
  <c r="P43" i="11"/>
  <c r="Q43" i="11" s="1"/>
  <c r="T43" i="11" s="1"/>
  <c r="J44" i="11"/>
  <c r="I45" i="11"/>
  <c r="K45" i="11" s="1"/>
  <c r="J45" i="11"/>
  <c r="F47" i="11"/>
  <c r="G47" i="11"/>
  <c r="H46" i="11"/>
  <c r="L42" i="10"/>
  <c r="R42" i="10"/>
  <c r="S42" i="10" s="1"/>
  <c r="P42" i="10"/>
  <c r="Q42" i="10" s="1"/>
  <c r="H45" i="10"/>
  <c r="F46" i="10"/>
  <c r="D47" i="10"/>
  <c r="G46" i="10"/>
  <c r="I44" i="10"/>
  <c r="K44" i="10" s="1"/>
  <c r="R43" i="10"/>
  <c r="S43" i="10" s="1"/>
  <c r="P43" i="10"/>
  <c r="Q43" i="10" s="1"/>
  <c r="L43" i="10"/>
  <c r="J42" i="9"/>
  <c r="I43" i="9"/>
  <c r="K43" i="9" s="1"/>
  <c r="D46" i="9"/>
  <c r="F45" i="9"/>
  <c r="G45" i="9"/>
  <c r="H44" i="9"/>
  <c r="T40" i="9"/>
  <c r="U40" i="9" s="1"/>
  <c r="W40" i="9" s="1"/>
  <c r="D22" i="6" s="1"/>
  <c r="T41" i="8"/>
  <c r="U41" i="8" s="1"/>
  <c r="W41" i="8" s="1"/>
  <c r="C23" i="6" s="1"/>
  <c r="H44" i="8"/>
  <c r="D46" i="8"/>
  <c r="G45" i="8"/>
  <c r="F45" i="8"/>
  <c r="H45" i="8" s="1"/>
  <c r="I43" i="8"/>
  <c r="K43" i="8" s="1"/>
  <c r="D47" i="5"/>
  <c r="A29" i="6" s="1"/>
  <c r="R42" i="8" l="1"/>
  <c r="S42" i="8" s="1"/>
  <c r="T42" i="10"/>
  <c r="U42" i="10" s="1"/>
  <c r="W42" i="10" s="1"/>
  <c r="E24" i="6" s="1"/>
  <c r="P42" i="8"/>
  <c r="Q42" i="8" s="1"/>
  <c r="T42" i="8" s="1"/>
  <c r="U42" i="8" s="1"/>
  <c r="W42" i="8" s="1"/>
  <c r="C24" i="6" s="1"/>
  <c r="I46" i="11"/>
  <c r="K46" i="11" s="1"/>
  <c r="R45" i="11"/>
  <c r="S45" i="11" s="1"/>
  <c r="P45" i="11"/>
  <c r="Q45" i="11" s="1"/>
  <c r="L45" i="11"/>
  <c r="R44" i="11"/>
  <c r="S44" i="11" s="1"/>
  <c r="P44" i="11"/>
  <c r="Q44" i="11" s="1"/>
  <c r="T44" i="11" s="1"/>
  <c r="L44" i="11"/>
  <c r="U43" i="11"/>
  <c r="W43" i="11" s="1"/>
  <c r="F25" i="6" s="1"/>
  <c r="H47" i="11"/>
  <c r="F47" i="10"/>
  <c r="G47" i="10"/>
  <c r="H46" i="10"/>
  <c r="I45" i="10"/>
  <c r="K45" i="10" s="1"/>
  <c r="T43" i="10"/>
  <c r="U43" i="10" s="1"/>
  <c r="W43" i="10" s="1"/>
  <c r="E25" i="6" s="1"/>
  <c r="J44" i="10"/>
  <c r="I44" i="9"/>
  <c r="K44" i="9" s="1"/>
  <c r="H45" i="9"/>
  <c r="F46" i="9"/>
  <c r="H46" i="9" s="1"/>
  <c r="D47" i="9"/>
  <c r="G46" i="9"/>
  <c r="J43" i="9"/>
  <c r="L42" i="9"/>
  <c r="R42" i="9"/>
  <c r="S42" i="9" s="1"/>
  <c r="P42" i="9"/>
  <c r="Q42" i="9" s="1"/>
  <c r="J43" i="8"/>
  <c r="I45" i="8"/>
  <c r="K45" i="8" s="1"/>
  <c r="D47" i="8"/>
  <c r="F46" i="8"/>
  <c r="G46" i="8"/>
  <c r="I44" i="8"/>
  <c r="K44" i="8" s="1"/>
  <c r="J44" i="8"/>
  <c r="T45" i="11" l="1"/>
  <c r="U45" i="11" s="1"/>
  <c r="W45" i="11" s="1"/>
  <c r="F27" i="6" s="1"/>
  <c r="U44" i="11"/>
  <c r="W44" i="11" s="1"/>
  <c r="F26" i="6" s="1"/>
  <c r="I47" i="11"/>
  <c r="K47" i="11" s="1"/>
  <c r="J46" i="11"/>
  <c r="J45" i="10"/>
  <c r="R44" i="10"/>
  <c r="S44" i="10" s="1"/>
  <c r="P44" i="10"/>
  <c r="Q44" i="10" s="1"/>
  <c r="L44" i="10"/>
  <c r="H47" i="10"/>
  <c r="I46" i="10"/>
  <c r="K46" i="10" s="1"/>
  <c r="J46" i="10"/>
  <c r="I46" i="9"/>
  <c r="K46" i="9" s="1"/>
  <c r="J46" i="9"/>
  <c r="T42" i="9"/>
  <c r="U42" i="9" s="1"/>
  <c r="W42" i="9" s="1"/>
  <c r="D24" i="6" s="1"/>
  <c r="R43" i="9"/>
  <c r="S43" i="9" s="1"/>
  <c r="L43" i="9"/>
  <c r="P43" i="9"/>
  <c r="Q43" i="9" s="1"/>
  <c r="T43" i="9" s="1"/>
  <c r="F47" i="9"/>
  <c r="G47" i="9"/>
  <c r="I45" i="9"/>
  <c r="K45" i="9" s="1"/>
  <c r="J44" i="9"/>
  <c r="R44" i="8"/>
  <c r="S44" i="8" s="1"/>
  <c r="P44" i="8"/>
  <c r="Q44" i="8" s="1"/>
  <c r="T44" i="8" s="1"/>
  <c r="L44" i="8"/>
  <c r="U44" i="8" s="1"/>
  <c r="W44" i="8" s="1"/>
  <c r="C26" i="6" s="1"/>
  <c r="H46" i="8"/>
  <c r="F47" i="8"/>
  <c r="G47" i="8"/>
  <c r="J45" i="8"/>
  <c r="R43" i="8"/>
  <c r="S43" i="8" s="1"/>
  <c r="P43" i="8"/>
  <c r="Q43" i="8" s="1"/>
  <c r="L43" i="8"/>
  <c r="T43" i="8" l="1"/>
  <c r="U43" i="8" s="1"/>
  <c r="W43" i="8" s="1"/>
  <c r="C25" i="6" s="1"/>
  <c r="R46" i="11"/>
  <c r="S46" i="11" s="1"/>
  <c r="L46" i="11"/>
  <c r="P46" i="11"/>
  <c r="Q46" i="11" s="1"/>
  <c r="T46" i="11" s="1"/>
  <c r="J47" i="11"/>
  <c r="T44" i="10"/>
  <c r="U44" i="10" s="1"/>
  <c r="W44" i="10" s="1"/>
  <c r="E26" i="6" s="1"/>
  <c r="R46" i="10"/>
  <c r="S46" i="10" s="1"/>
  <c r="P46" i="10"/>
  <c r="Q46" i="10" s="1"/>
  <c r="T46" i="10" s="1"/>
  <c r="L46" i="10"/>
  <c r="I47" i="10"/>
  <c r="K47" i="10" s="1"/>
  <c r="L45" i="10"/>
  <c r="R45" i="10"/>
  <c r="S45" i="10" s="1"/>
  <c r="P45" i="10"/>
  <c r="Q45" i="10" s="1"/>
  <c r="J45" i="9"/>
  <c r="U43" i="9"/>
  <c r="W43" i="9" s="1"/>
  <c r="D25" i="6" s="1"/>
  <c r="R46" i="9"/>
  <c r="S46" i="9" s="1"/>
  <c r="P46" i="9"/>
  <c r="Q46" i="9" s="1"/>
  <c r="T46" i="9" s="1"/>
  <c r="L46" i="9"/>
  <c r="R44" i="9"/>
  <c r="S44" i="9" s="1"/>
  <c r="P44" i="9"/>
  <c r="Q44" i="9" s="1"/>
  <c r="T44" i="9" s="1"/>
  <c r="L44" i="9"/>
  <c r="U44" i="9" s="1"/>
  <c r="W44" i="9" s="1"/>
  <c r="D26" i="6" s="1"/>
  <c r="H47" i="9"/>
  <c r="L45" i="8"/>
  <c r="R45" i="8"/>
  <c r="S45" i="8" s="1"/>
  <c r="P45" i="8"/>
  <c r="Q45" i="8" s="1"/>
  <c r="H47" i="8"/>
  <c r="I46" i="8"/>
  <c r="K46" i="8" s="1"/>
  <c r="T45" i="10" l="1"/>
  <c r="U45" i="10" s="1"/>
  <c r="W45" i="10" s="1"/>
  <c r="E27" i="6" s="1"/>
  <c r="T45" i="8"/>
  <c r="R47" i="11"/>
  <c r="S47" i="11" s="1"/>
  <c r="P47" i="11"/>
  <c r="Q47" i="11" s="1"/>
  <c r="T47" i="11" s="1"/>
  <c r="L47" i="11"/>
  <c r="U46" i="11"/>
  <c r="W46" i="11" s="1"/>
  <c r="F28" i="6" s="1"/>
  <c r="J47" i="10"/>
  <c r="U46" i="10"/>
  <c r="W46" i="10" s="1"/>
  <c r="E28" i="6" s="1"/>
  <c r="I47" i="9"/>
  <c r="K47" i="9" s="1"/>
  <c r="U46" i="9"/>
  <c r="W46" i="9" s="1"/>
  <c r="D28" i="6" s="1"/>
  <c r="L45" i="9"/>
  <c r="P45" i="9"/>
  <c r="Q45" i="9" s="1"/>
  <c r="R45" i="9"/>
  <c r="S45" i="9" s="1"/>
  <c r="J46" i="8"/>
  <c r="I47" i="8"/>
  <c r="K47" i="8" s="1"/>
  <c r="U45" i="8"/>
  <c r="W45" i="8" s="1"/>
  <c r="C27" i="6" s="1"/>
  <c r="U47" i="11" l="1"/>
  <c r="W47" i="11" s="1"/>
  <c r="F29" i="6" s="1"/>
  <c r="R47" i="10"/>
  <c r="S47" i="10" s="1"/>
  <c r="L47" i="10"/>
  <c r="P47" i="10"/>
  <c r="Q47" i="10" s="1"/>
  <c r="T45" i="9"/>
  <c r="U45" i="9"/>
  <c r="W45" i="9" s="1"/>
  <c r="D27" i="6" s="1"/>
  <c r="J47" i="9"/>
  <c r="R46" i="8"/>
  <c r="S46" i="8" s="1"/>
  <c r="L46" i="8"/>
  <c r="P46" i="8"/>
  <c r="Q46" i="8" s="1"/>
  <c r="T46" i="8" s="1"/>
  <c r="J47" i="8"/>
  <c r="T47" i="10" l="1"/>
  <c r="U47" i="10" s="1"/>
  <c r="W47" i="10" s="1"/>
  <c r="E29" i="6" s="1"/>
  <c r="R47" i="9"/>
  <c r="S47" i="9" s="1"/>
  <c r="P47" i="9"/>
  <c r="Q47" i="9" s="1"/>
  <c r="T47" i="9" s="1"/>
  <c r="L47" i="9"/>
  <c r="U47" i="9" s="1"/>
  <c r="W47" i="9" s="1"/>
  <c r="D29" i="6" s="1"/>
  <c r="P47" i="8"/>
  <c r="Q47" i="8" s="1"/>
  <c r="R47" i="8"/>
  <c r="S47" i="8" s="1"/>
  <c r="L47" i="8"/>
  <c r="U46" i="8"/>
  <c r="W46" i="8" s="1"/>
  <c r="C28" i="6" s="1"/>
  <c r="T47" i="8" l="1"/>
  <c r="U47" i="8" s="1"/>
  <c r="W47" i="8" s="1"/>
  <c r="C29" i="6" s="1"/>
  <c r="C12" i="5" l="1"/>
  <c r="C5" i="5" s="1"/>
  <c r="E39" i="5" s="1"/>
  <c r="G37" i="5" l="1"/>
  <c r="G38" i="5"/>
  <c r="G39" i="5"/>
  <c r="E26" i="5"/>
  <c r="F26" i="5" s="1"/>
  <c r="C11" i="5"/>
  <c r="E27" i="5"/>
  <c r="E41" i="5"/>
  <c r="F41" i="5" s="1"/>
  <c r="V41" i="5"/>
  <c r="E28" i="5"/>
  <c r="G29" i="5"/>
  <c r="G30" i="5"/>
  <c r="E40" i="5"/>
  <c r="G42" i="5"/>
  <c r="G43" i="5"/>
  <c r="E42" i="5"/>
  <c r="G24" i="5"/>
  <c r="G46" i="5"/>
  <c r="E45" i="5"/>
  <c r="F45" i="5" s="1"/>
  <c r="G25" i="5"/>
  <c r="E23" i="5"/>
  <c r="V23" i="5" s="1"/>
  <c r="E35" i="5"/>
  <c r="F35" i="5" s="1"/>
  <c r="G26" i="5"/>
  <c r="G27" i="5"/>
  <c r="E21" i="5"/>
  <c r="E36" i="5"/>
  <c r="G28" i="5"/>
  <c r="E20" i="5"/>
  <c r="V20" i="5" s="1"/>
  <c r="V39" i="5"/>
  <c r="F39" i="5"/>
  <c r="E34" i="5"/>
  <c r="E31" i="5"/>
  <c r="E30" i="5"/>
  <c r="G45" i="5"/>
  <c r="G33" i="5"/>
  <c r="E37" i="5"/>
  <c r="G44" i="5"/>
  <c r="G32" i="5"/>
  <c r="G20" i="5"/>
  <c r="E29" i="5"/>
  <c r="E25" i="5"/>
  <c r="G36" i="5"/>
  <c r="G22" i="5"/>
  <c r="E22" i="5"/>
  <c r="G35" i="5"/>
  <c r="E43" i="5"/>
  <c r="G34" i="5"/>
  <c r="G21" i="5"/>
  <c r="E46" i="5"/>
  <c r="E24" i="5"/>
  <c r="G47" i="5"/>
  <c r="G31" i="5"/>
  <c r="E47" i="5"/>
  <c r="E33" i="5"/>
  <c r="G40" i="5"/>
  <c r="E32" i="5"/>
  <c r="E38" i="5"/>
  <c r="E44" i="5"/>
  <c r="G23" i="5"/>
  <c r="G41" i="5"/>
  <c r="V26" i="5" l="1"/>
  <c r="H39" i="5"/>
  <c r="I39" i="5" s="1"/>
  <c r="K39" i="5" s="1"/>
  <c r="H26" i="5"/>
  <c r="H45" i="5"/>
  <c r="I45" i="5" s="1"/>
  <c r="K45" i="5" s="1"/>
  <c r="F27" i="5"/>
  <c r="H27" i="5" s="1"/>
  <c r="V27" i="5"/>
  <c r="H41" i="5"/>
  <c r="H35" i="5"/>
  <c r="I35" i="5" s="1"/>
  <c r="F40" i="5"/>
  <c r="H40" i="5" s="1"/>
  <c r="I40" i="5" s="1"/>
  <c r="K40" i="5" s="1"/>
  <c r="V40" i="5"/>
  <c r="F28" i="5"/>
  <c r="H28" i="5" s="1"/>
  <c r="V28" i="5"/>
  <c r="F23" i="5"/>
  <c r="H23" i="5" s="1"/>
  <c r="F42" i="5"/>
  <c r="H42" i="5" s="1"/>
  <c r="I42" i="5" s="1"/>
  <c r="K42" i="5" s="1"/>
  <c r="V42" i="5"/>
  <c r="F20" i="5"/>
  <c r="H20" i="5" s="1"/>
  <c r="V35" i="5"/>
  <c r="F36" i="5"/>
  <c r="H36" i="5" s="1"/>
  <c r="I36" i="5" s="1"/>
  <c r="K36" i="5" s="1"/>
  <c r="V36" i="5"/>
  <c r="V45" i="5"/>
  <c r="V21" i="5"/>
  <c r="F21" i="5"/>
  <c r="H21" i="5" s="1"/>
  <c r="I21" i="5" s="1"/>
  <c r="K21" i="5" s="1"/>
  <c r="I41" i="5"/>
  <c r="K41" i="5" s="1"/>
  <c r="J41" i="5"/>
  <c r="F37" i="5"/>
  <c r="H37" i="5" s="1"/>
  <c r="V37" i="5"/>
  <c r="V44" i="5"/>
  <c r="F44" i="5"/>
  <c r="H44" i="5" s="1"/>
  <c r="F43" i="5"/>
  <c r="H43" i="5" s="1"/>
  <c r="V43" i="5"/>
  <c r="F38" i="5"/>
  <c r="H38" i="5" s="1"/>
  <c r="V38" i="5"/>
  <c r="V32" i="5"/>
  <c r="F32" i="5"/>
  <c r="H32" i="5" s="1"/>
  <c r="F22" i="5"/>
  <c r="H22" i="5" s="1"/>
  <c r="V22" i="5"/>
  <c r="V30" i="5"/>
  <c r="F30" i="5"/>
  <c r="H30" i="5" s="1"/>
  <c r="I26" i="5"/>
  <c r="K26" i="5" s="1"/>
  <c r="F31" i="5"/>
  <c r="H31" i="5" s="1"/>
  <c r="V31" i="5"/>
  <c r="F33" i="5"/>
  <c r="H33" i="5" s="1"/>
  <c r="V33" i="5"/>
  <c r="V34" i="5"/>
  <c r="F34" i="5"/>
  <c r="H34" i="5" s="1"/>
  <c r="F47" i="5"/>
  <c r="H47" i="5" s="1"/>
  <c r="V47" i="5"/>
  <c r="V25" i="5"/>
  <c r="F25" i="5"/>
  <c r="H25" i="5" s="1"/>
  <c r="F29" i="5"/>
  <c r="H29" i="5" s="1"/>
  <c r="V29" i="5"/>
  <c r="F24" i="5"/>
  <c r="H24" i="5" s="1"/>
  <c r="V24" i="5"/>
  <c r="V46" i="5"/>
  <c r="F46" i="5"/>
  <c r="H46" i="5" s="1"/>
  <c r="J39" i="5" l="1"/>
  <c r="P39" i="5" s="1"/>
  <c r="Q39" i="5" s="1"/>
  <c r="I28" i="5"/>
  <c r="K28" i="5" s="1"/>
  <c r="I27" i="5"/>
  <c r="K27" i="5" s="1"/>
  <c r="K35" i="5"/>
  <c r="J35" i="5"/>
  <c r="L35" i="5" s="1"/>
  <c r="J21" i="5"/>
  <c r="P21" i="5" s="1"/>
  <c r="Q21" i="5" s="1"/>
  <c r="J36" i="5"/>
  <c r="P36" i="5" s="1"/>
  <c r="Q36" i="5" s="1"/>
  <c r="J42" i="5"/>
  <c r="R42" i="5" s="1"/>
  <c r="S42" i="5" s="1"/>
  <c r="I47" i="5"/>
  <c r="K47" i="5" s="1"/>
  <c r="J47" i="5"/>
  <c r="I44" i="5"/>
  <c r="K44" i="5" s="1"/>
  <c r="I24" i="5"/>
  <c r="K24" i="5" s="1"/>
  <c r="I22" i="5"/>
  <c r="K22" i="5" s="1"/>
  <c r="I34" i="5"/>
  <c r="K34" i="5" s="1"/>
  <c r="I32" i="5"/>
  <c r="K32" i="5" s="1"/>
  <c r="J32" i="5"/>
  <c r="J45" i="5"/>
  <c r="I29" i="5"/>
  <c r="K29" i="5" s="1"/>
  <c r="I33" i="5"/>
  <c r="K33" i="5" s="1"/>
  <c r="J40" i="5"/>
  <c r="I37" i="5"/>
  <c r="K37" i="5" s="1"/>
  <c r="I46" i="5"/>
  <c r="K46" i="5" s="1"/>
  <c r="I23" i="5"/>
  <c r="K23" i="5" s="1"/>
  <c r="I31" i="5"/>
  <c r="K31" i="5" s="1"/>
  <c r="I38" i="5"/>
  <c r="K38" i="5" s="1"/>
  <c r="I25" i="5"/>
  <c r="K25" i="5" s="1"/>
  <c r="J26" i="5"/>
  <c r="I30" i="5"/>
  <c r="K30" i="5" s="1"/>
  <c r="P41" i="5"/>
  <c r="Q41" i="5" s="1"/>
  <c r="L41" i="5"/>
  <c r="R41" i="5"/>
  <c r="S41" i="5" s="1"/>
  <c r="I20" i="5"/>
  <c r="K20" i="5" s="1"/>
  <c r="I43" i="5"/>
  <c r="K43" i="5" s="1"/>
  <c r="J34" i="5" l="1"/>
  <c r="L34" i="5" s="1"/>
  <c r="J28" i="5"/>
  <c r="L28" i="5" s="1"/>
  <c r="L36" i="5"/>
  <c r="J37" i="5"/>
  <c r="P37" i="5" s="1"/>
  <c r="Q37" i="5" s="1"/>
  <c r="J23" i="5"/>
  <c r="L23" i="5" s="1"/>
  <c r="J24" i="5"/>
  <c r="R24" i="5" s="1"/>
  <c r="S24" i="5" s="1"/>
  <c r="L39" i="5"/>
  <c r="J30" i="5"/>
  <c r="P30" i="5" s="1"/>
  <c r="Q30" i="5" s="1"/>
  <c r="J33" i="5"/>
  <c r="P33" i="5" s="1"/>
  <c r="Q33" i="5" s="1"/>
  <c r="R39" i="5"/>
  <c r="S39" i="5" s="1"/>
  <c r="T39" i="5" s="1"/>
  <c r="U39" i="5" s="1"/>
  <c r="W39" i="5" s="1"/>
  <c r="R35" i="5"/>
  <c r="S35" i="5" s="1"/>
  <c r="P35" i="5"/>
  <c r="Q35" i="5" s="1"/>
  <c r="T35" i="5" s="1"/>
  <c r="U35" i="5" s="1"/>
  <c r="W35" i="5" s="1"/>
  <c r="J27" i="5"/>
  <c r="P27" i="5" s="1"/>
  <c r="Q27" i="5" s="1"/>
  <c r="R36" i="5"/>
  <c r="S36" i="5" s="1"/>
  <c r="T36" i="5" s="1"/>
  <c r="U36" i="5" s="1"/>
  <c r="W36" i="5" s="1"/>
  <c r="P42" i="5"/>
  <c r="Q42" i="5" s="1"/>
  <c r="T42" i="5" s="1"/>
  <c r="R21" i="5"/>
  <c r="S21" i="5" s="1"/>
  <c r="T21" i="5" s="1"/>
  <c r="L21" i="5"/>
  <c r="J44" i="5"/>
  <c r="P44" i="5" s="1"/>
  <c r="Q44" i="5" s="1"/>
  <c r="J31" i="5"/>
  <c r="L31" i="5" s="1"/>
  <c r="J25" i="5"/>
  <c r="L25" i="5" s="1"/>
  <c r="L42" i="5"/>
  <c r="R40" i="5"/>
  <c r="S40" i="5" s="1"/>
  <c r="L40" i="5"/>
  <c r="P40" i="5"/>
  <c r="Q40" i="5" s="1"/>
  <c r="J43" i="5"/>
  <c r="J22" i="5"/>
  <c r="J20" i="5"/>
  <c r="J29" i="5"/>
  <c r="R45" i="5"/>
  <c r="S45" i="5" s="1"/>
  <c r="L45" i="5"/>
  <c r="P45" i="5"/>
  <c r="Q45" i="5" s="1"/>
  <c r="T41" i="5"/>
  <c r="U41" i="5" s="1"/>
  <c r="W41" i="5" s="1"/>
  <c r="R23" i="5"/>
  <c r="S23" i="5" s="1"/>
  <c r="P32" i="5"/>
  <c r="Q32" i="5" s="1"/>
  <c r="R32" i="5"/>
  <c r="S32" i="5" s="1"/>
  <c r="L32" i="5"/>
  <c r="J38" i="5"/>
  <c r="J46" i="5"/>
  <c r="R26" i="5"/>
  <c r="S26" i="5" s="1"/>
  <c r="L26" i="5"/>
  <c r="P26" i="5"/>
  <c r="Q26" i="5" s="1"/>
  <c r="R47" i="5"/>
  <c r="S47" i="5" s="1"/>
  <c r="L47" i="5"/>
  <c r="P47" i="5"/>
  <c r="Q47" i="5" s="1"/>
  <c r="R37" i="5" l="1"/>
  <c r="S37" i="5" s="1"/>
  <c r="P23" i="5"/>
  <c r="Q23" i="5" s="1"/>
  <c r="T23" i="5" s="1"/>
  <c r="U23" i="5" s="1"/>
  <c r="W23" i="5" s="1"/>
  <c r="P34" i="5"/>
  <c r="Q34" i="5" s="1"/>
  <c r="R34" i="5"/>
  <c r="S34" i="5" s="1"/>
  <c r="T34" i="5" s="1"/>
  <c r="U34" i="5" s="1"/>
  <c r="W34" i="5" s="1"/>
  <c r="P24" i="5"/>
  <c r="Q24" i="5" s="1"/>
  <c r="T24" i="5" s="1"/>
  <c r="L37" i="5"/>
  <c r="L24" i="5"/>
  <c r="L30" i="5"/>
  <c r="R28" i="5"/>
  <c r="S28" i="5" s="1"/>
  <c r="P28" i="5"/>
  <c r="Q28" i="5" s="1"/>
  <c r="T28" i="5" s="1"/>
  <c r="U28" i="5" s="1"/>
  <c r="W28" i="5" s="1"/>
  <c r="R30" i="5"/>
  <c r="S30" i="5" s="1"/>
  <c r="T30" i="5" s="1"/>
  <c r="U30" i="5" s="1"/>
  <c r="W30" i="5" s="1"/>
  <c r="L33" i="5"/>
  <c r="R33" i="5"/>
  <c r="S33" i="5" s="1"/>
  <c r="T33" i="5" s="1"/>
  <c r="T37" i="5"/>
  <c r="U21" i="5"/>
  <c r="W21" i="5" s="1"/>
  <c r="B3" i="6" s="1"/>
  <c r="L27" i="5"/>
  <c r="R27" i="5"/>
  <c r="S27" i="5" s="1"/>
  <c r="T27" i="5" s="1"/>
  <c r="T26" i="5"/>
  <c r="U26" i="5" s="1"/>
  <c r="W26" i="5" s="1"/>
  <c r="U42" i="5"/>
  <c r="W42" i="5" s="1"/>
  <c r="R44" i="5"/>
  <c r="S44" i="5" s="1"/>
  <c r="T44" i="5" s="1"/>
  <c r="L44" i="5"/>
  <c r="T40" i="5"/>
  <c r="U40" i="5" s="1"/>
  <c r="W40" i="5" s="1"/>
  <c r="P25" i="5"/>
  <c r="Q25" i="5" s="1"/>
  <c r="R25" i="5"/>
  <c r="S25" i="5" s="1"/>
  <c r="R31" i="5"/>
  <c r="S31" i="5" s="1"/>
  <c r="P31" i="5"/>
  <c r="Q31" i="5" s="1"/>
  <c r="T47" i="5"/>
  <c r="U47" i="5" s="1"/>
  <c r="W47" i="5" s="1"/>
  <c r="B17" i="6"/>
  <c r="B21" i="6"/>
  <c r="B23" i="6"/>
  <c r="T32" i="5"/>
  <c r="U32" i="5" s="1"/>
  <c r="W32" i="5" s="1"/>
  <c r="L29" i="5"/>
  <c r="R29" i="5"/>
  <c r="S29" i="5" s="1"/>
  <c r="P29" i="5"/>
  <c r="Q29" i="5" s="1"/>
  <c r="L43" i="5"/>
  <c r="R43" i="5"/>
  <c r="S43" i="5" s="1"/>
  <c r="P43" i="5"/>
  <c r="Q43" i="5" s="1"/>
  <c r="B18" i="6"/>
  <c r="R20" i="5"/>
  <c r="S20" i="5" s="1"/>
  <c r="P20" i="5"/>
  <c r="Q20" i="5" s="1"/>
  <c r="L20" i="5"/>
  <c r="P46" i="5"/>
  <c r="Q46" i="5" s="1"/>
  <c r="R46" i="5"/>
  <c r="S46" i="5" s="1"/>
  <c r="L46" i="5"/>
  <c r="L22" i="5"/>
  <c r="R22" i="5"/>
  <c r="S22" i="5" s="1"/>
  <c r="P22" i="5"/>
  <c r="Q22" i="5" s="1"/>
  <c r="P38" i="5"/>
  <c r="Q38" i="5" s="1"/>
  <c r="R38" i="5"/>
  <c r="S38" i="5" s="1"/>
  <c r="L38" i="5"/>
  <c r="T45" i="5"/>
  <c r="U45" i="5" s="1"/>
  <c r="W45" i="5" s="1"/>
  <c r="U24" i="5" l="1"/>
  <c r="W24" i="5" s="1"/>
  <c r="U37" i="5"/>
  <c r="W37" i="5" s="1"/>
  <c r="T29" i="5"/>
  <c r="U33" i="5"/>
  <c r="W33" i="5" s="1"/>
  <c r="U27" i="5"/>
  <c r="W27" i="5" s="1"/>
  <c r="T31" i="5"/>
  <c r="U31" i="5" s="1"/>
  <c r="W31" i="5" s="1"/>
  <c r="B13" i="6" s="1"/>
  <c r="B10" i="6"/>
  <c r="U44" i="5"/>
  <c r="W44" i="5" s="1"/>
  <c r="B24" i="6"/>
  <c r="B19" i="6"/>
  <c r="T25" i="5"/>
  <c r="U25" i="5" s="1"/>
  <c r="W25" i="5" s="1"/>
  <c r="T20" i="5"/>
  <c r="U20" i="5" s="1"/>
  <c r="W20" i="5" s="1"/>
  <c r="T22" i="5"/>
  <c r="U22" i="5" s="1"/>
  <c r="W22" i="5" s="1"/>
  <c r="T43" i="5"/>
  <c r="U43" i="5" s="1"/>
  <c r="W43" i="5" s="1"/>
  <c r="B14" i="6"/>
  <c r="B15" i="6"/>
  <c r="B8" i="6"/>
  <c r="B12" i="6"/>
  <c r="B5" i="6"/>
  <c r="B27" i="6"/>
  <c r="B22" i="6"/>
  <c r="U29" i="5"/>
  <c r="W29" i="5" s="1"/>
  <c r="B6" i="6"/>
  <c r="T46" i="5"/>
  <c r="U46" i="5" s="1"/>
  <c r="W46" i="5" s="1"/>
  <c r="B29" i="6"/>
  <c r="B16" i="6"/>
  <c r="T38" i="5"/>
  <c r="U38" i="5" s="1"/>
  <c r="W38" i="5" s="1"/>
  <c r="B9" i="6" l="1"/>
  <c r="B7" i="6"/>
  <c r="B26" i="6"/>
  <c r="B2" i="6"/>
  <c r="B28" i="6"/>
  <c r="B20" i="6"/>
  <c r="B25" i="6"/>
  <c r="B4" i="6"/>
  <c r="B11" i="6"/>
</calcChain>
</file>

<file path=xl/sharedStrings.xml><?xml version="1.0" encoding="utf-8"?>
<sst xmlns="http://schemas.openxmlformats.org/spreadsheetml/2006/main" count="546" uniqueCount="99">
  <si>
    <t>s</t>
  </si>
  <si>
    <t>F</t>
  </si>
  <si>
    <t>kPa</t>
  </si>
  <si>
    <t>N</t>
  </si>
  <si>
    <t>Rg</t>
  </si>
  <si>
    <t>n</t>
  </si>
  <si>
    <t>v grain</t>
  </si>
  <si>
    <t>G grain</t>
  </si>
  <si>
    <t>K grain</t>
  </si>
  <si>
    <t>E grain</t>
  </si>
  <si>
    <t>aH</t>
  </si>
  <si>
    <t>m</t>
  </si>
  <si>
    <t>E'</t>
  </si>
  <si>
    <t>a</t>
  </si>
  <si>
    <t>t</t>
  </si>
  <si>
    <t>Hmic</t>
  </si>
  <si>
    <t>Pa</t>
  </si>
  <si>
    <t>P'0</t>
  </si>
  <si>
    <t>a´L</t>
  </si>
  <si>
    <t>g</t>
  </si>
  <si>
    <t>aL</t>
  </si>
  <si>
    <t>P0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</si>
  <si>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</si>
  <si>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</si>
  <si>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</si>
  <si>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</si>
  <si>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</si>
  <si>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</si>
  <si>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</si>
  <si>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</si>
  <si>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</si>
  <si>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</t>
  </si>
  <si>
    <t>dH</t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</si>
  <si>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(b+1)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</si>
  <si>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(0.5)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</si>
  <si>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+1)</t>
    </r>
  </si>
  <si>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2"/>
        <scheme val="minor"/>
      </rPr>
      <t>+1.5)</t>
    </r>
  </si>
  <si>
    <r>
      <t>B(0.5,</t>
    </r>
    <r>
      <rPr>
        <b/>
        <sz val="11"/>
        <color theme="1"/>
        <rFont val="Symbol"/>
        <family val="1"/>
        <charset val="2"/>
      </rPr>
      <t>g</t>
    </r>
    <r>
      <rPr>
        <b/>
        <sz val="11"/>
        <color theme="1"/>
        <rFont val="Calibri"/>
        <family val="1"/>
        <charset val="2"/>
        <scheme val="minor"/>
      </rPr>
      <t>+a)</t>
    </r>
  </si>
  <si>
    <t>1 kPa</t>
  </si>
  <si>
    <t>10 kPa</t>
  </si>
  <si>
    <t>100 kPa</t>
  </si>
  <si>
    <t>1 Mpa</t>
  </si>
  <si>
    <t>10 Mpa</t>
  </si>
  <si>
    <t>Parameters of the gamma function</t>
  </si>
  <si>
    <t xml:space="preserve">Equation </t>
  </si>
  <si>
    <t>Micro hardness</t>
  </si>
  <si>
    <t>Stress</t>
  </si>
  <si>
    <r>
      <t>s</t>
    </r>
    <r>
      <rPr>
        <b/>
        <i/>
        <sz val="11"/>
        <color theme="1"/>
        <rFont val="Times New Roman"/>
        <family val="1"/>
      </rPr>
      <t>rms</t>
    </r>
  </si>
  <si>
    <t>Effective modulus of elasticity E’</t>
  </si>
  <si>
    <t>Grain radius</t>
  </si>
  <si>
    <t>Coordination number</t>
  </si>
  <si>
    <t>Porosity</t>
  </si>
  <si>
    <t>Grain's Poisson ratio</t>
  </si>
  <si>
    <t>Grain's Shear modulus</t>
  </si>
  <si>
    <t>Grain's bulk modulus</t>
  </si>
  <si>
    <t>Grain's Young modulus</t>
  </si>
  <si>
    <t>Parameters and constants</t>
  </si>
  <si>
    <t>Equation</t>
  </si>
  <si>
    <t>Assumed</t>
  </si>
  <si>
    <t>Eq. 4</t>
  </si>
  <si>
    <t xml:space="preserve">Asperities </t>
  </si>
  <si>
    <t>Height</t>
  </si>
  <si>
    <t>Contact</t>
  </si>
  <si>
    <t>Force</t>
  </si>
  <si>
    <t>f</t>
  </si>
  <si>
    <t>Hertz</t>
  </si>
  <si>
    <t>contact</t>
  </si>
  <si>
    <t>Eq. 3</t>
  </si>
  <si>
    <t>Roughness</t>
  </si>
  <si>
    <t>Parameter</t>
  </si>
  <si>
    <t>Eq. 13</t>
  </si>
  <si>
    <t>Nondim.</t>
  </si>
  <si>
    <t>parameter</t>
  </si>
  <si>
    <t>Eq. 14</t>
  </si>
  <si>
    <t>Stress Par.</t>
  </si>
  <si>
    <t>Eq. 15</t>
  </si>
  <si>
    <t>Eq. 16</t>
  </si>
  <si>
    <t>exponent</t>
  </si>
  <si>
    <t>Eq. 17</t>
  </si>
  <si>
    <t>Rough</t>
  </si>
  <si>
    <t>Eq. 18</t>
  </si>
  <si>
    <t>Eq. 19</t>
  </si>
  <si>
    <t>Max. Contact</t>
  </si>
  <si>
    <t>stress</t>
  </si>
  <si>
    <t>Parameters for evaluating the gamma function</t>
  </si>
  <si>
    <t>Eq. 23</t>
  </si>
  <si>
    <t>g+0.5</t>
  </si>
  <si>
    <t>Beta</t>
  </si>
  <si>
    <t>function</t>
  </si>
  <si>
    <t>Eq. 22</t>
  </si>
  <si>
    <t>displacement</t>
  </si>
  <si>
    <t>Rough contact</t>
  </si>
  <si>
    <t>Eq. 21</t>
  </si>
  <si>
    <t>Hertz contact</t>
  </si>
  <si>
    <t>Eq. 24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</si>
  <si>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1"/>
        <charset val="2"/>
        <scheme val="minor"/>
      </rPr>
      <t>R</t>
    </r>
  </si>
  <si>
    <r>
      <t>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Rough</t>
    </r>
    <r>
      <rPr>
        <b/>
        <i/>
        <sz val="12"/>
        <color theme="1"/>
        <rFont val="Times New Roman"/>
        <family val="1"/>
      </rPr>
      <t>/ 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HM</t>
    </r>
    <r>
      <rPr>
        <b/>
        <i/>
        <sz val="12"/>
        <color theme="1"/>
        <rFont val="Times New Roman"/>
        <family val="1"/>
      </rPr>
      <t xml:space="preserve"> </t>
    </r>
  </si>
  <si>
    <t xml:space="preserve">Stifness 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</si>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</sst>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5" fillId="0" borderId="10" xfId="0" applyFont="1" applyBorder="1"/>
    <xf numFmtId="11" fontId="0" fillId="0" borderId="10" xfId="0" applyNumberFormat="1" applyBorder="1"/>
    <xf numFmtId="0" fontId="8" fillId="0" borderId="9" xfId="0" applyFont="1" applyBorder="1"/>
    <xf numFmtId="11" fontId="0" fillId="0" borderId="2" xfId="0" applyNumberFormat="1" applyBorder="1"/>
    <xf numFmtId="0" fontId="3" fillId="0" borderId="11" xfId="0" applyFont="1" applyBorder="1" applyAlignment="1">
      <alignment horizontal="left"/>
    </xf>
    <xf numFmtId="11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6" xfId="0" applyBorder="1"/>
    <xf numFmtId="11" fontId="1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0" borderId="15" xfId="0" applyBorder="1"/>
    <xf numFmtId="0" fontId="2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9" fillId="2" borderId="1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11" fontId="0" fillId="0" borderId="1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3" xfId="0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stresses'!$A$2:$A$29</c:f>
              <c:numCache>
                <c:formatCode>0.00E+00</c:formatCode>
                <c:ptCount val="28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4.9999999999999996E-6</c:v>
                </c:pt>
                <c:pt idx="14">
                  <c:v>5.9999999999999993E-6</c:v>
                </c:pt>
                <c:pt idx="15">
                  <c:v>6.999999999999999E-6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3.0000000000000004E-5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7.0000000000000007E-5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</c:numCache>
            </c:numRef>
          </c:xVal>
          <c:yVal>
            <c:numRef>
              <c:f>'All stresses'!$B$2:$B$29</c:f>
              <c:numCache>
                <c:formatCode>General</c:formatCode>
                <c:ptCount val="28"/>
                <c:pt idx="0">
                  <c:v>0.38149538643131953</c:v>
                </c:pt>
                <c:pt idx="1">
                  <c:v>0.31734884665550561</c:v>
                </c:pt>
                <c:pt idx="2">
                  <c:v>0.2847288251725873</c:v>
                </c:pt>
                <c:pt idx="3">
                  <c:v>0.26358389856805481</c:v>
                </c:pt>
                <c:pt idx="4">
                  <c:v>0.24824888037857021</c:v>
                </c:pt>
                <c:pt idx="5">
                  <c:v>0.23637369763456562</c:v>
                </c:pt>
                <c:pt idx="6">
                  <c:v>0.2267720320193724</c:v>
                </c:pt>
                <c:pt idx="7">
                  <c:v>0.2187671321866019</c:v>
                </c:pt>
                <c:pt idx="8">
                  <c:v>0.21193899243447933</c:v>
                </c:pt>
                <c:pt idx="9">
                  <c:v>0.20601031371314577</c:v>
                </c:pt>
                <c:pt idx="10">
                  <c:v>0.17091158476819193</c:v>
                </c:pt>
                <c:pt idx="11">
                  <c:v>0.15321184212736766</c:v>
                </c:pt>
                <c:pt idx="12">
                  <c:v>0.14177437859469011</c:v>
                </c:pt>
                <c:pt idx="13">
                  <c:v>0.13349319218330172</c:v>
                </c:pt>
                <c:pt idx="14">
                  <c:v>0.12708688929328502</c:v>
                </c:pt>
                <c:pt idx="15">
                  <c:v>0.12191064300953662</c:v>
                </c:pt>
                <c:pt idx="16">
                  <c:v>0.11759735230337388</c:v>
                </c:pt>
                <c:pt idx="17">
                  <c:v>0.11391951415702199</c:v>
                </c:pt>
                <c:pt idx="18">
                  <c:v>0.11072708556391853</c:v>
                </c:pt>
                <c:pt idx="19">
                  <c:v>9.1841509053444861E-2</c:v>
                </c:pt>
                <c:pt idx="20">
                  <c:v>8.2324508793623977E-2</c:v>
                </c:pt>
                <c:pt idx="21">
                  <c:v>7.6176287649617605E-2</c:v>
                </c:pt>
                <c:pt idx="22">
                  <c:v>7.1725335675296847E-2</c:v>
                </c:pt>
                <c:pt idx="23">
                  <c:v>6.8282381082617666E-2</c:v>
                </c:pt>
                <c:pt idx="24">
                  <c:v>6.5500656768161969E-2</c:v>
                </c:pt>
                <c:pt idx="25">
                  <c:v>6.3182781111070632E-2</c:v>
                </c:pt>
                <c:pt idx="26">
                  <c:v>6.1206445674716427E-2</c:v>
                </c:pt>
                <c:pt idx="27">
                  <c:v>5.9490992639596355E-2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7-4933-AC66-01B643FA49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stresses'!$A$2:$A$29</c:f>
              <c:numCache>
                <c:formatCode>0.00E+00</c:formatCode>
                <c:ptCount val="28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4.9999999999999996E-6</c:v>
                </c:pt>
                <c:pt idx="14">
                  <c:v>5.9999999999999993E-6</c:v>
                </c:pt>
                <c:pt idx="15">
                  <c:v>6.999999999999999E-6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3.0000000000000004E-5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7.0000000000000007E-5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</c:numCache>
            </c:numRef>
          </c:xVal>
          <c:yVal>
            <c:numRef>
              <c:f>'All stresses'!$C$2:$C$29</c:f>
              <c:numCache>
                <c:formatCode>General</c:formatCode>
                <c:ptCount val="28"/>
                <c:pt idx="0">
                  <c:v>0.5414797527387375</c:v>
                </c:pt>
                <c:pt idx="1">
                  <c:v>0.45459541064499204</c:v>
                </c:pt>
                <c:pt idx="2">
                  <c:v>0.40911296973354855</c:v>
                </c:pt>
                <c:pt idx="3">
                  <c:v>0.37930060209197947</c:v>
                </c:pt>
                <c:pt idx="4">
                  <c:v>0.35755146876886373</c:v>
                </c:pt>
                <c:pt idx="5">
                  <c:v>0.34064745935295837</c:v>
                </c:pt>
                <c:pt idx="6">
                  <c:v>0.32694564731707743</c:v>
                </c:pt>
                <c:pt idx="7">
                  <c:v>0.3155018637563527</c:v>
                </c:pt>
                <c:pt idx="8">
                  <c:v>0.30572707339762711</c:v>
                </c:pt>
                <c:pt idx="9">
                  <c:v>0.29723086428227696</c:v>
                </c:pt>
                <c:pt idx="10">
                  <c:v>0.24679452456683224</c:v>
                </c:pt>
                <c:pt idx="11">
                  <c:v>0.2212946231252442</c:v>
                </c:pt>
                <c:pt idx="12">
                  <c:v>0.20480092478464565</c:v>
                </c:pt>
                <c:pt idx="13">
                  <c:v>0.1928527969807271</c:v>
                </c:pt>
                <c:pt idx="14">
                  <c:v>0.18360688667236016</c:v>
                </c:pt>
                <c:pt idx="15">
                  <c:v>0.1761346869644331</c:v>
                </c:pt>
                <c:pt idx="16">
                  <c:v>0.16990726763593714</c:v>
                </c:pt>
                <c:pt idx="17">
                  <c:v>0.16459669136156518</c:v>
                </c:pt>
                <c:pt idx="18">
                  <c:v>0.15998660588613967</c:v>
                </c:pt>
                <c:pt idx="19">
                  <c:v>0.13270832643967159</c:v>
                </c:pt>
                <c:pt idx="20">
                  <c:v>0.11895904715040727</c:v>
                </c:pt>
                <c:pt idx="21">
                  <c:v>0.11007596284120033</c:v>
                </c:pt>
                <c:pt idx="22">
                  <c:v>0.10364486337407477</c:v>
                </c:pt>
                <c:pt idx="23">
                  <c:v>9.8670074392063378E-2</c:v>
                </c:pt>
                <c:pt idx="24">
                  <c:v>9.4650640367097291E-2</c:v>
                </c:pt>
                <c:pt idx="25">
                  <c:v>9.1301400130170171E-2</c:v>
                </c:pt>
                <c:pt idx="26">
                  <c:v>8.8445645828505948E-2</c:v>
                </c:pt>
                <c:pt idx="27">
                  <c:v>8.596684213136796E-2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7-4933-AC66-01B643FA49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stresses'!$A$2:$A$29</c:f>
              <c:numCache>
                <c:formatCode>0.00E+00</c:formatCode>
                <c:ptCount val="28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4.9999999999999996E-6</c:v>
                </c:pt>
                <c:pt idx="14">
                  <c:v>5.9999999999999993E-6</c:v>
                </c:pt>
                <c:pt idx="15">
                  <c:v>6.999999999999999E-6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3.0000000000000004E-5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7.0000000000000007E-5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</c:numCache>
            </c:numRef>
          </c:xVal>
          <c:yVal>
            <c:numRef>
              <c:f>'All stresses'!$D$2:$D$29</c:f>
              <c:numCache>
                <c:formatCode>General</c:formatCode>
                <c:ptCount val="28"/>
                <c:pt idx="0">
                  <c:v>0.74040671840961669</c:v>
                </c:pt>
                <c:pt idx="1">
                  <c:v>0.64245051272544995</c:v>
                </c:pt>
                <c:pt idx="2">
                  <c:v>0.58533886578627592</c:v>
                </c:pt>
                <c:pt idx="3">
                  <c:v>0.54615282194119497</c:v>
                </c:pt>
                <c:pt idx="4">
                  <c:v>0.51683288464906474</c:v>
                </c:pt>
                <c:pt idx="5">
                  <c:v>0.49367628606095965</c:v>
                </c:pt>
                <c:pt idx="6">
                  <c:v>0.47469769335336803</c:v>
                </c:pt>
                <c:pt idx="7">
                  <c:v>0.45871827655475972</c:v>
                </c:pt>
                <c:pt idx="8">
                  <c:v>0.44498521405788971</c:v>
                </c:pt>
                <c:pt idx="9">
                  <c:v>0.43299069787055183</c:v>
                </c:pt>
                <c:pt idx="10">
                  <c:v>0.36089004489278409</c:v>
                </c:pt>
                <c:pt idx="11">
                  <c:v>0.32400010657299355</c:v>
                </c:pt>
                <c:pt idx="12">
                  <c:v>0.30003201187068257</c:v>
                </c:pt>
                <c:pt idx="13">
                  <c:v>0.28262830262334482</c:v>
                </c:pt>
                <c:pt idx="14">
                  <c:v>0.26914098844698886</c:v>
                </c:pt>
                <c:pt idx="15">
                  <c:v>0.25823025336403038</c:v>
                </c:pt>
                <c:pt idx="16">
                  <c:v>0.24913062187962048</c:v>
                </c:pt>
                <c:pt idx="17">
                  <c:v>0.24136651563360759</c:v>
                </c:pt>
                <c:pt idx="18">
                  <c:v>0.23462369476420475</c:v>
                </c:pt>
                <c:pt idx="19">
                  <c:v>0.19468284571211819</c:v>
                </c:pt>
                <c:pt idx="20">
                  <c:v>0.17453069473152955</c:v>
                </c:pt>
                <c:pt idx="21">
                  <c:v>0.16150595256371977</c:v>
                </c:pt>
                <c:pt idx="22">
                  <c:v>0.15207454364366488</c:v>
                </c:pt>
                <c:pt idx="23">
                  <c:v>0.14477797038781784</c:v>
                </c:pt>
                <c:pt idx="24">
                  <c:v>0.13888213980549777</c:v>
                </c:pt>
                <c:pt idx="25">
                  <c:v>0.13396907846372089</c:v>
                </c:pt>
                <c:pt idx="26">
                  <c:v>0.12977973307209656</c:v>
                </c:pt>
                <c:pt idx="27">
                  <c:v>0.12614324118643927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7-4933-AC66-01B643FA49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stresses'!$A$2:$A$29</c:f>
              <c:numCache>
                <c:formatCode>0.00E+00</c:formatCode>
                <c:ptCount val="28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4.9999999999999996E-6</c:v>
                </c:pt>
                <c:pt idx="14">
                  <c:v>5.9999999999999993E-6</c:v>
                </c:pt>
                <c:pt idx="15">
                  <c:v>6.999999999999999E-6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3.0000000000000004E-5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7.0000000000000007E-5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</c:numCache>
            </c:numRef>
          </c:xVal>
          <c:yVal>
            <c:numRef>
              <c:f>'All stresses'!$E$2:$E$29</c:f>
              <c:numCache>
                <c:formatCode>General</c:formatCode>
                <c:ptCount val="28"/>
                <c:pt idx="0">
                  <c:v>0.90123971915339318</c:v>
                </c:pt>
                <c:pt idx="1">
                  <c:v>0.83285208080523154</c:v>
                </c:pt>
                <c:pt idx="2">
                  <c:v>0.78347265555456969</c:v>
                </c:pt>
                <c:pt idx="3">
                  <c:v>0.74520765530583633</c:v>
                </c:pt>
                <c:pt idx="4">
                  <c:v>0.7142648906267115</c:v>
                </c:pt>
                <c:pt idx="5">
                  <c:v>0.68848117094666106</c:v>
                </c:pt>
                <c:pt idx="6">
                  <c:v>0.66650701584489469</c:v>
                </c:pt>
                <c:pt idx="7">
                  <c:v>0.64744745570608353</c:v>
                </c:pt>
                <c:pt idx="8">
                  <c:v>0.63068094052728918</c:v>
                </c:pt>
                <c:pt idx="9">
                  <c:v>0.61575977416289274</c:v>
                </c:pt>
                <c:pt idx="10">
                  <c:v>0.52136986074151825</c:v>
                </c:pt>
                <c:pt idx="11">
                  <c:v>0.47059539574559178</c:v>
                </c:pt>
                <c:pt idx="12">
                  <c:v>0.43695088547945271</c:v>
                </c:pt>
                <c:pt idx="13">
                  <c:v>0.41226183583089959</c:v>
                </c:pt>
                <c:pt idx="14">
                  <c:v>0.39300243331607088</c:v>
                </c:pt>
                <c:pt idx="15">
                  <c:v>0.37735230309733159</c:v>
                </c:pt>
                <c:pt idx="16">
                  <c:v>0.36425752267184741</c:v>
                </c:pt>
                <c:pt idx="17">
                  <c:v>0.35305711826013708</c:v>
                </c:pt>
                <c:pt idx="18">
                  <c:v>0.3433112716037503</c:v>
                </c:pt>
                <c:pt idx="19">
                  <c:v>0.28529592521844466</c:v>
                </c:pt>
                <c:pt idx="20">
                  <c:v>0.25588700348025273</c:v>
                </c:pt>
                <c:pt idx="21">
                  <c:v>0.23684620420450964</c:v>
                </c:pt>
                <c:pt idx="22">
                  <c:v>0.22304581209806837</c:v>
                </c:pt>
                <c:pt idx="23">
                  <c:v>0.21236314621498631</c:v>
                </c:pt>
                <c:pt idx="24">
                  <c:v>0.20372795027035412</c:v>
                </c:pt>
                <c:pt idx="25">
                  <c:v>0.19653015546333447</c:v>
                </c:pt>
                <c:pt idx="26">
                  <c:v>0.19039134779447378</c:v>
                </c:pt>
                <c:pt idx="27">
                  <c:v>0.18506178990265609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7-4933-AC66-01B643FA49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stresses'!$A$2:$A$29</c:f>
              <c:numCache>
                <c:formatCode>0.00E+00</c:formatCode>
                <c:ptCount val="28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4.9999999999999996E-6</c:v>
                </c:pt>
                <c:pt idx="14">
                  <c:v>5.9999999999999993E-6</c:v>
                </c:pt>
                <c:pt idx="15">
                  <c:v>6.999999999999999E-6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3.0000000000000004E-5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7.0000000000000007E-5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</c:numCache>
            </c:numRef>
          </c:xVal>
          <c:yVal>
            <c:numRef>
              <c:f>'All stresses'!$F$2:$F$29</c:f>
              <c:numCache>
                <c:formatCode>General</c:formatCode>
                <c:ptCount val="28"/>
                <c:pt idx="0">
                  <c:v>0.98175237467608711</c:v>
                </c:pt>
                <c:pt idx="1">
                  <c:v>0.95098506361789936</c:v>
                </c:pt>
                <c:pt idx="2">
                  <c:v>0.92585720821530537</c:v>
                </c:pt>
                <c:pt idx="3">
                  <c:v>0.90412814619495407</c:v>
                </c:pt>
                <c:pt idx="4">
                  <c:v>0.88481209971125441</c:v>
                </c:pt>
                <c:pt idx="5">
                  <c:v>0.86736877044648608</c:v>
                </c:pt>
                <c:pt idx="6">
                  <c:v>0.85145268782159989</c:v>
                </c:pt>
                <c:pt idx="7">
                  <c:v>0.83681982517799025</c:v>
                </c:pt>
                <c:pt idx="8">
                  <c:v>0.82328648741930266</c:v>
                </c:pt>
                <c:pt idx="9">
                  <c:v>0.81070850891773982</c:v>
                </c:pt>
                <c:pt idx="10">
                  <c:v>0.71917947520553505</c:v>
                </c:pt>
                <c:pt idx="11">
                  <c:v>0.6616614830102866</c:v>
                </c:pt>
                <c:pt idx="12">
                  <c:v>0.62071399046120979</c:v>
                </c:pt>
                <c:pt idx="13">
                  <c:v>0.58940253180285251</c:v>
                </c:pt>
                <c:pt idx="14">
                  <c:v>0.56431730224101861</c:v>
                </c:pt>
                <c:pt idx="15">
                  <c:v>0.54354990802639958</c:v>
                </c:pt>
                <c:pt idx="16">
                  <c:v>0.52593323494896738</c:v>
                </c:pt>
                <c:pt idx="17">
                  <c:v>0.51070569433935942</c:v>
                </c:pt>
                <c:pt idx="18">
                  <c:v>0.49734505345070901</c:v>
                </c:pt>
                <c:pt idx="19">
                  <c:v>0.41605868273909713</c:v>
                </c:pt>
                <c:pt idx="20">
                  <c:v>0.37398377371567942</c:v>
                </c:pt>
                <c:pt idx="21">
                  <c:v>0.34652544306071331</c:v>
                </c:pt>
                <c:pt idx="22">
                  <c:v>0.32654043898861046</c:v>
                </c:pt>
                <c:pt idx="23">
                  <c:v>0.311030113206827</c:v>
                </c:pt>
                <c:pt idx="24">
                  <c:v>0.29847040516260598</c:v>
                </c:pt>
                <c:pt idx="25">
                  <c:v>0.28798801810581681</c:v>
                </c:pt>
                <c:pt idx="26">
                  <c:v>0.27903926014292602</c:v>
                </c:pt>
                <c:pt idx="27">
                  <c:v>0.27126432988278842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7-4933-AC66-01B643FA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7119"/>
        <c:axId val="19027599"/>
      </c:scatterChart>
      <c:valAx>
        <c:axId val="2001527119"/>
        <c:scaling>
          <c:logBase val="10"/>
          <c:orientation val="minMax"/>
          <c:max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027599"/>
        <c:crosses val="autoZero"/>
        <c:crossBetween val="midCat"/>
      </c:valAx>
      <c:valAx>
        <c:axId val="1902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015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100013</xdr:rowOff>
    </xdr:from>
    <xdr:to>
      <xdr:col>1</xdr:col>
      <xdr:colOff>414337</xdr:colOff>
      <xdr:row>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6877CA-C4B1-030D-4B95-ABD0ED32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" y="285751"/>
          <a:ext cx="904875" cy="414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223837</xdr:colOff>
      <xdr:row>4</xdr:row>
      <xdr:rowOff>100012</xdr:rowOff>
    </xdr:from>
    <xdr:to>
      <xdr:col>1</xdr:col>
      <xdr:colOff>347662</xdr:colOff>
      <xdr:row>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912ADF-0EFF-C339-159E-5AB8F88C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" y="833437"/>
          <a:ext cx="885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80963</xdr:colOff>
      <xdr:row>7</xdr:row>
      <xdr:rowOff>9525</xdr:rowOff>
    </xdr:from>
    <xdr:to>
      <xdr:col>2</xdr:col>
      <xdr:colOff>309563</xdr:colOff>
      <xdr:row>9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159D63-5155-FB1C-79CB-2C3A3A5BB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3" y="1290638"/>
          <a:ext cx="17526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10</xdr:row>
      <xdr:rowOff>114300</xdr:rowOff>
    </xdr:from>
    <xdr:to>
      <xdr:col>1</xdr:col>
      <xdr:colOff>547688</xdr:colOff>
      <xdr:row>12</xdr:row>
      <xdr:rowOff>171451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EC426B-7CD8-9C9C-5806-1D23AFC43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3100"/>
          <a:ext cx="1147763" cy="41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13</xdr:row>
      <xdr:rowOff>42863</xdr:rowOff>
    </xdr:from>
    <xdr:to>
      <xdr:col>1</xdr:col>
      <xdr:colOff>695325</xdr:colOff>
      <xdr:row>15</xdr:row>
      <xdr:rowOff>100013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3398062-05F7-B22B-4D7E-43EC1E75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86063"/>
          <a:ext cx="13716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16</xdr:row>
      <xdr:rowOff>80963</xdr:rowOff>
    </xdr:from>
    <xdr:to>
      <xdr:col>2</xdr:col>
      <xdr:colOff>523875</xdr:colOff>
      <xdr:row>18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AEC854E-C373-21E3-B29E-72AFA1BC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371851"/>
          <a:ext cx="1962150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19</xdr:row>
      <xdr:rowOff>76200</xdr:rowOff>
    </xdr:from>
    <xdr:to>
      <xdr:col>4</xdr:col>
      <xdr:colOff>38100</xdr:colOff>
      <xdr:row>21</xdr:row>
      <xdr:rowOff>123825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EAE109-1BB4-3018-005C-AEC1CD31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100513"/>
          <a:ext cx="3019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2</xdr:col>
      <xdr:colOff>738188</xdr:colOff>
      <xdr:row>25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34EAC7-75FC-6F7E-7EFD-3A4E3BA9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067300"/>
          <a:ext cx="2262188" cy="557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128588</xdr:colOff>
      <xdr:row>25</xdr:row>
      <xdr:rowOff>66675</xdr:rowOff>
    </xdr:from>
    <xdr:to>
      <xdr:col>1</xdr:col>
      <xdr:colOff>595313</xdr:colOff>
      <xdr:row>27</xdr:row>
      <xdr:rowOff>138113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646D847-CA44-7355-7675-382C8C92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8" y="5919788"/>
          <a:ext cx="1228725" cy="43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2</xdr:col>
      <xdr:colOff>200025</xdr:colOff>
      <xdr:row>31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4DC959B-5CB1-F7E3-0470-04F3BD22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696075"/>
          <a:ext cx="17240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728663</xdr:colOff>
      <xdr:row>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1464A73-23D6-56C2-163D-62E0D7FF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96075"/>
          <a:ext cx="728663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100012</xdr:colOff>
      <xdr:row>31</xdr:row>
      <xdr:rowOff>9525</xdr:rowOff>
    </xdr:from>
    <xdr:to>
      <xdr:col>2</xdr:col>
      <xdr:colOff>400050</xdr:colOff>
      <xdr:row>33</xdr:row>
      <xdr:rowOff>133350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F34CBD5-67BC-422B-BFCF-A44D6D1D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" y="7510463"/>
          <a:ext cx="1824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34</xdr:row>
      <xdr:rowOff>28575</xdr:rowOff>
    </xdr:from>
    <xdr:to>
      <xdr:col>1</xdr:col>
      <xdr:colOff>385763</xdr:colOff>
      <xdr:row>36</xdr:row>
      <xdr:rowOff>133350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CCD54FD-4B95-4CDA-BD5E-D2CAFF52F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262938"/>
          <a:ext cx="9953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37</xdr:row>
      <xdr:rowOff>61912</xdr:rowOff>
    </xdr:from>
    <xdr:to>
      <xdr:col>1</xdr:col>
      <xdr:colOff>328613</xdr:colOff>
      <xdr:row>38</xdr:row>
      <xdr:rowOff>95250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D8C4899-D1B4-1369-8B15-2AB7691A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029700"/>
          <a:ext cx="966788" cy="21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71438</xdr:colOff>
      <xdr:row>39</xdr:row>
      <xdr:rowOff>52388</xdr:rowOff>
    </xdr:from>
    <xdr:to>
      <xdr:col>1</xdr:col>
      <xdr:colOff>533401</xdr:colOff>
      <xdr:row>41</xdr:row>
      <xdr:rowOff>128589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A71F9DF-2413-F5A7-32D8-F3CF8A15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9386888"/>
          <a:ext cx="1223963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42</xdr:row>
      <xdr:rowOff>76200</xdr:rowOff>
    </xdr:from>
    <xdr:to>
      <xdr:col>1</xdr:col>
      <xdr:colOff>671513</xdr:colOff>
      <xdr:row>44</xdr:row>
      <xdr:rowOff>71438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C7D2FA3-4911-2505-6B87-21868F339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144125"/>
          <a:ext cx="1338263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45</xdr:row>
      <xdr:rowOff>85725</xdr:rowOff>
    </xdr:from>
    <xdr:to>
      <xdr:col>2</xdr:col>
      <xdr:colOff>690563</xdr:colOff>
      <xdr:row>46</xdr:row>
      <xdr:rowOff>104775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97517EF-945D-139A-44D6-45017499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068050"/>
          <a:ext cx="21669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47</xdr:row>
      <xdr:rowOff>95250</xdr:rowOff>
    </xdr:from>
    <xdr:to>
      <xdr:col>1</xdr:col>
      <xdr:colOff>381000</xdr:colOff>
      <xdr:row>48</xdr:row>
      <xdr:rowOff>114300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C54AE09-FE11-D678-CDB0-8EE7B2EF8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444288"/>
          <a:ext cx="1057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147637</xdr:colOff>
      <xdr:row>49</xdr:row>
      <xdr:rowOff>71438</xdr:rowOff>
    </xdr:from>
    <xdr:to>
      <xdr:col>0</xdr:col>
      <xdr:colOff>738187</xdr:colOff>
      <xdr:row>50</xdr:row>
      <xdr:rowOff>80963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9BF88ED-B2AC-09AF-33A7-F1FB1A46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" y="12153901"/>
          <a:ext cx="590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109538</xdr:colOff>
      <xdr:row>51</xdr:row>
      <xdr:rowOff>90488</xdr:rowOff>
    </xdr:from>
    <xdr:to>
      <xdr:col>1</xdr:col>
      <xdr:colOff>619126</xdr:colOff>
      <xdr:row>53</xdr:row>
      <xdr:rowOff>119064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72111EC-230D-47EF-5112-B52F7D420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8" y="12539663"/>
          <a:ext cx="1271588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</xdr:colOff>
      <xdr:row>54</xdr:row>
      <xdr:rowOff>104775</xdr:rowOff>
    </xdr:from>
    <xdr:to>
      <xdr:col>1</xdr:col>
      <xdr:colOff>523875</xdr:colOff>
      <xdr:row>55</xdr:row>
      <xdr:rowOff>119063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019A401-64A1-37FF-26DB-8A900BCC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3287375"/>
          <a:ext cx="120491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54</xdr:row>
      <xdr:rowOff>119063</xdr:rowOff>
    </xdr:from>
    <xdr:to>
      <xdr:col>2</xdr:col>
      <xdr:colOff>671513</xdr:colOff>
      <xdr:row>55</xdr:row>
      <xdr:rowOff>133351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C45A27B-D489-6FEE-CD3D-6428E986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3301663"/>
          <a:ext cx="57626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56</xdr:row>
      <xdr:rowOff>95250</xdr:rowOff>
    </xdr:from>
    <xdr:to>
      <xdr:col>2</xdr:col>
      <xdr:colOff>209550</xdr:colOff>
      <xdr:row>58</xdr:row>
      <xdr:rowOff>85725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20E4C99-630A-80AF-BF3D-66FE58A8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3830300"/>
          <a:ext cx="1495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59</xdr:row>
      <xdr:rowOff>85725</xdr:rowOff>
    </xdr:from>
    <xdr:to>
      <xdr:col>2</xdr:col>
      <xdr:colOff>685800</xdr:colOff>
      <xdr:row>61</xdr:row>
      <xdr:rowOff>123826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3EAB1A4-7608-4F14-46EE-3766F54D0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4554200"/>
          <a:ext cx="2019300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62</xdr:row>
      <xdr:rowOff>95250</xdr:rowOff>
    </xdr:from>
    <xdr:to>
      <xdr:col>5</xdr:col>
      <xdr:colOff>528638</xdr:colOff>
      <xdr:row>64</xdr:row>
      <xdr:rowOff>100013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8768104-5A78-497E-0FA9-3F4AFA37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297150"/>
          <a:ext cx="4205288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233363</xdr:colOff>
      <xdr:row>65</xdr:row>
      <xdr:rowOff>52388</xdr:rowOff>
    </xdr:from>
    <xdr:to>
      <xdr:col>1</xdr:col>
      <xdr:colOff>590551</xdr:colOff>
      <xdr:row>67</xdr:row>
      <xdr:rowOff>133351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24A3A4F-DB75-3449-2C30-5FCDB317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3" y="15987713"/>
          <a:ext cx="1119188" cy="44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233362</xdr:colOff>
      <xdr:row>68</xdr:row>
      <xdr:rowOff>71437</xdr:rowOff>
    </xdr:from>
    <xdr:to>
      <xdr:col>1</xdr:col>
      <xdr:colOff>419100</xdr:colOff>
      <xdr:row>70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81A97D8-C1E4-6B65-9C48-F43A8F7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" y="16740187"/>
          <a:ext cx="947738" cy="452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4763</xdr:colOff>
      <xdr:row>67</xdr:row>
      <xdr:rowOff>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A9BCE0C-CCF4-06C1-BB48-9D925EA0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6106775"/>
          <a:ext cx="766763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007DC8-403C-D9EB-080C-687D280C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902744"/>
          <a:ext cx="1214438" cy="187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248D2B-37D5-44E8-96D1-594D6FA9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08064B-19DC-4B26-9987-7B9BE2A65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77DDE7-BE64-4810-8F81-190B06E28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2231977</xdr:colOff>
      <xdr:row>4</xdr:row>
      <xdr:rowOff>0</xdr:rowOff>
    </xdr:from>
    <xdr:to>
      <xdr:col>0</xdr:col>
      <xdr:colOff>3446415</xdr:colOff>
      <xdr:row>4</xdr:row>
      <xdr:rowOff>180124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BC6103-6682-44B1-A5C1-A86EBCC3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1977" y="742950"/>
          <a:ext cx="1214438" cy="18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521493</xdr:colOff>
      <xdr:row>1</xdr:row>
      <xdr:rowOff>145256</xdr:rowOff>
    </xdr:from>
    <xdr:to>
      <xdr:col>12</xdr:col>
      <xdr:colOff>521493</xdr:colOff>
      <xdr:row>16</xdr:row>
      <xdr:rowOff>173831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67B388-835B-B5BB-FC71-AA5625DE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DBD4-EB21-4399-A379-1DF8647A541C}">
  <dimension ref="A1:H71"/>
  <sheetViews>
    <sheetView workbookViewId="0">
      <selection activeCell="K76" sqref="A1:K76"/>
    </sheetView>
  </sheetViews>
  <sheetFormatPr baseColWidth="10" defaultRowHeight="14.25"/>
  <sheetData>
    <row r="1" spans="1:6" ht="14.65" thickBot="1"/>
    <row r="2" spans="1:6">
      <c r="A2" s="8"/>
      <c r="B2" s="47"/>
      <c r="C2" s="47"/>
      <c r="D2" s="47"/>
      <c r="E2" s="47"/>
      <c r="F2" s="9"/>
    </row>
    <row r="3" spans="1:6">
      <c r="A3" s="10"/>
      <c r="E3" s="53" t="s">
        <v>44</v>
      </c>
      <c r="F3" s="54">
        <v>1</v>
      </c>
    </row>
    <row r="4" spans="1:6" ht="14.65" thickBot="1">
      <c r="A4" s="12"/>
      <c r="B4" s="51"/>
      <c r="C4" s="51"/>
      <c r="D4" s="51"/>
      <c r="E4" s="51"/>
      <c r="F4" s="13"/>
    </row>
    <row r="5" spans="1:6">
      <c r="A5" s="8"/>
      <c r="B5" s="47"/>
      <c r="C5" s="47"/>
      <c r="D5" s="47"/>
      <c r="E5" s="55" t="s">
        <v>44</v>
      </c>
      <c r="F5" s="56">
        <v>2</v>
      </c>
    </row>
    <row r="6" spans="1:6">
      <c r="A6" s="10"/>
      <c r="F6" s="11"/>
    </row>
    <row r="7" spans="1:6" ht="14.65" thickBot="1">
      <c r="A7" s="12"/>
      <c r="B7" s="51"/>
      <c r="C7" s="51"/>
      <c r="D7" s="51"/>
      <c r="E7" s="51"/>
      <c r="F7" s="13"/>
    </row>
    <row r="8" spans="1:6">
      <c r="A8" s="8"/>
      <c r="B8" s="47"/>
      <c r="C8" s="47"/>
      <c r="D8" s="47"/>
      <c r="E8" s="55" t="s">
        <v>44</v>
      </c>
      <c r="F8" s="56">
        <v>3</v>
      </c>
    </row>
    <row r="9" spans="1:6">
      <c r="A9" s="10"/>
      <c r="F9" s="11"/>
    </row>
    <row r="10" spans="1:6" ht="14.65" thickBot="1">
      <c r="A10" s="12"/>
      <c r="B10" s="51"/>
      <c r="C10" s="51"/>
      <c r="D10" s="51"/>
      <c r="E10" s="51"/>
      <c r="F10" s="13"/>
    </row>
    <row r="11" spans="1:6">
      <c r="A11" s="8"/>
      <c r="B11" s="47"/>
      <c r="C11" s="47"/>
      <c r="D11" s="47"/>
      <c r="E11" s="47"/>
      <c r="F11" s="9"/>
    </row>
    <row r="12" spans="1:6">
      <c r="A12" s="10"/>
      <c r="E12" s="53" t="s">
        <v>44</v>
      </c>
      <c r="F12" s="54">
        <v>4</v>
      </c>
    </row>
    <row r="13" spans="1:6" ht="14.65" thickBot="1">
      <c r="A13" s="12"/>
      <c r="B13" s="51"/>
      <c r="C13" s="51"/>
      <c r="D13" s="51"/>
      <c r="E13" s="51"/>
      <c r="F13" s="13"/>
    </row>
    <row r="14" spans="1:6">
      <c r="A14" s="8"/>
      <c r="B14" s="47"/>
      <c r="C14" s="47"/>
      <c r="D14" s="47"/>
      <c r="E14" s="55" t="s">
        <v>44</v>
      </c>
      <c r="F14" s="56">
        <v>5</v>
      </c>
    </row>
    <row r="15" spans="1:6">
      <c r="A15" s="10"/>
      <c r="F15" s="11"/>
    </row>
    <row r="16" spans="1:6" ht="14.65" thickBot="1">
      <c r="A16" s="12"/>
      <c r="B16" s="51"/>
      <c r="C16" s="51"/>
      <c r="D16" s="51"/>
      <c r="E16" s="51"/>
      <c r="F16" s="13"/>
    </row>
    <row r="17" spans="1:6">
      <c r="A17" s="8"/>
      <c r="B17" s="47"/>
      <c r="C17" s="47"/>
      <c r="D17" s="47"/>
      <c r="E17" s="47"/>
      <c r="F17" s="9"/>
    </row>
    <row r="18" spans="1:6">
      <c r="A18" s="10"/>
      <c r="E18" s="53" t="s">
        <v>44</v>
      </c>
      <c r="F18" s="54">
        <v>6</v>
      </c>
    </row>
    <row r="19" spans="1:6" ht="14.65" thickBot="1">
      <c r="A19" s="12"/>
      <c r="B19" s="51"/>
      <c r="C19" s="51"/>
      <c r="D19" s="51"/>
      <c r="E19" s="51"/>
      <c r="F19" s="13"/>
    </row>
    <row r="20" spans="1:6">
      <c r="A20" s="8"/>
      <c r="B20" s="47"/>
      <c r="C20" s="47"/>
      <c r="D20" s="47"/>
      <c r="E20" s="47"/>
      <c r="F20" s="9"/>
    </row>
    <row r="21" spans="1:6">
      <c r="A21" s="10"/>
      <c r="E21" s="53" t="s">
        <v>44</v>
      </c>
      <c r="F21" s="54">
        <v>7</v>
      </c>
    </row>
    <row r="22" spans="1:6" ht="14.65" thickBot="1">
      <c r="A22" s="12"/>
      <c r="B22" s="51"/>
      <c r="C22" s="51"/>
      <c r="D22" s="51"/>
      <c r="E22" s="51"/>
      <c r="F22" s="13"/>
    </row>
    <row r="23" spans="1:6">
      <c r="A23" s="8"/>
      <c r="B23" s="47"/>
      <c r="C23" s="47"/>
      <c r="D23" s="47"/>
      <c r="E23" s="55" t="s">
        <v>44</v>
      </c>
      <c r="F23" s="56">
        <v>8</v>
      </c>
    </row>
    <row r="24" spans="1:6">
      <c r="A24" s="10"/>
      <c r="F24" s="11"/>
    </row>
    <row r="25" spans="1:6" ht="14.65" thickBot="1">
      <c r="A25" s="12"/>
      <c r="B25" s="51"/>
      <c r="C25" s="51"/>
      <c r="D25" s="51"/>
      <c r="E25" s="51"/>
      <c r="F25" s="13"/>
    </row>
    <row r="26" spans="1:6">
      <c r="A26" s="8"/>
      <c r="B26" s="47"/>
      <c r="C26" s="47"/>
      <c r="D26" s="47"/>
      <c r="E26" s="55" t="s">
        <v>44</v>
      </c>
      <c r="F26" s="56">
        <v>9</v>
      </c>
    </row>
    <row r="27" spans="1:6">
      <c r="A27" s="10"/>
      <c r="F27" s="11"/>
    </row>
    <row r="28" spans="1:6" ht="14.65" thickBot="1">
      <c r="A28" s="12"/>
      <c r="B28" s="51"/>
      <c r="C28" s="51"/>
      <c r="D28" s="51"/>
      <c r="E28" s="51"/>
      <c r="F28" s="13"/>
    </row>
    <row r="29" spans="1:6">
      <c r="A29" s="8"/>
      <c r="B29" s="47"/>
      <c r="C29" s="47"/>
      <c r="D29" s="47"/>
      <c r="E29" s="55" t="s">
        <v>44</v>
      </c>
      <c r="F29" s="56">
        <v>10</v>
      </c>
    </row>
    <row r="30" spans="1:6">
      <c r="A30" s="10"/>
      <c r="F30" s="11"/>
    </row>
    <row r="31" spans="1:6" ht="14.65" thickBot="1">
      <c r="A31" s="12"/>
      <c r="B31" s="51"/>
      <c r="C31" s="51"/>
      <c r="D31" s="51"/>
      <c r="E31" s="51"/>
      <c r="F31" s="13"/>
    </row>
    <row r="32" spans="1:6">
      <c r="A32" s="8"/>
      <c r="B32" s="47"/>
      <c r="C32" s="47"/>
      <c r="D32" s="47"/>
      <c r="E32" s="55" t="s">
        <v>44</v>
      </c>
      <c r="F32" s="56">
        <v>11</v>
      </c>
    </row>
    <row r="33" spans="1:6">
      <c r="A33" s="10"/>
      <c r="F33" s="11"/>
    </row>
    <row r="34" spans="1:6" ht="14.65" thickBot="1">
      <c r="A34" s="12"/>
      <c r="B34" s="51"/>
      <c r="C34" s="51"/>
      <c r="D34" s="51"/>
      <c r="E34" s="51"/>
      <c r="F34" s="13"/>
    </row>
    <row r="35" spans="1:6">
      <c r="A35" s="8"/>
      <c r="B35" s="47"/>
      <c r="C35" s="47"/>
      <c r="D35" s="47"/>
      <c r="E35" s="55" t="s">
        <v>44</v>
      </c>
      <c r="F35" s="56">
        <v>12</v>
      </c>
    </row>
    <row r="36" spans="1:6">
      <c r="A36" s="10"/>
      <c r="F36" s="11"/>
    </row>
    <row r="37" spans="1:6" ht="14.65" thickBot="1">
      <c r="A37" s="12"/>
      <c r="B37" s="51"/>
      <c r="C37" s="51"/>
      <c r="D37" s="51"/>
      <c r="E37" s="51"/>
      <c r="F37" s="13"/>
    </row>
    <row r="38" spans="1:6">
      <c r="A38" s="8"/>
      <c r="B38" s="47"/>
      <c r="C38" s="47"/>
      <c r="D38" s="47"/>
      <c r="E38" s="55" t="s">
        <v>44</v>
      </c>
      <c r="F38" s="56">
        <v>13</v>
      </c>
    </row>
    <row r="39" spans="1:6" ht="14.65" thickBot="1">
      <c r="A39" s="12"/>
      <c r="B39" s="51"/>
      <c r="C39" s="51"/>
      <c r="D39" s="51"/>
      <c r="E39" s="51"/>
      <c r="F39" s="13"/>
    </row>
    <row r="40" spans="1:6">
      <c r="A40" s="8"/>
      <c r="B40" s="47"/>
      <c r="C40" s="47"/>
      <c r="D40" s="47"/>
      <c r="E40" s="47"/>
      <c r="F40" s="9"/>
    </row>
    <row r="41" spans="1:6">
      <c r="A41" s="10"/>
      <c r="E41" s="53" t="s">
        <v>44</v>
      </c>
      <c r="F41" s="54">
        <v>14</v>
      </c>
    </row>
    <row r="42" spans="1:6" ht="14.65" thickBot="1">
      <c r="A42" s="12"/>
      <c r="B42" s="51"/>
      <c r="C42" s="51"/>
      <c r="D42" s="51"/>
      <c r="E42" s="51"/>
      <c r="F42" s="13"/>
    </row>
    <row r="43" spans="1:6">
      <c r="A43" s="8"/>
      <c r="B43" s="47"/>
      <c r="C43" s="47"/>
      <c r="D43" s="47"/>
      <c r="E43" s="47"/>
      <c r="F43" s="9"/>
    </row>
    <row r="44" spans="1:6">
      <c r="A44" s="10"/>
      <c r="E44" s="53" t="s">
        <v>44</v>
      </c>
      <c r="F44" s="54">
        <v>15</v>
      </c>
    </row>
    <row r="45" spans="1:6" ht="14.65" thickBot="1">
      <c r="A45" s="12"/>
      <c r="B45" s="51"/>
      <c r="C45" s="51"/>
      <c r="D45" s="51"/>
      <c r="E45" s="51"/>
      <c r="F45" s="13"/>
    </row>
    <row r="46" spans="1:6">
      <c r="A46" s="8"/>
      <c r="B46" s="47"/>
      <c r="C46" s="47"/>
      <c r="D46" s="47"/>
      <c r="E46" s="55" t="s">
        <v>44</v>
      </c>
      <c r="F46" s="56">
        <v>16</v>
      </c>
    </row>
    <row r="47" spans="1:6" ht="14.65" thickBot="1">
      <c r="A47" s="12"/>
      <c r="B47" s="51"/>
      <c r="C47" s="51"/>
      <c r="D47" s="51"/>
      <c r="E47" s="51"/>
      <c r="F47" s="13"/>
    </row>
    <row r="48" spans="1:6">
      <c r="A48" s="8"/>
      <c r="B48" s="47"/>
      <c r="C48" s="47"/>
      <c r="D48" s="47"/>
      <c r="E48" s="47"/>
      <c r="F48" s="9"/>
    </row>
    <row r="49" spans="1:8" ht="14.65" thickBot="1">
      <c r="A49" s="12"/>
      <c r="B49" s="51"/>
      <c r="C49" s="51"/>
      <c r="D49" s="51"/>
      <c r="E49" s="57" t="s">
        <v>44</v>
      </c>
      <c r="F49" s="58">
        <v>17</v>
      </c>
    </row>
    <row r="50" spans="1:8">
      <c r="A50" s="8"/>
      <c r="B50" s="47"/>
      <c r="C50" s="47"/>
      <c r="D50" s="47"/>
      <c r="E50" s="55" t="s">
        <v>44</v>
      </c>
      <c r="F50" s="56">
        <v>18</v>
      </c>
    </row>
    <row r="51" spans="1:8" ht="14.65" thickBot="1">
      <c r="A51" s="12"/>
      <c r="B51" s="51"/>
      <c r="C51" s="51"/>
      <c r="D51" s="51"/>
      <c r="E51" s="51"/>
      <c r="F51" s="13"/>
    </row>
    <row r="52" spans="1:8">
      <c r="A52" s="8"/>
      <c r="B52" s="47"/>
      <c r="C52" s="47"/>
      <c r="D52" s="47"/>
      <c r="E52" s="47"/>
      <c r="F52" s="9"/>
    </row>
    <row r="53" spans="1:8">
      <c r="A53" s="10"/>
      <c r="E53" s="53" t="s">
        <v>44</v>
      </c>
      <c r="F53" s="54">
        <v>19</v>
      </c>
    </row>
    <row r="54" spans="1:8" ht="14.65" thickBot="1">
      <c r="A54" s="12"/>
      <c r="B54" s="51"/>
      <c r="C54" s="51"/>
      <c r="D54" s="51"/>
      <c r="E54" s="51"/>
      <c r="F54" s="13"/>
    </row>
    <row r="55" spans="1:8">
      <c r="A55" s="8"/>
      <c r="B55" s="47"/>
      <c r="C55" s="47"/>
      <c r="D55" s="47"/>
      <c r="E55" s="47"/>
      <c r="F55" s="9"/>
    </row>
    <row r="56" spans="1:8" ht="14.65" thickBot="1">
      <c r="A56" s="12"/>
      <c r="B56" s="51"/>
      <c r="C56" s="51"/>
      <c r="D56" s="51"/>
      <c r="E56" s="57" t="s">
        <v>44</v>
      </c>
      <c r="F56" s="58">
        <v>20</v>
      </c>
    </row>
    <row r="57" spans="1:8">
      <c r="A57" s="8"/>
      <c r="B57" s="47"/>
      <c r="C57" s="47"/>
      <c r="D57" s="47"/>
      <c r="E57" s="47"/>
      <c r="F57" s="9"/>
    </row>
    <row r="58" spans="1:8">
      <c r="A58" s="10"/>
      <c r="E58" s="53" t="s">
        <v>44</v>
      </c>
      <c r="F58" s="54">
        <v>21</v>
      </c>
    </row>
    <row r="59" spans="1:8" ht="14.65" thickBot="1">
      <c r="A59" s="12"/>
      <c r="B59" s="51"/>
      <c r="C59" s="51"/>
      <c r="D59" s="51"/>
      <c r="E59" s="51"/>
      <c r="F59" s="13"/>
    </row>
    <row r="60" spans="1:8">
      <c r="A60" s="8"/>
      <c r="B60" s="47"/>
      <c r="C60" s="47"/>
      <c r="D60" s="47"/>
      <c r="E60" s="47"/>
      <c r="F60" s="9"/>
    </row>
    <row r="61" spans="1:8">
      <c r="A61" s="10"/>
      <c r="E61" s="53" t="s">
        <v>44</v>
      </c>
      <c r="F61" s="54">
        <v>22</v>
      </c>
    </row>
    <row r="62" spans="1:8" ht="14.65" thickBot="1">
      <c r="A62" s="12"/>
      <c r="B62" s="51"/>
      <c r="C62" s="51"/>
      <c r="D62" s="51"/>
      <c r="E62" s="51"/>
      <c r="F62" s="13"/>
    </row>
    <row r="63" spans="1:8">
      <c r="A63" s="8"/>
      <c r="B63" s="47"/>
      <c r="C63" s="47"/>
      <c r="D63" s="47"/>
      <c r="E63" s="47"/>
      <c r="F63" s="47"/>
      <c r="G63" s="47"/>
      <c r="H63" s="9"/>
    </row>
    <row r="64" spans="1:8">
      <c r="A64" s="10"/>
      <c r="G64" s="53" t="s">
        <v>44</v>
      </c>
      <c r="H64" s="54">
        <v>23</v>
      </c>
    </row>
    <row r="65" spans="1:8" ht="14.65" thickBot="1">
      <c r="A65" s="12"/>
      <c r="B65" s="51"/>
      <c r="C65" s="51"/>
      <c r="D65" s="51"/>
      <c r="E65" s="51"/>
      <c r="F65" s="51"/>
      <c r="G65" s="51"/>
      <c r="H65" s="13"/>
    </row>
    <row r="66" spans="1:8">
      <c r="A66" s="8"/>
      <c r="B66" s="47"/>
      <c r="C66" s="47"/>
      <c r="D66" s="47"/>
      <c r="E66" s="47"/>
      <c r="F66" s="9"/>
    </row>
    <row r="67" spans="1:8">
      <c r="A67" s="10"/>
      <c r="E67" s="53" t="s">
        <v>44</v>
      </c>
      <c r="F67" s="54">
        <v>24</v>
      </c>
    </row>
    <row r="68" spans="1:8" ht="14.65" thickBot="1">
      <c r="A68" s="12"/>
      <c r="B68" s="51"/>
      <c r="C68" s="51"/>
      <c r="D68" s="51"/>
      <c r="E68" s="51"/>
      <c r="F68" s="13"/>
    </row>
    <row r="69" spans="1:8">
      <c r="A69" s="8"/>
      <c r="B69" s="47"/>
      <c r="C69" s="47"/>
      <c r="D69" s="47"/>
      <c r="E69" s="47"/>
      <c r="F69" s="9"/>
    </row>
    <row r="70" spans="1:8">
      <c r="A70" s="10"/>
      <c r="E70" s="53" t="s">
        <v>44</v>
      </c>
      <c r="F70" s="54">
        <v>25</v>
      </c>
    </row>
    <row r="71" spans="1:8" ht="14.65" thickBot="1">
      <c r="A71" s="12"/>
      <c r="B71" s="51"/>
      <c r="C71" s="51"/>
      <c r="D71" s="51"/>
      <c r="E71" s="51"/>
      <c r="F7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9985-1703-465B-BE17-E7A6D2C0EC9B}">
  <dimension ref="A1:W112"/>
  <sheetViews>
    <sheetView tabSelected="1" topLeftCell="C1" zoomScale="67" zoomScaleNormal="67" workbookViewId="0">
      <selection activeCell="W17" sqref="W17"/>
    </sheetView>
  </sheetViews>
  <sheetFormatPr baseColWidth="10" defaultRowHeight="14.25"/>
  <cols>
    <col min="1" max="1" width="53.73046875" customWidth="1"/>
    <col min="3" max="3" width="13.265625" bestFit="1" customWidth="1"/>
    <col min="4" max="4" width="13" bestFit="1" customWidth="1"/>
    <col min="6" max="6" width="13.265625" customWidth="1"/>
    <col min="12" max="12" width="11.53125" customWidth="1"/>
    <col min="13" max="13" width="11.86328125" customWidth="1"/>
    <col min="20" max="20" width="13" bestFit="1" customWidth="1"/>
    <col min="21" max="21" width="12.86328125" customWidth="1"/>
    <col min="22" max="22" width="13.6640625" customWidth="1"/>
    <col min="23" max="23" width="12.86328125" customWidth="1"/>
  </cols>
  <sheetData>
    <row r="1" spans="1:23" ht="14.65" thickBot="1"/>
    <row r="2" spans="1:23" ht="14.65" thickBot="1">
      <c r="A2" s="63" t="s">
        <v>56</v>
      </c>
      <c r="B2" s="64"/>
      <c r="C2" s="64"/>
      <c r="D2" s="65"/>
      <c r="F2" s="59" t="s">
        <v>43</v>
      </c>
      <c r="G2" s="60"/>
    </row>
    <row r="3" spans="1:23" ht="15" thickBot="1">
      <c r="A3" s="8"/>
      <c r="B3" s="20"/>
      <c r="C3" s="21"/>
      <c r="D3" s="9"/>
      <c r="F3" s="61"/>
      <c r="G3" s="62"/>
    </row>
    <row r="4" spans="1:23">
      <c r="A4" s="10" t="s">
        <v>45</v>
      </c>
      <c r="B4" s="2" t="s">
        <v>15</v>
      </c>
      <c r="C4" s="1">
        <f>8200*1000000</f>
        <v>8200000000</v>
      </c>
      <c r="D4" s="11" t="s">
        <v>16</v>
      </c>
      <c r="F4" s="14" t="s">
        <v>22</v>
      </c>
      <c r="G4" s="9">
        <v>0.56418863539999997</v>
      </c>
    </row>
    <row r="5" spans="1:23" ht="15.4">
      <c r="A5" s="22" t="s">
        <v>48</v>
      </c>
      <c r="B5" s="2" t="s">
        <v>12</v>
      </c>
      <c r="C5" s="18">
        <f>C12/(1-C9^2)</f>
        <v>95652173913.043472</v>
      </c>
      <c r="D5" s="11"/>
      <c r="F5" s="15" t="s">
        <v>23</v>
      </c>
      <c r="G5" s="11">
        <v>0.50000709600000004</v>
      </c>
    </row>
    <row r="6" spans="1:23">
      <c r="A6" s="10" t="s">
        <v>49</v>
      </c>
      <c r="B6" s="19" t="s">
        <v>4</v>
      </c>
      <c r="C6" s="17">
        <f>220/2000000</f>
        <v>1.1E-4</v>
      </c>
      <c r="D6" s="11" t="s">
        <v>11</v>
      </c>
      <c r="F6" s="15" t="s">
        <v>24</v>
      </c>
      <c r="G6" s="11">
        <v>0.1091637999</v>
      </c>
    </row>
    <row r="7" spans="1:23">
      <c r="A7" s="10" t="s">
        <v>50</v>
      </c>
      <c r="B7" s="19" t="s">
        <v>5</v>
      </c>
      <c r="C7" s="17">
        <v>6</v>
      </c>
      <c r="D7" s="11"/>
      <c r="F7" s="15" t="s">
        <v>25</v>
      </c>
      <c r="G7" s="11">
        <v>1.6218405650000001</v>
      </c>
    </row>
    <row r="8" spans="1:23" ht="14.65">
      <c r="A8" s="10" t="s">
        <v>51</v>
      </c>
      <c r="B8" s="27" t="s">
        <v>64</v>
      </c>
      <c r="C8" s="17">
        <v>0.45500000000000002</v>
      </c>
      <c r="D8" s="11"/>
      <c r="F8" s="15" t="s">
        <v>26</v>
      </c>
      <c r="G8" s="11">
        <f>0.992925298</f>
        <v>0.99292529799999996</v>
      </c>
    </row>
    <row r="9" spans="1:23">
      <c r="A9" s="10" t="s">
        <v>52</v>
      </c>
      <c r="B9" s="19" t="s">
        <v>6</v>
      </c>
      <c r="C9" s="17">
        <v>0.08</v>
      </c>
      <c r="D9" s="11"/>
      <c r="F9" s="15" t="s">
        <v>27</v>
      </c>
      <c r="G9" s="11">
        <v>1.1583457300000001E-2</v>
      </c>
    </row>
    <row r="10" spans="1:23">
      <c r="A10" s="10" t="s">
        <v>53</v>
      </c>
      <c r="B10" s="19" t="s">
        <v>7</v>
      </c>
      <c r="C10" s="18">
        <v>44000000000</v>
      </c>
      <c r="D10" s="23"/>
      <c r="F10" s="15" t="s">
        <v>28</v>
      </c>
      <c r="G10" s="11">
        <v>1.271839956</v>
      </c>
    </row>
    <row r="11" spans="1:23">
      <c r="A11" s="10" t="s">
        <v>54</v>
      </c>
      <c r="B11" s="19" t="s">
        <v>8</v>
      </c>
      <c r="C11" s="18">
        <f>C12/(3*(1-2*C9))</f>
        <v>37714285714.285713</v>
      </c>
      <c r="D11" s="11"/>
      <c r="F11" s="15" t="s">
        <v>29</v>
      </c>
      <c r="G11" s="11">
        <v>1.5055086390000001</v>
      </c>
    </row>
    <row r="12" spans="1:23" ht="14.65" thickBot="1">
      <c r="A12" s="12" t="s">
        <v>55</v>
      </c>
      <c r="B12" s="24" t="s">
        <v>9</v>
      </c>
      <c r="C12" s="25">
        <f>2*C10*(1+C9)</f>
        <v>95040000000</v>
      </c>
      <c r="D12" s="13"/>
      <c r="F12" s="16" t="s">
        <v>30</v>
      </c>
      <c r="G12" s="13">
        <v>1</v>
      </c>
    </row>
    <row r="13" spans="1:23">
      <c r="B13" s="19"/>
      <c r="C13" s="18"/>
    </row>
    <row r="14" spans="1:23">
      <c r="B14" s="19"/>
      <c r="C14" s="29" t="s">
        <v>62</v>
      </c>
      <c r="D14" s="3" t="s">
        <v>60</v>
      </c>
      <c r="E14" s="3" t="s">
        <v>65</v>
      </c>
      <c r="F14" s="3" t="s">
        <v>68</v>
      </c>
      <c r="G14" s="3" t="s">
        <v>71</v>
      </c>
      <c r="H14" s="3" t="s">
        <v>71</v>
      </c>
      <c r="I14" s="3" t="s">
        <v>71</v>
      </c>
      <c r="J14" s="3" t="s">
        <v>46</v>
      </c>
      <c r="K14" s="3" t="s">
        <v>79</v>
      </c>
      <c r="L14" s="3" t="s">
        <v>82</v>
      </c>
      <c r="M14" s="66" t="s">
        <v>84</v>
      </c>
      <c r="N14" s="67"/>
      <c r="O14" s="67"/>
      <c r="P14" s="67"/>
      <c r="Q14" s="67"/>
      <c r="R14" s="67"/>
      <c r="S14" s="68"/>
      <c r="T14" s="3" t="s">
        <v>87</v>
      </c>
      <c r="U14" s="3" t="s">
        <v>91</v>
      </c>
      <c r="V14" s="3" t="s">
        <v>93</v>
      </c>
      <c r="W14" s="3" t="s">
        <v>97</v>
      </c>
    </row>
    <row r="15" spans="1:23">
      <c r="B15" s="19"/>
      <c r="C15" s="29" t="s">
        <v>63</v>
      </c>
      <c r="D15" s="3" t="s">
        <v>61</v>
      </c>
      <c r="E15" s="3" t="s">
        <v>66</v>
      </c>
      <c r="F15" s="3" t="s">
        <v>69</v>
      </c>
      <c r="G15" s="3" t="s">
        <v>72</v>
      </c>
      <c r="H15" s="3" t="s">
        <v>74</v>
      </c>
      <c r="I15" s="3" t="s">
        <v>66</v>
      </c>
      <c r="J15" s="3" t="s">
        <v>77</v>
      </c>
      <c r="K15" s="3" t="s">
        <v>66</v>
      </c>
      <c r="L15" s="3" t="s">
        <v>83</v>
      </c>
      <c r="M15" s="30"/>
      <c r="N15" s="2"/>
      <c r="O15" s="2"/>
      <c r="P15" s="2"/>
      <c r="Q15" s="2"/>
      <c r="R15" s="2"/>
      <c r="S15" s="31"/>
      <c r="T15" s="3" t="s">
        <v>88</v>
      </c>
      <c r="U15" s="2" t="s">
        <v>90</v>
      </c>
      <c r="V15" s="3" t="s">
        <v>90</v>
      </c>
      <c r="W15" s="3" t="s">
        <v>98</v>
      </c>
    </row>
    <row r="16" spans="1:23" ht="14.65" thickBot="1">
      <c r="A16" s="26" t="s">
        <v>57</v>
      </c>
      <c r="B16" s="3" t="s">
        <v>58</v>
      </c>
      <c r="C16" s="3" t="s">
        <v>59</v>
      </c>
      <c r="D16" s="3" t="s">
        <v>58</v>
      </c>
      <c r="E16" s="3" t="s">
        <v>67</v>
      </c>
      <c r="F16" s="3" t="s">
        <v>70</v>
      </c>
      <c r="G16" s="3" t="s">
        <v>73</v>
      </c>
      <c r="H16" s="3" t="s">
        <v>75</v>
      </c>
      <c r="I16" s="3" t="s">
        <v>76</v>
      </c>
      <c r="J16" s="3" t="s">
        <v>78</v>
      </c>
      <c r="K16" s="3" t="s">
        <v>80</v>
      </c>
      <c r="L16" s="3" t="s">
        <v>81</v>
      </c>
      <c r="M16" s="32"/>
      <c r="N16" s="3" t="s">
        <v>85</v>
      </c>
      <c r="Q16" s="3" t="s">
        <v>85</v>
      </c>
      <c r="S16" s="28"/>
      <c r="T16" s="3" t="s">
        <v>89</v>
      </c>
      <c r="U16" s="3" t="s">
        <v>92</v>
      </c>
      <c r="V16" s="3" t="s">
        <v>94</v>
      </c>
      <c r="W16" s="3" t="s">
        <v>94</v>
      </c>
    </row>
    <row r="17" spans="2:23" ht="18.75">
      <c r="B17" s="33" t="s">
        <v>0</v>
      </c>
      <c r="C17" s="34" t="s">
        <v>1</v>
      </c>
      <c r="D17" s="35" t="s">
        <v>47</v>
      </c>
      <c r="E17" s="36" t="s">
        <v>10</v>
      </c>
      <c r="F17" s="37" t="s">
        <v>13</v>
      </c>
      <c r="G17" s="37" t="s">
        <v>14</v>
      </c>
      <c r="H17" s="36" t="s">
        <v>17</v>
      </c>
      <c r="I17" s="36" t="s">
        <v>18</v>
      </c>
      <c r="J17" s="37" t="s">
        <v>19</v>
      </c>
      <c r="K17" s="36" t="s">
        <v>20</v>
      </c>
      <c r="L17" s="36" t="s">
        <v>21</v>
      </c>
      <c r="M17" s="36" t="s">
        <v>31</v>
      </c>
      <c r="N17" s="38" t="s">
        <v>33</v>
      </c>
      <c r="O17" s="38" t="s">
        <v>34</v>
      </c>
      <c r="P17" s="37" t="s">
        <v>19</v>
      </c>
      <c r="Q17" s="38" t="s">
        <v>35</v>
      </c>
      <c r="R17" s="37" t="s">
        <v>86</v>
      </c>
      <c r="S17" s="38" t="s">
        <v>36</v>
      </c>
      <c r="T17" s="38" t="s">
        <v>37</v>
      </c>
      <c r="U17" s="38" t="s">
        <v>95</v>
      </c>
      <c r="V17" s="38" t="s">
        <v>32</v>
      </c>
      <c r="W17" s="39" t="s">
        <v>96</v>
      </c>
    </row>
    <row r="18" spans="2:23" ht="14.65" thickBot="1">
      <c r="B18" s="40" t="s">
        <v>2</v>
      </c>
      <c r="C18" s="41" t="s">
        <v>3</v>
      </c>
      <c r="D18" s="41"/>
      <c r="E18" s="42" t="s">
        <v>11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</row>
    <row r="19" spans="2:23">
      <c r="B19" s="44">
        <v>0</v>
      </c>
      <c r="C19" s="46">
        <f>(4*PI()*$C$6^2*B19)/($C$7*(1-$C$8))*1000</f>
        <v>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9"/>
    </row>
    <row r="20" spans="2:23">
      <c r="B20" s="45">
        <v>1</v>
      </c>
      <c r="C20" s="17">
        <f t="shared" ref="C20:C47" si="0">(4*PI()*$C$6^2*B20)/($C$7*(1-$C$8))*1000</f>
        <v>4.6499414199922323E-5</v>
      </c>
      <c r="D20" s="4">
        <f t="shared" ref="D20" si="1">0.0000001</f>
        <v>9.9999999999999995E-8</v>
      </c>
      <c r="E20">
        <f t="shared" ref="E20:E47" si="2">(3*C20*$C$6/(4*$C$5))^(1/3)</f>
        <v>3.4229629244806797E-7</v>
      </c>
      <c r="F20">
        <f>D20*$C$6/E20^2</f>
        <v>93.883288806642469</v>
      </c>
      <c r="G20" s="1">
        <f t="shared" ref="G20:G47" si="3">$C$5/$C$4*($C$6/D20)^0.5</f>
        <v>386.88094055047083</v>
      </c>
      <c r="H20" s="1">
        <f>1/(1+1.22*F20*G20^(-0.16))</f>
        <v>2.2148142701600371E-2</v>
      </c>
      <c r="I20" s="1">
        <f>1.631*H20^(-0.496)-0.631*H20^(3.358)</f>
        <v>10.793606555075387</v>
      </c>
      <c r="J20" s="1">
        <f>1.5*H20*I20^2-1</f>
        <v>2.8704524701181442</v>
      </c>
      <c r="K20" s="1">
        <f t="shared" ref="K20:K47" si="4">I20*E20</f>
        <v>3.6946115059454682E-6</v>
      </c>
      <c r="L20" s="1">
        <f t="shared" ref="L20:L47" si="5">(1+J20)*C20/(PI()*K20^2)</f>
        <v>4196833.9918597918</v>
      </c>
      <c r="M20" s="1">
        <v>0.5</v>
      </c>
      <c r="N20" s="1">
        <f t="shared" ref="N20:N47" si="6">$G$4*(M20+$G$5)^(M20+$G$5)*(1+$G$6/($G$7+M20^$G$8)+$G$9/(M20^$G$10+$G$11))*EXP(-M20*$G$12)*(2*PI())^0.5</f>
        <v>0.90702361207611237</v>
      </c>
      <c r="O20" s="1">
        <f>N20/M20</f>
        <v>1.8140472241522247</v>
      </c>
      <c r="P20" s="1">
        <f>J20</f>
        <v>2.8704524701181442</v>
      </c>
      <c r="Q20" s="1">
        <f t="shared" ref="Q20:Q47" si="7">$G$4*(P20+$G$5)^(P20+$G$5)*(1+$G$6/($G$7+P20^$G$8)+$G$9/(P20^$G$10+$G$11))*EXP(-P20*$G$12)*(2*PI())^0.5</f>
        <v>4.9413367020307852</v>
      </c>
      <c r="R20" s="1">
        <f>J20+0.5</f>
        <v>3.3704524701181442</v>
      </c>
      <c r="S20" s="1">
        <f t="shared" ref="S20:S47" si="8">$G$4*(R20+$G$5)^(R20+$G$5)*(1+$G$6/($G$7+R20^$G$8)+$G$9/(R20^$G$10+$G$11))*EXP(-R20*$G$12)*(2*PI())^0.5</f>
        <v>9.3734285891799622</v>
      </c>
      <c r="T20" s="1">
        <f>O20*Q20/S20</f>
        <v>0.95630089274565622</v>
      </c>
      <c r="U20" s="1">
        <f>L20*K20*T20/$C$5</f>
        <v>1.5502091130203842E-10</v>
      </c>
      <c r="V20">
        <f t="shared" ref="V20:V47" si="9">E20^2/$C$6</f>
        <v>1.0651522893063024E-9</v>
      </c>
      <c r="W20" s="11">
        <f>(U20/V20)^0.5</f>
        <v>0.38149538643131953</v>
      </c>
    </row>
    <row r="21" spans="2:23">
      <c r="B21" s="45">
        <v>1</v>
      </c>
      <c r="C21" s="17">
        <f t="shared" si="0"/>
        <v>4.6499414199922323E-5</v>
      </c>
      <c r="D21" s="4">
        <f>D20+0.0000001</f>
        <v>1.9999999999999999E-7</v>
      </c>
      <c r="E21">
        <f t="shared" si="2"/>
        <v>3.4229629244806797E-7</v>
      </c>
      <c r="F21">
        <f t="shared" ref="F21:F47" si="10">D21*$C$6/E21^2</f>
        <v>187.76657761328494</v>
      </c>
      <c r="G21" s="1">
        <f t="shared" si="3"/>
        <v>273.56613657506745</v>
      </c>
      <c r="H21" s="1">
        <f t="shared" ref="H21:H47" si="11">1/(1+1.22*F21*G21^(-0.16))</f>
        <v>1.0600432113077908E-2</v>
      </c>
      <c r="I21" s="1">
        <f t="shared" ref="I21:I47" si="12">1.631*H21^(-0.496)-0.631*H21^(3.358)</f>
        <v>15.555839967840505</v>
      </c>
      <c r="J21" s="1">
        <f t="shared" ref="J21:J47" si="13">1.5*H21*I21^2-1</f>
        <v>2.8477049447489167</v>
      </c>
      <c r="K21" s="1">
        <f t="shared" si="4"/>
        <v>5.3247063469072781E-6</v>
      </c>
      <c r="L21" s="1">
        <f t="shared" si="5"/>
        <v>2008667.4724807902</v>
      </c>
      <c r="M21" s="1">
        <v>0.5</v>
      </c>
      <c r="N21" s="1">
        <f t="shared" si="6"/>
        <v>0.90702361207611237</v>
      </c>
      <c r="O21" s="1">
        <f t="shared" ref="O21:O47" si="14">N21/M21</f>
        <v>1.8140472241522247</v>
      </c>
      <c r="P21" s="1">
        <f t="shared" ref="P21:P47" si="15">J21</f>
        <v>2.8477049447489167</v>
      </c>
      <c r="Q21" s="1">
        <f t="shared" si="7"/>
        <v>4.8076515355367162</v>
      </c>
      <c r="R21" s="1">
        <f t="shared" ref="R21:R47" si="16">J21+0.5</f>
        <v>3.3477049447489167</v>
      </c>
      <c r="S21" s="1">
        <f t="shared" si="8"/>
        <v>9.0908581381665208</v>
      </c>
      <c r="T21" s="1">
        <f t="shared" ref="T21:T47" si="17">O21*Q21/S21</f>
        <v>0.95934913846213721</v>
      </c>
      <c r="U21" s="1">
        <f t="shared" ref="U21:U47" si="18">L21*K21*T21/$C$5</f>
        <v>1.0727179645463604E-10</v>
      </c>
      <c r="V21">
        <f t="shared" si="9"/>
        <v>1.0651522893063024E-9</v>
      </c>
      <c r="W21" s="11">
        <f t="shared" ref="W21:W47" si="19">(U21/V21)^0.5</f>
        <v>0.31734884665550561</v>
      </c>
    </row>
    <row r="22" spans="2:23">
      <c r="B22" s="45">
        <v>1</v>
      </c>
      <c r="C22" s="17">
        <f t="shared" si="0"/>
        <v>4.6499414199922323E-5</v>
      </c>
      <c r="D22" s="4">
        <f t="shared" ref="D22:D29" si="20">D21+0.0000001</f>
        <v>2.9999999999999999E-7</v>
      </c>
      <c r="E22">
        <f t="shared" si="2"/>
        <v>3.4229629244806797E-7</v>
      </c>
      <c r="F22">
        <f t="shared" si="10"/>
        <v>281.64986641992743</v>
      </c>
      <c r="G22" s="1">
        <f t="shared" si="3"/>
        <v>223.3658151711499</v>
      </c>
      <c r="H22" s="1">
        <f t="shared" si="11"/>
        <v>6.8672144865079979E-3</v>
      </c>
      <c r="I22" s="1">
        <f t="shared" si="12"/>
        <v>19.293489216874196</v>
      </c>
      <c r="J22" s="1">
        <f t="shared" si="13"/>
        <v>2.8343647591047563</v>
      </c>
      <c r="K22" s="1">
        <f t="shared" si="4"/>
        <v>6.6040898273228157E-6</v>
      </c>
      <c r="L22" s="1">
        <f t="shared" si="5"/>
        <v>1301263.0257383275</v>
      </c>
      <c r="M22" s="1">
        <v>0.5</v>
      </c>
      <c r="N22" s="1">
        <f t="shared" si="6"/>
        <v>0.90702361207611237</v>
      </c>
      <c r="O22" s="1">
        <f t="shared" si="14"/>
        <v>1.8140472241522247</v>
      </c>
      <c r="P22" s="1">
        <f t="shared" si="15"/>
        <v>2.8343647591047563</v>
      </c>
      <c r="Q22" s="1">
        <f t="shared" si="7"/>
        <v>4.73128418032005</v>
      </c>
      <c r="R22" s="1">
        <f t="shared" si="16"/>
        <v>3.3343647591047563</v>
      </c>
      <c r="S22" s="1">
        <f t="shared" si="8"/>
        <v>8.9296875335272929</v>
      </c>
      <c r="T22" s="1">
        <f t="shared" si="17"/>
        <v>0.96115042119448724</v>
      </c>
      <c r="U22" s="1">
        <f t="shared" si="18"/>
        <v>8.6352432807430395E-11</v>
      </c>
      <c r="V22">
        <f t="shared" si="9"/>
        <v>1.0651522893063024E-9</v>
      </c>
      <c r="W22" s="11">
        <f t="shared" si="19"/>
        <v>0.2847288251725873</v>
      </c>
    </row>
    <row r="23" spans="2:23">
      <c r="B23" s="45">
        <v>1</v>
      </c>
      <c r="C23" s="17">
        <f t="shared" si="0"/>
        <v>4.6499414199922323E-5</v>
      </c>
      <c r="D23" s="4">
        <f t="shared" si="20"/>
        <v>3.9999999999999998E-7</v>
      </c>
      <c r="E23">
        <f t="shared" si="2"/>
        <v>3.4229629244806797E-7</v>
      </c>
      <c r="F23">
        <f t="shared" si="10"/>
        <v>375.53315522656987</v>
      </c>
      <c r="G23" s="1">
        <f t="shared" si="3"/>
        <v>193.44047027523541</v>
      </c>
      <c r="H23" s="1">
        <f t="shared" si="11"/>
        <v>5.0424778268347067E-3</v>
      </c>
      <c r="I23" s="1">
        <f t="shared" si="12"/>
        <v>22.487570515966375</v>
      </c>
      <c r="J23" s="1">
        <f t="shared" si="13"/>
        <v>2.8249021789462847</v>
      </c>
      <c r="K23" s="1">
        <f t="shared" si="4"/>
        <v>7.6974120137797773E-6</v>
      </c>
      <c r="L23" s="1">
        <f t="shared" si="5"/>
        <v>955495.12354054151</v>
      </c>
      <c r="M23" s="1">
        <v>0.5</v>
      </c>
      <c r="N23" s="1">
        <f t="shared" si="6"/>
        <v>0.90702361207611237</v>
      </c>
      <c r="O23" s="1">
        <f t="shared" si="14"/>
        <v>1.8140472241522247</v>
      </c>
      <c r="P23" s="1">
        <f t="shared" si="15"/>
        <v>2.8249021789462847</v>
      </c>
      <c r="Q23" s="1">
        <f t="shared" si="7"/>
        <v>4.6780038151598911</v>
      </c>
      <c r="R23" s="1">
        <f t="shared" si="16"/>
        <v>3.3249021789462847</v>
      </c>
      <c r="S23" s="1">
        <f t="shared" si="8"/>
        <v>8.8173496765735706</v>
      </c>
      <c r="T23" s="1">
        <f t="shared" si="17"/>
        <v>0.96243430812443742</v>
      </c>
      <c r="U23" s="1">
        <f t="shared" si="18"/>
        <v>7.4003022760978262E-11</v>
      </c>
      <c r="V23">
        <f t="shared" si="9"/>
        <v>1.0651522893063024E-9</v>
      </c>
      <c r="W23" s="11">
        <f t="shared" si="19"/>
        <v>0.26358389856805481</v>
      </c>
    </row>
    <row r="24" spans="2:23">
      <c r="B24" s="45">
        <v>1</v>
      </c>
      <c r="C24" s="17">
        <f t="shared" si="0"/>
        <v>4.6499414199922323E-5</v>
      </c>
      <c r="D24" s="4">
        <f t="shared" si="20"/>
        <v>4.9999999999999998E-7</v>
      </c>
      <c r="E24">
        <f t="shared" si="2"/>
        <v>3.4229629244806797E-7</v>
      </c>
      <c r="F24">
        <f t="shared" si="10"/>
        <v>469.41644403321237</v>
      </c>
      <c r="G24" s="1">
        <f t="shared" si="3"/>
        <v>173.01841645398153</v>
      </c>
      <c r="H24" s="1">
        <f t="shared" si="11"/>
        <v>3.9668923739143071E-3</v>
      </c>
      <c r="I24" s="1">
        <f t="shared" si="12"/>
        <v>25.329263019685929</v>
      </c>
      <c r="J24" s="1">
        <f t="shared" si="13"/>
        <v>2.8175680234947449</v>
      </c>
      <c r="K24" s="1">
        <f t="shared" si="4"/>
        <v>8.6701128220804473E-6</v>
      </c>
      <c r="L24" s="1">
        <f t="shared" si="5"/>
        <v>751683.28925792838</v>
      </c>
      <c r="M24" s="1">
        <v>0.5</v>
      </c>
      <c r="N24" s="1">
        <f t="shared" si="6"/>
        <v>0.90702361207611237</v>
      </c>
      <c r="O24" s="1">
        <f t="shared" si="14"/>
        <v>1.8140472241522247</v>
      </c>
      <c r="P24" s="1">
        <f t="shared" si="15"/>
        <v>2.8175680234947449</v>
      </c>
      <c r="Q24" s="1">
        <f t="shared" si="7"/>
        <v>4.6372076012391785</v>
      </c>
      <c r="R24" s="1">
        <f t="shared" si="16"/>
        <v>3.3175680234947449</v>
      </c>
      <c r="S24" s="1">
        <f t="shared" si="8"/>
        <v>8.7313947890469308</v>
      </c>
      <c r="T24" s="1">
        <f t="shared" si="17"/>
        <v>0.9634329657614471</v>
      </c>
      <c r="U24" s="1">
        <f t="shared" si="18"/>
        <v>6.5642679749043214E-11</v>
      </c>
      <c r="V24">
        <f t="shared" si="9"/>
        <v>1.0651522893063024E-9</v>
      </c>
      <c r="W24" s="11">
        <f t="shared" si="19"/>
        <v>0.24824888037857021</v>
      </c>
    </row>
    <row r="25" spans="2:23">
      <c r="B25" s="45">
        <v>1</v>
      </c>
      <c r="C25" s="17">
        <f t="shared" si="0"/>
        <v>4.6499414199922323E-5</v>
      </c>
      <c r="D25" s="4">
        <f t="shared" si="20"/>
        <v>5.9999999999999997E-7</v>
      </c>
      <c r="E25">
        <f t="shared" si="2"/>
        <v>3.4229629244806797E-7</v>
      </c>
      <c r="F25">
        <f t="shared" si="10"/>
        <v>563.29973283985487</v>
      </c>
      <c r="G25" s="1">
        <f t="shared" si="3"/>
        <v>157.94348259278112</v>
      </c>
      <c r="H25" s="1">
        <f t="shared" si="11"/>
        <v>3.2601884368125681E-3</v>
      </c>
      <c r="I25" s="1">
        <f t="shared" si="12"/>
        <v>27.918082123781819</v>
      </c>
      <c r="J25" s="1">
        <f t="shared" si="13"/>
        <v>2.8115807302449007</v>
      </c>
      <c r="K25" s="1">
        <f t="shared" si="4"/>
        <v>9.5562560032312002E-6</v>
      </c>
      <c r="L25" s="1">
        <f t="shared" si="5"/>
        <v>617770.5207983224</v>
      </c>
      <c r="M25" s="1">
        <v>0.5</v>
      </c>
      <c r="N25" s="1">
        <f t="shared" si="6"/>
        <v>0.90702361207611237</v>
      </c>
      <c r="O25" s="1">
        <f t="shared" si="14"/>
        <v>1.8140472241522247</v>
      </c>
      <c r="P25" s="1">
        <f t="shared" si="15"/>
        <v>2.8115807302449007</v>
      </c>
      <c r="Q25" s="1">
        <f t="shared" si="7"/>
        <v>4.6042230611890735</v>
      </c>
      <c r="R25" s="1">
        <f t="shared" si="16"/>
        <v>3.3115807302449007</v>
      </c>
      <c r="S25" s="1">
        <f t="shared" si="8"/>
        <v>8.6619376355246001</v>
      </c>
      <c r="T25" s="1">
        <f t="shared" si="17"/>
        <v>0.96425054242749131</v>
      </c>
      <c r="U25" s="1">
        <f t="shared" si="18"/>
        <v>5.9512747842173932E-11</v>
      </c>
      <c r="V25">
        <f t="shared" si="9"/>
        <v>1.0651522893063024E-9</v>
      </c>
      <c r="W25" s="11">
        <f t="shared" si="19"/>
        <v>0.23637369763456562</v>
      </c>
    </row>
    <row r="26" spans="2:23">
      <c r="B26" s="45">
        <v>1</v>
      </c>
      <c r="C26" s="17">
        <f t="shared" si="0"/>
        <v>4.6499414199922323E-5</v>
      </c>
      <c r="D26" s="4">
        <f t="shared" si="20"/>
        <v>6.9999999999999997E-7</v>
      </c>
      <c r="E26">
        <f t="shared" si="2"/>
        <v>3.4229629244806797E-7</v>
      </c>
      <c r="F26">
        <f t="shared" si="10"/>
        <v>657.18302164649742</v>
      </c>
      <c r="G26" s="1">
        <f t="shared" si="3"/>
        <v>146.22725081247287</v>
      </c>
      <c r="H26" s="1">
        <f t="shared" si="11"/>
        <v>2.7615783386197371E-3</v>
      </c>
      <c r="I26" s="1">
        <f t="shared" si="12"/>
        <v>30.31376689882206</v>
      </c>
      <c r="J26" s="1">
        <f t="shared" si="13"/>
        <v>2.8065228402422089</v>
      </c>
      <c r="K26" s="1">
        <f t="shared" si="4"/>
        <v>1.0376290019601759E-5</v>
      </c>
      <c r="L26" s="1">
        <f t="shared" si="5"/>
        <v>523289.28880639467</v>
      </c>
      <c r="M26" s="1">
        <v>0.5</v>
      </c>
      <c r="N26" s="1">
        <f t="shared" si="6"/>
        <v>0.90702361207611237</v>
      </c>
      <c r="O26" s="1">
        <f t="shared" si="14"/>
        <v>1.8140472241522247</v>
      </c>
      <c r="P26" s="1">
        <f t="shared" si="15"/>
        <v>2.8065228402422089</v>
      </c>
      <c r="Q26" s="1">
        <f t="shared" si="7"/>
        <v>4.5765805234234112</v>
      </c>
      <c r="R26" s="1">
        <f t="shared" si="16"/>
        <v>3.3065228402422089</v>
      </c>
      <c r="S26" s="1">
        <f t="shared" si="8"/>
        <v>8.6037564991781927</v>
      </c>
      <c r="T26" s="1">
        <f t="shared" si="17"/>
        <v>0.9649428357739287</v>
      </c>
      <c r="U26" s="1">
        <f t="shared" si="18"/>
        <v>5.4776047111119918E-11</v>
      </c>
      <c r="V26">
        <f t="shared" si="9"/>
        <v>1.0651522893063024E-9</v>
      </c>
      <c r="W26" s="11">
        <f t="shared" si="19"/>
        <v>0.2267720320193724</v>
      </c>
    </row>
    <row r="27" spans="2:23">
      <c r="B27" s="45">
        <v>1</v>
      </c>
      <c r="C27" s="17">
        <f t="shared" si="0"/>
        <v>4.6499414199922323E-5</v>
      </c>
      <c r="D27" s="4">
        <f t="shared" si="20"/>
        <v>7.9999999999999996E-7</v>
      </c>
      <c r="E27">
        <f t="shared" si="2"/>
        <v>3.4229629244806797E-7</v>
      </c>
      <c r="F27">
        <f t="shared" si="10"/>
        <v>751.06631045313975</v>
      </c>
      <c r="G27" s="1">
        <f t="shared" si="3"/>
        <v>136.78306828753372</v>
      </c>
      <c r="H27" s="1">
        <f t="shared" si="11"/>
        <v>2.391592389353903E-3</v>
      </c>
      <c r="I27" s="1">
        <f t="shared" si="12"/>
        <v>32.5555568602569</v>
      </c>
      <c r="J27" s="1">
        <f t="shared" si="13"/>
        <v>2.8021450275958992</v>
      </c>
      <c r="K27" s="1">
        <f t="shared" si="4"/>
        <v>1.1143646411848202E-5</v>
      </c>
      <c r="L27" s="1">
        <f t="shared" si="5"/>
        <v>453180.94476555713</v>
      </c>
      <c r="M27" s="1">
        <v>0.5</v>
      </c>
      <c r="N27" s="1">
        <f t="shared" si="6"/>
        <v>0.90702361207611237</v>
      </c>
      <c r="O27" s="1">
        <f t="shared" si="14"/>
        <v>1.8140472241522247</v>
      </c>
      <c r="P27" s="1">
        <f t="shared" si="15"/>
        <v>2.8021450275958992</v>
      </c>
      <c r="Q27" s="1">
        <f t="shared" si="7"/>
        <v>4.5528174856087658</v>
      </c>
      <c r="R27" s="1">
        <f t="shared" si="16"/>
        <v>3.3021450275958992</v>
      </c>
      <c r="S27" s="1">
        <f t="shared" si="8"/>
        <v>8.5537606914124886</v>
      </c>
      <c r="T27" s="1">
        <f t="shared" si="17"/>
        <v>0.96554325282117215</v>
      </c>
      <c r="U27" s="1">
        <f t="shared" si="18"/>
        <v>5.0977185326047073E-11</v>
      </c>
      <c r="V27">
        <f t="shared" si="9"/>
        <v>1.0651522893063024E-9</v>
      </c>
      <c r="W27" s="11">
        <f t="shared" si="19"/>
        <v>0.2187671321866019</v>
      </c>
    </row>
    <row r="28" spans="2:23">
      <c r="B28" s="45">
        <v>1</v>
      </c>
      <c r="C28" s="17">
        <f t="shared" si="0"/>
        <v>4.6499414199922323E-5</v>
      </c>
      <c r="D28" s="4">
        <f t="shared" si="20"/>
        <v>8.9999999999999996E-7</v>
      </c>
      <c r="E28">
        <f t="shared" si="2"/>
        <v>3.4229629244806797E-7</v>
      </c>
      <c r="F28">
        <f t="shared" si="10"/>
        <v>844.9495992597823</v>
      </c>
      <c r="G28" s="1">
        <f t="shared" si="3"/>
        <v>128.96031351682359</v>
      </c>
      <c r="H28" s="1">
        <f t="shared" si="11"/>
        <v>2.1065245309108359E-3</v>
      </c>
      <c r="I28" s="1">
        <f t="shared" si="12"/>
        <v>34.670888126212255</v>
      </c>
      <c r="J28" s="1">
        <f t="shared" si="13"/>
        <v>2.798286441939537</v>
      </c>
      <c r="K28" s="1">
        <f t="shared" si="4"/>
        <v>1.1867716461484197E-5</v>
      </c>
      <c r="L28" s="1">
        <f t="shared" si="5"/>
        <v>399163.66239478346</v>
      </c>
      <c r="M28" s="1">
        <v>0.5</v>
      </c>
      <c r="N28" s="1">
        <f t="shared" si="6"/>
        <v>0.90702361207611237</v>
      </c>
      <c r="O28" s="1">
        <f t="shared" si="14"/>
        <v>1.8140472241522247</v>
      </c>
      <c r="P28" s="1">
        <f t="shared" si="15"/>
        <v>2.798286441939537</v>
      </c>
      <c r="Q28" s="1">
        <f t="shared" si="7"/>
        <v>4.5319971744849168</v>
      </c>
      <c r="R28" s="1">
        <f t="shared" si="16"/>
        <v>3.298286441939537</v>
      </c>
      <c r="S28" s="1">
        <f t="shared" si="8"/>
        <v>8.5099713683637948</v>
      </c>
      <c r="T28" s="1">
        <f t="shared" si="17"/>
        <v>0.96607339065827935</v>
      </c>
      <c r="U28" s="1">
        <f t="shared" si="18"/>
        <v>4.7844655939411675E-11</v>
      </c>
      <c r="V28">
        <f t="shared" si="9"/>
        <v>1.0651522893063024E-9</v>
      </c>
      <c r="W28" s="11">
        <f t="shared" si="19"/>
        <v>0.21193899243447933</v>
      </c>
    </row>
    <row r="29" spans="2:23">
      <c r="B29" s="45">
        <v>1</v>
      </c>
      <c r="C29" s="17">
        <f t="shared" si="0"/>
        <v>4.6499414199922323E-5</v>
      </c>
      <c r="D29" s="4">
        <f t="shared" si="20"/>
        <v>9.9999999999999995E-7</v>
      </c>
      <c r="E29">
        <f t="shared" si="2"/>
        <v>3.4229629244806797E-7</v>
      </c>
      <c r="F29">
        <f t="shared" si="10"/>
        <v>938.83288806642474</v>
      </c>
      <c r="G29" s="1">
        <f t="shared" si="3"/>
        <v>122.34249554476847</v>
      </c>
      <c r="H29" s="1">
        <f t="shared" si="11"/>
        <v>1.8803852607339217E-3</v>
      </c>
      <c r="I29" s="1">
        <f t="shared" si="12"/>
        <v>36.679848161836127</v>
      </c>
      <c r="J29" s="1">
        <f t="shared" si="13"/>
        <v>2.7948372577093563</v>
      </c>
      <c r="K29" s="1">
        <f t="shared" si="4"/>
        <v>1.2555376033354587E-5</v>
      </c>
      <c r="L29" s="1">
        <f t="shared" si="5"/>
        <v>356312.71147038566</v>
      </c>
      <c r="M29" s="1">
        <v>0.5</v>
      </c>
      <c r="N29" s="1">
        <f t="shared" si="6"/>
        <v>0.90702361207611237</v>
      </c>
      <c r="O29" s="1">
        <f t="shared" si="14"/>
        <v>1.8140472241522247</v>
      </c>
      <c r="P29" s="1">
        <f t="shared" si="15"/>
        <v>2.7948372577093563</v>
      </c>
      <c r="Q29" s="1">
        <f t="shared" si="7"/>
        <v>4.5134839401471849</v>
      </c>
      <c r="R29" s="1">
        <f t="shared" si="16"/>
        <v>3.2948372577093563</v>
      </c>
      <c r="S29" s="1">
        <f t="shared" si="8"/>
        <v>8.4710462664359767</v>
      </c>
      <c r="T29" s="1">
        <f t="shared" si="17"/>
        <v>0.9665480219746746</v>
      </c>
      <c r="U29" s="1">
        <f t="shared" si="18"/>
        <v>4.5205328760474761E-11</v>
      </c>
      <c r="V29">
        <f t="shared" si="9"/>
        <v>1.0651522893063024E-9</v>
      </c>
      <c r="W29" s="11">
        <f t="shared" si="19"/>
        <v>0.20601031371314577</v>
      </c>
    </row>
    <row r="30" spans="2:23">
      <c r="B30" s="45">
        <v>1</v>
      </c>
      <c r="C30" s="17">
        <f t="shared" si="0"/>
        <v>4.6499414199922323E-5</v>
      </c>
      <c r="D30" s="4">
        <f>D29+0.000001</f>
        <v>1.9999999999999999E-6</v>
      </c>
      <c r="E30">
        <f t="shared" si="2"/>
        <v>3.4229629244806797E-7</v>
      </c>
      <c r="F30">
        <f t="shared" si="10"/>
        <v>1877.6657761328495</v>
      </c>
      <c r="G30" s="1">
        <f t="shared" si="3"/>
        <v>86.509208226990765</v>
      </c>
      <c r="H30" s="1">
        <f t="shared" si="11"/>
        <v>8.9035869164614384E-4</v>
      </c>
      <c r="I30" s="1">
        <f t="shared" si="12"/>
        <v>53.145894336833074</v>
      </c>
      <c r="J30" s="1">
        <f t="shared" si="13"/>
        <v>2.7722086026354718</v>
      </c>
      <c r="K30" s="1">
        <f t="shared" si="4"/>
        <v>1.8191642590334732E-5</v>
      </c>
      <c r="L30" s="1">
        <f t="shared" si="5"/>
        <v>168713.3622169747</v>
      </c>
      <c r="M30" s="1">
        <v>0.5</v>
      </c>
      <c r="N30" s="1">
        <f t="shared" si="6"/>
        <v>0.90702361207611237</v>
      </c>
      <c r="O30" s="1">
        <f t="shared" si="14"/>
        <v>1.8140472241522247</v>
      </c>
      <c r="P30" s="1">
        <f t="shared" si="15"/>
        <v>2.7722086026354718</v>
      </c>
      <c r="Q30" s="1">
        <f t="shared" si="7"/>
        <v>4.3942857198404122</v>
      </c>
      <c r="R30" s="1">
        <f t="shared" si="16"/>
        <v>3.2722086026354718</v>
      </c>
      <c r="S30" s="1">
        <f t="shared" si="8"/>
        <v>8.2206985541536106</v>
      </c>
      <c r="T30" s="1">
        <f t="shared" si="17"/>
        <v>0.96967937209917399</v>
      </c>
      <c r="U30" s="1">
        <f t="shared" si="18"/>
        <v>3.1113918333363839E-11</v>
      </c>
      <c r="V30">
        <f t="shared" si="9"/>
        <v>1.0651522893063024E-9</v>
      </c>
      <c r="W30" s="11">
        <f t="shared" si="19"/>
        <v>0.17091158476819193</v>
      </c>
    </row>
    <row r="31" spans="2:23">
      <c r="B31" s="45">
        <v>1</v>
      </c>
      <c r="C31" s="17">
        <f t="shared" si="0"/>
        <v>4.6499414199922323E-5</v>
      </c>
      <c r="D31" s="4">
        <f t="shared" ref="D31:D38" si="21">D30+0.000001</f>
        <v>3.0000000000000001E-6</v>
      </c>
      <c r="E31">
        <f t="shared" si="2"/>
        <v>3.4229629244806797E-7</v>
      </c>
      <c r="F31">
        <f t="shared" si="10"/>
        <v>2816.4986641992746</v>
      </c>
      <c r="G31" s="1">
        <f t="shared" si="3"/>
        <v>70.634472736102666</v>
      </c>
      <c r="H31" s="1">
        <f t="shared" si="11"/>
        <v>5.7480903356472155E-4</v>
      </c>
      <c r="I31" s="1">
        <f t="shared" si="12"/>
        <v>66.028322371703965</v>
      </c>
      <c r="J31" s="1">
        <f t="shared" si="13"/>
        <v>2.7590263480535691</v>
      </c>
      <c r="K31" s="1">
        <f t="shared" si="4"/>
        <v>2.260124994440009E-5</v>
      </c>
      <c r="L31" s="1">
        <f t="shared" si="5"/>
        <v>108920.10781193797</v>
      </c>
      <c r="M31" s="1">
        <v>0.5</v>
      </c>
      <c r="N31" s="1">
        <f t="shared" si="6"/>
        <v>0.90702361207611237</v>
      </c>
      <c r="O31" s="1">
        <f t="shared" si="14"/>
        <v>1.8140472241522247</v>
      </c>
      <c r="P31" s="1">
        <f t="shared" si="15"/>
        <v>2.7590263480535691</v>
      </c>
      <c r="Q31" s="1">
        <f t="shared" si="7"/>
        <v>4.3266182705668541</v>
      </c>
      <c r="R31" s="1">
        <f t="shared" si="16"/>
        <v>3.2590263480535691</v>
      </c>
      <c r="S31" s="1">
        <f t="shared" si="8"/>
        <v>8.0787928170959393</v>
      </c>
      <c r="T31" s="1">
        <f t="shared" si="17"/>
        <v>0.97151765633586917</v>
      </c>
      <c r="U31" s="1">
        <f t="shared" si="18"/>
        <v>2.5003244844145889E-11</v>
      </c>
      <c r="V31">
        <f t="shared" si="9"/>
        <v>1.0651522893063024E-9</v>
      </c>
      <c r="W31" s="11">
        <f t="shared" si="19"/>
        <v>0.15321184212736766</v>
      </c>
    </row>
    <row r="32" spans="2:23">
      <c r="B32" s="45">
        <v>1</v>
      </c>
      <c r="C32" s="17">
        <f t="shared" si="0"/>
        <v>4.6499414199922323E-5</v>
      </c>
      <c r="D32" s="4">
        <f t="shared" si="21"/>
        <v>3.9999999999999998E-6</v>
      </c>
      <c r="E32">
        <f t="shared" si="2"/>
        <v>3.4229629244806797E-7</v>
      </c>
      <c r="F32">
        <f t="shared" si="10"/>
        <v>3755.331552265699</v>
      </c>
      <c r="G32" s="1">
        <f t="shared" si="3"/>
        <v>61.171247772384234</v>
      </c>
      <c r="H32" s="1">
        <f t="shared" si="11"/>
        <v>4.2136302501680678E-4</v>
      </c>
      <c r="I32" s="1">
        <f t="shared" si="12"/>
        <v>77.02369965658977</v>
      </c>
      <c r="J32" s="1">
        <f t="shared" si="13"/>
        <v>2.7496992207170519</v>
      </c>
      <c r="K32" s="1">
        <f t="shared" si="4"/>
        <v>2.6364926823084205E-5</v>
      </c>
      <c r="L32" s="1">
        <f t="shared" si="5"/>
        <v>79843.745370830686</v>
      </c>
      <c r="M32" s="1">
        <v>0.5</v>
      </c>
      <c r="N32" s="1">
        <f t="shared" si="6"/>
        <v>0.90702361207611237</v>
      </c>
      <c r="O32" s="1">
        <f t="shared" si="14"/>
        <v>1.8140472241522247</v>
      </c>
      <c r="P32" s="1">
        <f t="shared" si="15"/>
        <v>2.7496992207170519</v>
      </c>
      <c r="Q32" s="1">
        <f t="shared" si="7"/>
        <v>4.2795095370513749</v>
      </c>
      <c r="R32" s="1">
        <f t="shared" si="16"/>
        <v>3.2496992207170519</v>
      </c>
      <c r="S32" s="1">
        <f t="shared" si="8"/>
        <v>7.9800939371857762</v>
      </c>
      <c r="T32" s="1">
        <f t="shared" si="17"/>
        <v>0.97282468822149804</v>
      </c>
      <c r="U32" s="1">
        <f t="shared" si="18"/>
        <v>2.1409533774756725E-11</v>
      </c>
      <c r="V32">
        <f t="shared" si="9"/>
        <v>1.0651522893063024E-9</v>
      </c>
      <c r="W32" s="11">
        <f t="shared" si="19"/>
        <v>0.14177437859469011</v>
      </c>
    </row>
    <row r="33" spans="2:23">
      <c r="B33" s="45">
        <v>1</v>
      </c>
      <c r="C33" s="17">
        <f t="shared" si="0"/>
        <v>4.6499414199922323E-5</v>
      </c>
      <c r="D33" s="4">
        <f t="shared" si="21"/>
        <v>4.9999999999999996E-6</v>
      </c>
      <c r="E33">
        <f t="shared" si="2"/>
        <v>3.4229629244806797E-7</v>
      </c>
      <c r="F33">
        <f t="shared" si="10"/>
        <v>4694.1644403321234</v>
      </c>
      <c r="G33" s="1">
        <f t="shared" si="3"/>
        <v>54.713227315013491</v>
      </c>
      <c r="H33" s="1">
        <f t="shared" si="11"/>
        <v>3.3115613123972318E-4</v>
      </c>
      <c r="I33" s="1">
        <f t="shared" si="12"/>
        <v>86.799593662884277</v>
      </c>
      <c r="J33" s="1">
        <f t="shared" si="13"/>
        <v>2.7424796157378855</v>
      </c>
      <c r="K33" s="1">
        <f t="shared" si="4"/>
        <v>2.9711179096804103E-5</v>
      </c>
      <c r="L33" s="1">
        <f t="shared" si="5"/>
        <v>62750.512624213334</v>
      </c>
      <c r="M33" s="1">
        <v>0.5</v>
      </c>
      <c r="N33" s="1">
        <f t="shared" si="6"/>
        <v>0.90702361207611237</v>
      </c>
      <c r="O33" s="1">
        <f t="shared" si="14"/>
        <v>1.8140472241522247</v>
      </c>
      <c r="P33" s="1">
        <f t="shared" si="15"/>
        <v>2.7424796157378855</v>
      </c>
      <c r="Q33" s="1">
        <f t="shared" si="7"/>
        <v>4.2434764839167576</v>
      </c>
      <c r="R33" s="1">
        <f t="shared" si="16"/>
        <v>3.2424796157378855</v>
      </c>
      <c r="S33" s="1">
        <f t="shared" si="8"/>
        <v>7.9046522199916609</v>
      </c>
      <c r="T33" s="1">
        <f t="shared" si="17"/>
        <v>0.97384002764040112</v>
      </c>
      <c r="U33" s="1">
        <f t="shared" si="18"/>
        <v>1.898147432392365E-11</v>
      </c>
      <c r="V33">
        <f t="shared" si="9"/>
        <v>1.0651522893063024E-9</v>
      </c>
      <c r="W33" s="11">
        <f t="shared" si="19"/>
        <v>0.13349319218330172</v>
      </c>
    </row>
    <row r="34" spans="2:23">
      <c r="B34" s="45">
        <v>1</v>
      </c>
      <c r="C34" s="17">
        <f t="shared" si="0"/>
        <v>4.6499414199922323E-5</v>
      </c>
      <c r="D34" s="4">
        <f t="shared" si="21"/>
        <v>5.9999999999999993E-6</v>
      </c>
      <c r="E34">
        <f t="shared" si="2"/>
        <v>3.4229629244806797E-7</v>
      </c>
      <c r="F34">
        <f t="shared" si="10"/>
        <v>5632.9973283985491</v>
      </c>
      <c r="G34" s="1">
        <f t="shared" si="3"/>
        <v>49.94611465723451</v>
      </c>
      <c r="H34" s="1">
        <f t="shared" si="11"/>
        <v>2.7198362676547752E-4</v>
      </c>
      <c r="I34" s="1">
        <f t="shared" si="12"/>
        <v>95.701942253200883</v>
      </c>
      <c r="J34" s="1">
        <f t="shared" si="13"/>
        <v>2.7365906541351652</v>
      </c>
      <c r="K34" s="1">
        <f t="shared" si="4"/>
        <v>3.2758420013349764E-5</v>
      </c>
      <c r="L34" s="1">
        <f t="shared" si="5"/>
        <v>51537.961689048658</v>
      </c>
      <c r="M34" s="1">
        <v>0.5</v>
      </c>
      <c r="N34" s="1">
        <f t="shared" si="6"/>
        <v>0.90702361207611237</v>
      </c>
      <c r="O34" s="1">
        <f t="shared" si="14"/>
        <v>1.8140472241522247</v>
      </c>
      <c r="P34" s="1">
        <f t="shared" si="15"/>
        <v>2.7365906541351652</v>
      </c>
      <c r="Q34" s="1">
        <f t="shared" si="7"/>
        <v>4.214360089667756</v>
      </c>
      <c r="R34" s="1">
        <f t="shared" si="16"/>
        <v>3.2365906541351652</v>
      </c>
      <c r="S34" s="1">
        <f t="shared" si="8"/>
        <v>7.8437251141680413</v>
      </c>
      <c r="T34" s="1">
        <f t="shared" si="17"/>
        <v>0.97467059477014828</v>
      </c>
      <c r="U34" s="1">
        <f t="shared" si="18"/>
        <v>1.7203357099587407E-11</v>
      </c>
      <c r="V34">
        <f t="shared" si="9"/>
        <v>1.0651522893063024E-9</v>
      </c>
      <c r="W34" s="11">
        <f t="shared" si="19"/>
        <v>0.12708688929328502</v>
      </c>
    </row>
    <row r="35" spans="2:23">
      <c r="B35" s="45">
        <v>1</v>
      </c>
      <c r="C35" s="17">
        <f t="shared" si="0"/>
        <v>4.6499414199922323E-5</v>
      </c>
      <c r="D35" s="4">
        <f t="shared" si="21"/>
        <v>6.999999999999999E-6</v>
      </c>
      <c r="E35">
        <f t="shared" si="2"/>
        <v>3.4229629244806797E-7</v>
      </c>
      <c r="F35">
        <f t="shared" si="10"/>
        <v>6571.8302164649731</v>
      </c>
      <c r="G35" s="1">
        <f t="shared" si="3"/>
        <v>46.241116855212148</v>
      </c>
      <c r="H35" s="1">
        <f t="shared" si="11"/>
        <v>2.3028112554798562E-4</v>
      </c>
      <c r="I35" s="1">
        <f t="shared" si="12"/>
        <v>103.93787241496598</v>
      </c>
      <c r="J35" s="1">
        <f t="shared" si="13"/>
        <v>2.7316185893765965</v>
      </c>
      <c r="K35" s="1">
        <f t="shared" si="4"/>
        <v>3.557754837258317E-5</v>
      </c>
      <c r="L35" s="1">
        <f t="shared" si="5"/>
        <v>43635.787813200477</v>
      </c>
      <c r="M35" s="1">
        <v>0.5</v>
      </c>
      <c r="N35" s="1">
        <f t="shared" si="6"/>
        <v>0.90702361207611237</v>
      </c>
      <c r="O35" s="1">
        <f t="shared" si="14"/>
        <v>1.8140472241522247</v>
      </c>
      <c r="P35" s="1">
        <f t="shared" si="15"/>
        <v>2.7316185893765965</v>
      </c>
      <c r="Q35" s="1">
        <f t="shared" si="7"/>
        <v>4.1899679254765188</v>
      </c>
      <c r="R35" s="1">
        <f t="shared" si="16"/>
        <v>3.2316185893765965</v>
      </c>
      <c r="S35" s="1">
        <f t="shared" si="8"/>
        <v>7.7927067295824299</v>
      </c>
      <c r="T35" s="1">
        <f t="shared" si="17"/>
        <v>0.97537350605581197</v>
      </c>
      <c r="U35" s="1">
        <f t="shared" si="18"/>
        <v>1.5830511551004742E-11</v>
      </c>
      <c r="V35">
        <f t="shared" si="9"/>
        <v>1.0651522893063024E-9</v>
      </c>
      <c r="W35" s="11">
        <f t="shared" si="19"/>
        <v>0.12191064300953662</v>
      </c>
    </row>
    <row r="36" spans="2:23">
      <c r="B36" s="45">
        <v>1</v>
      </c>
      <c r="C36" s="17">
        <f t="shared" si="0"/>
        <v>4.6499414199922323E-5</v>
      </c>
      <c r="D36" s="4">
        <f t="shared" si="21"/>
        <v>7.9999999999999996E-6</v>
      </c>
      <c r="E36">
        <f t="shared" si="2"/>
        <v>3.4229629244806797E-7</v>
      </c>
      <c r="F36">
        <f t="shared" si="10"/>
        <v>7510.6631045313979</v>
      </c>
      <c r="G36" s="1">
        <f t="shared" si="3"/>
        <v>43.254604113495382</v>
      </c>
      <c r="H36" s="1">
        <f t="shared" si="11"/>
        <v>1.9936112330598375E-4</v>
      </c>
      <c r="I36" s="1">
        <f t="shared" si="12"/>
        <v>111.64320278874553</v>
      </c>
      <c r="J36" s="1">
        <f t="shared" si="13"/>
        <v>2.7273167838125469</v>
      </c>
      <c r="K36" s="1">
        <f t="shared" si="4"/>
        <v>3.8215054391615397E-5</v>
      </c>
      <c r="L36" s="1">
        <f t="shared" si="5"/>
        <v>37776.781115169848</v>
      </c>
      <c r="M36" s="1">
        <v>0.5</v>
      </c>
      <c r="N36" s="1">
        <f t="shared" si="6"/>
        <v>0.90702361207611237</v>
      </c>
      <c r="O36" s="1">
        <f t="shared" si="14"/>
        <v>1.8140472241522247</v>
      </c>
      <c r="P36" s="1">
        <f t="shared" si="15"/>
        <v>2.7273167838125469</v>
      </c>
      <c r="Q36" s="1">
        <f t="shared" si="7"/>
        <v>4.1690038644483858</v>
      </c>
      <c r="R36" s="1">
        <f t="shared" si="16"/>
        <v>3.2273167838125469</v>
      </c>
      <c r="S36" s="1">
        <f t="shared" si="8"/>
        <v>7.7488754564629403</v>
      </c>
      <c r="T36" s="1">
        <f t="shared" si="17"/>
        <v>0.97598289329515198</v>
      </c>
      <c r="U36" s="1">
        <f t="shared" si="18"/>
        <v>1.4730137220954904E-11</v>
      </c>
      <c r="V36">
        <f t="shared" si="9"/>
        <v>1.0651522893063024E-9</v>
      </c>
      <c r="W36" s="11">
        <f t="shared" si="19"/>
        <v>0.11759735230337388</v>
      </c>
    </row>
    <row r="37" spans="2:23">
      <c r="B37" s="45">
        <v>1</v>
      </c>
      <c r="C37" s="17">
        <f t="shared" si="0"/>
        <v>4.6499414199922323E-5</v>
      </c>
      <c r="D37" s="4">
        <f t="shared" si="21"/>
        <v>9.0000000000000002E-6</v>
      </c>
      <c r="E37">
        <f t="shared" si="2"/>
        <v>3.4229629244806797E-7</v>
      </c>
      <c r="F37">
        <f t="shared" si="10"/>
        <v>8449.4959925978237</v>
      </c>
      <c r="G37" s="1">
        <f t="shared" si="3"/>
        <v>40.780831848256156</v>
      </c>
      <c r="H37" s="1">
        <f t="shared" si="11"/>
        <v>1.7555212460376222E-4</v>
      </c>
      <c r="I37" s="1">
        <f t="shared" si="12"/>
        <v>118.9127822187253</v>
      </c>
      <c r="J37" s="1">
        <f t="shared" si="13"/>
        <v>2.7235263356431521</v>
      </c>
      <c r="K37" s="1">
        <f t="shared" si="4"/>
        <v>4.070340447815421E-5</v>
      </c>
      <c r="L37" s="1">
        <f t="shared" si="5"/>
        <v>33265.232837200303</v>
      </c>
      <c r="M37" s="1">
        <v>0.5</v>
      </c>
      <c r="N37" s="1">
        <f t="shared" si="6"/>
        <v>0.90702361207611237</v>
      </c>
      <c r="O37" s="1">
        <f t="shared" si="14"/>
        <v>1.8140472241522247</v>
      </c>
      <c r="P37" s="1">
        <f t="shared" si="15"/>
        <v>2.7235263356431521</v>
      </c>
      <c r="Q37" s="1">
        <f t="shared" si="7"/>
        <v>4.150638666394495</v>
      </c>
      <c r="R37" s="1">
        <f t="shared" si="16"/>
        <v>3.2235263356431521</v>
      </c>
      <c r="S37" s="1">
        <f t="shared" si="8"/>
        <v>7.7104907630079733</v>
      </c>
      <c r="T37" s="1">
        <f t="shared" si="17"/>
        <v>0.9765207926005578</v>
      </c>
      <c r="U37" s="1">
        <f t="shared" si="18"/>
        <v>1.3823179684831974E-11</v>
      </c>
      <c r="V37">
        <f t="shared" si="9"/>
        <v>1.0651522893063024E-9</v>
      </c>
      <c r="W37" s="11">
        <f t="shared" si="19"/>
        <v>0.11391951415702199</v>
      </c>
    </row>
    <row r="38" spans="2:23">
      <c r="B38" s="45">
        <v>1</v>
      </c>
      <c r="C38" s="17">
        <f t="shared" si="0"/>
        <v>4.6499414199922323E-5</v>
      </c>
      <c r="D38" s="4">
        <f t="shared" si="21"/>
        <v>1.0000000000000001E-5</v>
      </c>
      <c r="E38">
        <f t="shared" si="2"/>
        <v>3.4229629244806797E-7</v>
      </c>
      <c r="F38">
        <f t="shared" si="10"/>
        <v>9388.3288806642486</v>
      </c>
      <c r="G38" s="1">
        <f t="shared" si="3"/>
        <v>38.688094055047081</v>
      </c>
      <c r="H38" s="1">
        <f t="shared" si="11"/>
        <v>1.5667373620206567E-4</v>
      </c>
      <c r="I38" s="1">
        <f t="shared" si="12"/>
        <v>125.81599188028959</v>
      </c>
      <c r="J38" s="1">
        <f t="shared" si="13"/>
        <v>2.7201388585659765</v>
      </c>
      <c r="K38" s="1">
        <f t="shared" si="4"/>
        <v>4.3066347551299349E-5</v>
      </c>
      <c r="L38" s="1">
        <f t="shared" si="5"/>
        <v>29687.981993948029</v>
      </c>
      <c r="M38" s="1">
        <v>0.5</v>
      </c>
      <c r="N38" s="1">
        <f t="shared" si="6"/>
        <v>0.90702361207611237</v>
      </c>
      <c r="O38" s="1">
        <f t="shared" si="14"/>
        <v>1.8140472241522247</v>
      </c>
      <c r="P38" s="1">
        <f t="shared" si="15"/>
        <v>2.7201388585659765</v>
      </c>
      <c r="Q38" s="1">
        <f t="shared" si="7"/>
        <v>4.1343101216750551</v>
      </c>
      <c r="R38" s="1">
        <f t="shared" si="16"/>
        <v>3.2201388585659765</v>
      </c>
      <c r="S38" s="1">
        <f t="shared" si="8"/>
        <v>7.67637301588395</v>
      </c>
      <c r="T38" s="1">
        <f t="shared" si="17"/>
        <v>0.97700226193938533</v>
      </c>
      <c r="U38" s="1">
        <f t="shared" si="18"/>
        <v>1.3059286304648365E-11</v>
      </c>
      <c r="V38">
        <f t="shared" si="9"/>
        <v>1.0651522893063024E-9</v>
      </c>
      <c r="W38" s="11">
        <f t="shared" si="19"/>
        <v>0.11072708556391853</v>
      </c>
    </row>
    <row r="39" spans="2:23">
      <c r="B39" s="45">
        <v>1</v>
      </c>
      <c r="C39" s="17">
        <f t="shared" si="0"/>
        <v>4.6499414199922323E-5</v>
      </c>
      <c r="D39" s="4">
        <f>D38+0.00001</f>
        <v>2.0000000000000002E-5</v>
      </c>
      <c r="E39">
        <f t="shared" si="2"/>
        <v>3.4229629244806797E-7</v>
      </c>
      <c r="F39">
        <f t="shared" si="10"/>
        <v>18776.657761328497</v>
      </c>
      <c r="G39" s="1">
        <f t="shared" si="3"/>
        <v>27.356613657506745</v>
      </c>
      <c r="H39" s="1">
        <f t="shared" si="11"/>
        <v>7.4117312401317186E-5</v>
      </c>
      <c r="I39" s="1">
        <f t="shared" si="12"/>
        <v>182.37857089723522</v>
      </c>
      <c r="J39" s="1">
        <f t="shared" si="13"/>
        <v>2.6979287442297495</v>
      </c>
      <c r="K39" s="1">
        <f t="shared" si="4"/>
        <v>6.2427508640100732E-5</v>
      </c>
      <c r="L39" s="1">
        <f t="shared" si="5"/>
        <v>14044.430734531203</v>
      </c>
      <c r="M39" s="1">
        <v>0.5</v>
      </c>
      <c r="N39" s="1">
        <f t="shared" si="6"/>
        <v>0.90702361207611237</v>
      </c>
      <c r="O39" s="1">
        <f t="shared" si="14"/>
        <v>1.8140472241522247</v>
      </c>
      <c r="P39" s="1">
        <f t="shared" si="15"/>
        <v>2.6979287442297495</v>
      </c>
      <c r="Q39" s="1">
        <f t="shared" si="7"/>
        <v>4.0291909169794184</v>
      </c>
      <c r="R39" s="1">
        <f t="shared" si="16"/>
        <v>3.1979287442297495</v>
      </c>
      <c r="S39" s="1">
        <f t="shared" si="8"/>
        <v>7.4569633205582031</v>
      </c>
      <c r="T39" s="1">
        <f t="shared" si="17"/>
        <v>0.98017682055310595</v>
      </c>
      <c r="U39" s="1">
        <f t="shared" si="18"/>
        <v>8.9844134056552198E-12</v>
      </c>
      <c r="V39">
        <f t="shared" si="9"/>
        <v>1.0651522893063024E-9</v>
      </c>
      <c r="W39" s="11">
        <f t="shared" si="19"/>
        <v>9.1841509053444861E-2</v>
      </c>
    </row>
    <row r="40" spans="2:23">
      <c r="B40" s="45">
        <v>1</v>
      </c>
      <c r="C40" s="17">
        <f t="shared" si="0"/>
        <v>4.6499414199922323E-5</v>
      </c>
      <c r="D40" s="4">
        <f t="shared" ref="D40:D47" si="22">D39+0.00001</f>
        <v>3.0000000000000004E-5</v>
      </c>
      <c r="E40">
        <f t="shared" si="2"/>
        <v>3.4229629244806797E-7</v>
      </c>
      <c r="F40">
        <f t="shared" si="10"/>
        <v>28164.986641992749</v>
      </c>
      <c r="G40" s="1">
        <f t="shared" si="3"/>
        <v>22.33658151711499</v>
      </c>
      <c r="H40" s="1">
        <f t="shared" si="11"/>
        <v>4.7835742306639224E-5</v>
      </c>
      <c r="I40" s="1">
        <f t="shared" si="12"/>
        <v>226.61920531931031</v>
      </c>
      <c r="J40" s="1">
        <f t="shared" si="13"/>
        <v>2.6849975315575154</v>
      </c>
      <c r="K40" s="1">
        <f t="shared" si="4"/>
        <v>7.757091377832741E-5</v>
      </c>
      <c r="L40" s="1">
        <f t="shared" si="5"/>
        <v>9064.3568647335196</v>
      </c>
      <c r="M40" s="1">
        <v>0.5</v>
      </c>
      <c r="N40" s="1">
        <f t="shared" si="6"/>
        <v>0.90702361207611237</v>
      </c>
      <c r="O40" s="1">
        <f t="shared" si="14"/>
        <v>1.8140472241522247</v>
      </c>
      <c r="P40" s="1">
        <f t="shared" si="15"/>
        <v>2.6849975315575154</v>
      </c>
      <c r="Q40" s="1">
        <f t="shared" si="7"/>
        <v>3.9695081393180529</v>
      </c>
      <c r="R40" s="1">
        <f t="shared" si="16"/>
        <v>3.1849975315575154</v>
      </c>
      <c r="S40" s="1">
        <f t="shared" si="8"/>
        <v>7.3325721023849049</v>
      </c>
      <c r="T40" s="1">
        <f t="shared" si="17"/>
        <v>0.98203947002955572</v>
      </c>
      <c r="U40" s="1">
        <f t="shared" si="18"/>
        <v>7.2188829708231936E-12</v>
      </c>
      <c r="V40">
        <f t="shared" si="9"/>
        <v>1.0651522893063024E-9</v>
      </c>
      <c r="W40" s="11">
        <f t="shared" si="19"/>
        <v>8.2324508793623977E-2</v>
      </c>
    </row>
    <row r="41" spans="2:23">
      <c r="B41" s="45">
        <v>1</v>
      </c>
      <c r="C41" s="17">
        <f t="shared" si="0"/>
        <v>4.6499414199922323E-5</v>
      </c>
      <c r="D41" s="4">
        <f t="shared" si="22"/>
        <v>4.0000000000000003E-5</v>
      </c>
      <c r="E41">
        <f t="shared" si="2"/>
        <v>3.4229629244806797E-7</v>
      </c>
      <c r="F41">
        <f t="shared" si="10"/>
        <v>37553.315522656994</v>
      </c>
      <c r="G41" s="1">
        <f t="shared" si="3"/>
        <v>19.344047027523541</v>
      </c>
      <c r="H41" s="1">
        <f t="shared" si="11"/>
        <v>3.5060994477367595E-5</v>
      </c>
      <c r="I41" s="1">
        <f t="shared" si="12"/>
        <v>264.37546147039092</v>
      </c>
      <c r="J41" s="1">
        <f t="shared" si="13"/>
        <v>2.6758499501452557</v>
      </c>
      <c r="K41" s="1">
        <f t="shared" si="4"/>
        <v>9.0494740275561856E-5</v>
      </c>
      <c r="L41" s="1">
        <f t="shared" si="5"/>
        <v>6643.6800319329886</v>
      </c>
      <c r="M41" s="1">
        <v>0.5</v>
      </c>
      <c r="N41" s="1">
        <f t="shared" si="6"/>
        <v>0.90702361207611237</v>
      </c>
      <c r="O41" s="1">
        <f t="shared" si="14"/>
        <v>1.8140472241522247</v>
      </c>
      <c r="P41" s="1">
        <f t="shared" si="15"/>
        <v>2.6758499501452557</v>
      </c>
      <c r="Q41" s="1">
        <f t="shared" si="7"/>
        <v>3.9279486993831934</v>
      </c>
      <c r="R41" s="1">
        <f t="shared" si="16"/>
        <v>3.1758499501452557</v>
      </c>
      <c r="S41" s="1">
        <f t="shared" si="8"/>
        <v>7.2460326013516667</v>
      </c>
      <c r="T41" s="1">
        <f t="shared" si="17"/>
        <v>0.9833635627583629</v>
      </c>
      <c r="U41" s="1">
        <f t="shared" si="18"/>
        <v>6.1808942505502827E-12</v>
      </c>
      <c r="V41">
        <f t="shared" si="9"/>
        <v>1.0651522893063024E-9</v>
      </c>
      <c r="W41" s="11">
        <f t="shared" si="19"/>
        <v>7.6176287649617605E-2</v>
      </c>
    </row>
    <row r="42" spans="2:23">
      <c r="B42" s="45">
        <v>1</v>
      </c>
      <c r="C42" s="17">
        <f t="shared" si="0"/>
        <v>4.6499414199922323E-5</v>
      </c>
      <c r="D42" s="4">
        <f t="shared" si="22"/>
        <v>5.0000000000000002E-5</v>
      </c>
      <c r="E42">
        <f t="shared" si="2"/>
        <v>3.4229629244806797E-7</v>
      </c>
      <c r="F42">
        <f t="shared" si="10"/>
        <v>46941.644403321247</v>
      </c>
      <c r="G42" s="1">
        <f t="shared" si="3"/>
        <v>17.301841645398152</v>
      </c>
      <c r="H42" s="1">
        <f t="shared" si="11"/>
        <v>2.7552732588116014E-5</v>
      </c>
      <c r="I42" s="1">
        <f t="shared" si="12"/>
        <v>297.9423789756512</v>
      </c>
      <c r="J42" s="1">
        <f t="shared" si="13"/>
        <v>2.6687701050449806</v>
      </c>
      <c r="K42" s="1">
        <f t="shared" si="4"/>
        <v>1.019845716865226E-4</v>
      </c>
      <c r="L42" s="1">
        <f t="shared" si="5"/>
        <v>5220.9454423495681</v>
      </c>
      <c r="M42" s="1">
        <v>0.5</v>
      </c>
      <c r="N42" s="1">
        <f t="shared" si="6"/>
        <v>0.90702361207611237</v>
      </c>
      <c r="O42" s="1">
        <f t="shared" si="14"/>
        <v>1.8140472241522247</v>
      </c>
      <c r="P42" s="1">
        <f t="shared" si="15"/>
        <v>2.6687701050449806</v>
      </c>
      <c r="Q42" s="1">
        <f t="shared" si="7"/>
        <v>3.8961535021194402</v>
      </c>
      <c r="R42" s="1">
        <f t="shared" si="16"/>
        <v>3.1687701050449806</v>
      </c>
      <c r="S42" s="1">
        <f t="shared" si="8"/>
        <v>7.179869491535019</v>
      </c>
      <c r="T42" s="1">
        <f t="shared" si="17"/>
        <v>0.98439204970558303</v>
      </c>
      <c r="U42" s="1">
        <f t="shared" si="18"/>
        <v>5.4797012792440889E-12</v>
      </c>
      <c r="V42">
        <f t="shared" si="9"/>
        <v>1.0651522893063024E-9</v>
      </c>
      <c r="W42" s="11">
        <f t="shared" si="19"/>
        <v>7.1725335675296847E-2</v>
      </c>
    </row>
    <row r="43" spans="2:23">
      <c r="B43" s="45">
        <v>1</v>
      </c>
      <c r="C43" s="17">
        <f t="shared" si="0"/>
        <v>4.6499414199922323E-5</v>
      </c>
      <c r="D43" s="4">
        <f t="shared" si="22"/>
        <v>6.0000000000000002E-5</v>
      </c>
      <c r="E43">
        <f t="shared" si="2"/>
        <v>3.4229629244806797E-7</v>
      </c>
      <c r="F43">
        <f t="shared" si="10"/>
        <v>56329.973283985491</v>
      </c>
      <c r="G43" s="1">
        <f t="shared" si="3"/>
        <v>15.794348259278111</v>
      </c>
      <c r="H43" s="1">
        <f t="shared" si="11"/>
        <v>2.2628255312354538E-5</v>
      </c>
      <c r="I43" s="1">
        <f t="shared" si="12"/>
        <v>328.50881695442081</v>
      </c>
      <c r="J43" s="1">
        <f t="shared" si="13"/>
        <v>2.6629955385020061</v>
      </c>
      <c r="K43" s="1">
        <f t="shared" si="4"/>
        <v>1.1244735007999925E-4</v>
      </c>
      <c r="L43" s="1">
        <f t="shared" si="5"/>
        <v>4287.8101496298077</v>
      </c>
      <c r="M43" s="1">
        <v>0.5</v>
      </c>
      <c r="N43" s="1">
        <f t="shared" si="6"/>
        <v>0.90702361207611237</v>
      </c>
      <c r="O43" s="1">
        <f t="shared" si="14"/>
        <v>1.8140472241522247</v>
      </c>
      <c r="P43" s="1">
        <f t="shared" si="15"/>
        <v>2.6629955385020061</v>
      </c>
      <c r="Q43" s="1">
        <f t="shared" si="7"/>
        <v>3.870456666748411</v>
      </c>
      <c r="R43" s="1">
        <f t="shared" si="16"/>
        <v>3.1629955385020061</v>
      </c>
      <c r="S43" s="1">
        <f t="shared" si="8"/>
        <v>7.1264248122209004</v>
      </c>
      <c r="T43" s="1">
        <f t="shared" si="17"/>
        <v>0.98523331930423086</v>
      </c>
      <c r="U43" s="1">
        <f t="shared" si="18"/>
        <v>4.9662550445100514E-12</v>
      </c>
      <c r="V43">
        <f t="shared" si="9"/>
        <v>1.0651522893063024E-9</v>
      </c>
      <c r="W43" s="11">
        <f t="shared" si="19"/>
        <v>6.8282381082617666E-2</v>
      </c>
    </row>
    <row r="44" spans="2:23">
      <c r="B44" s="45">
        <v>1</v>
      </c>
      <c r="C44" s="17">
        <f t="shared" si="0"/>
        <v>4.6499414199922323E-5</v>
      </c>
      <c r="D44" s="4">
        <f t="shared" si="22"/>
        <v>7.0000000000000007E-5</v>
      </c>
      <c r="E44">
        <f t="shared" si="2"/>
        <v>3.4229629244806797E-7</v>
      </c>
      <c r="F44">
        <f t="shared" si="10"/>
        <v>65718.302164649751</v>
      </c>
      <c r="G44" s="1">
        <f t="shared" si="3"/>
        <v>14.622725081247285</v>
      </c>
      <c r="H44" s="1">
        <f t="shared" si="11"/>
        <v>1.9157994513231732E-5</v>
      </c>
      <c r="I44" s="1">
        <f t="shared" si="12"/>
        <v>356.7864389273438</v>
      </c>
      <c r="J44" s="1">
        <f t="shared" si="13"/>
        <v>2.6581202833314421</v>
      </c>
      <c r="K44" s="1">
        <f t="shared" si="4"/>
        <v>1.2212667524057883E-4</v>
      </c>
      <c r="L44" s="1">
        <f t="shared" si="5"/>
        <v>3630.233183533921</v>
      </c>
      <c r="M44" s="1">
        <v>0.5</v>
      </c>
      <c r="N44" s="1">
        <f t="shared" si="6"/>
        <v>0.90702361207611237</v>
      </c>
      <c r="O44" s="1">
        <f t="shared" si="14"/>
        <v>1.8140472241522247</v>
      </c>
      <c r="P44" s="1">
        <f t="shared" si="15"/>
        <v>2.6581202833314421</v>
      </c>
      <c r="Q44" s="1">
        <f t="shared" si="7"/>
        <v>3.8489256521896849</v>
      </c>
      <c r="R44" s="1">
        <f t="shared" si="16"/>
        <v>3.1581202833314421</v>
      </c>
      <c r="S44" s="1">
        <f t="shared" si="8"/>
        <v>7.0816638495138422</v>
      </c>
      <c r="T44" s="1">
        <f t="shared" si="17"/>
        <v>0.98594525858528492</v>
      </c>
      <c r="U44" s="1">
        <f t="shared" si="18"/>
        <v>4.5698612517683877E-12</v>
      </c>
      <c r="V44">
        <f t="shared" si="9"/>
        <v>1.0651522893063024E-9</v>
      </c>
      <c r="W44" s="11">
        <f t="shared" si="19"/>
        <v>6.5500656768161969E-2</v>
      </c>
    </row>
    <row r="45" spans="2:23">
      <c r="B45" s="45">
        <v>1</v>
      </c>
      <c r="C45" s="17">
        <f t="shared" si="0"/>
        <v>4.6499414199922323E-5</v>
      </c>
      <c r="D45" s="4">
        <f t="shared" si="22"/>
        <v>8.0000000000000007E-5</v>
      </c>
      <c r="E45">
        <f t="shared" si="2"/>
        <v>3.4229629244806797E-7</v>
      </c>
      <c r="F45">
        <f t="shared" si="10"/>
        <v>75106.631045313989</v>
      </c>
      <c r="G45" s="1">
        <f t="shared" si="3"/>
        <v>13.678306828753373</v>
      </c>
      <c r="H45" s="1">
        <f t="shared" si="11"/>
        <v>1.6585167393325859E-5</v>
      </c>
      <c r="I45" s="1">
        <f t="shared" si="12"/>
        <v>383.24183494459584</v>
      </c>
      <c r="J45" s="1">
        <f t="shared" si="13"/>
        <v>2.6539023777135449</v>
      </c>
      <c r="K45" s="1">
        <f t="shared" si="4"/>
        <v>1.3118225921252957E-4</v>
      </c>
      <c r="L45" s="1">
        <f t="shared" si="5"/>
        <v>3142.7102134376764</v>
      </c>
      <c r="M45" s="1">
        <v>0.5</v>
      </c>
      <c r="N45" s="1">
        <f t="shared" si="6"/>
        <v>0.90702361207611237</v>
      </c>
      <c r="O45" s="1">
        <f t="shared" si="14"/>
        <v>1.8140472241522247</v>
      </c>
      <c r="P45" s="1">
        <f t="shared" si="15"/>
        <v>2.6539023777135449</v>
      </c>
      <c r="Q45" s="1">
        <f t="shared" si="7"/>
        <v>3.83041789434587</v>
      </c>
      <c r="R45" s="1">
        <f t="shared" si="16"/>
        <v>3.1539023777135449</v>
      </c>
      <c r="S45" s="1">
        <f t="shared" si="8"/>
        <v>7.0432022999470814</v>
      </c>
      <c r="T45" s="1">
        <f t="shared" si="17"/>
        <v>0.98656245450075208</v>
      </c>
      <c r="U45" s="1">
        <f t="shared" si="18"/>
        <v>4.2521559264411025E-12</v>
      </c>
      <c r="V45">
        <f t="shared" si="9"/>
        <v>1.0651522893063024E-9</v>
      </c>
      <c r="W45" s="11">
        <f t="shared" si="19"/>
        <v>6.3182781111070632E-2</v>
      </c>
    </row>
    <row r="46" spans="2:23">
      <c r="B46" s="45">
        <v>1</v>
      </c>
      <c r="C46" s="17">
        <f t="shared" si="0"/>
        <v>4.6499414199922323E-5</v>
      </c>
      <c r="D46" s="4">
        <f t="shared" si="22"/>
        <v>9.0000000000000006E-5</v>
      </c>
      <c r="E46">
        <f t="shared" si="2"/>
        <v>3.4229629244806797E-7</v>
      </c>
      <c r="F46">
        <f t="shared" si="10"/>
        <v>84494.959925978241</v>
      </c>
      <c r="G46" s="1">
        <f t="shared" si="3"/>
        <v>12.896031351682359</v>
      </c>
      <c r="H46" s="1">
        <f t="shared" si="11"/>
        <v>1.4604140259816651E-5</v>
      </c>
      <c r="I46" s="1">
        <f t="shared" si="12"/>
        <v>408.20081489408767</v>
      </c>
      <c r="J46" s="1">
        <f t="shared" si="13"/>
        <v>2.6501859498671654</v>
      </c>
      <c r="K46" s="1">
        <f t="shared" si="4"/>
        <v>1.3972562551252629E-4</v>
      </c>
      <c r="L46" s="1">
        <f t="shared" si="5"/>
        <v>2767.3269533276875</v>
      </c>
      <c r="M46" s="1">
        <v>0.5</v>
      </c>
      <c r="N46" s="1">
        <f t="shared" si="6"/>
        <v>0.90702361207611237</v>
      </c>
      <c r="O46" s="1">
        <f t="shared" si="14"/>
        <v>1.8140472241522247</v>
      </c>
      <c r="P46" s="1">
        <f t="shared" si="15"/>
        <v>2.6501859498671654</v>
      </c>
      <c r="Q46" s="1">
        <f t="shared" si="7"/>
        <v>3.8142023416293585</v>
      </c>
      <c r="R46" s="1">
        <f t="shared" si="16"/>
        <v>3.1501859498671654</v>
      </c>
      <c r="S46" s="1">
        <f t="shared" si="8"/>
        <v>7.0095152052930478</v>
      </c>
      <c r="T46" s="1">
        <f t="shared" si="17"/>
        <v>0.98710723460059657</v>
      </c>
      <c r="U46" s="1">
        <f t="shared" si="18"/>
        <v>3.9903043872350556E-12</v>
      </c>
      <c r="V46">
        <f t="shared" si="9"/>
        <v>1.0651522893063024E-9</v>
      </c>
      <c r="W46" s="11">
        <f t="shared" si="19"/>
        <v>6.1206445674716427E-2</v>
      </c>
    </row>
    <row r="47" spans="2:23" ht="14.65" thickBot="1">
      <c r="B47" s="48">
        <v>1</v>
      </c>
      <c r="C47" s="49">
        <f t="shared" si="0"/>
        <v>4.6499414199922323E-5</v>
      </c>
      <c r="D47" s="50">
        <f t="shared" si="22"/>
        <v>1E-4</v>
      </c>
      <c r="E47" s="51">
        <f t="shared" si="2"/>
        <v>3.4229629244806797E-7</v>
      </c>
      <c r="F47" s="51">
        <f t="shared" si="10"/>
        <v>93883.288806642493</v>
      </c>
      <c r="G47" s="52">
        <f t="shared" si="3"/>
        <v>12.234249554476847</v>
      </c>
      <c r="H47" s="52">
        <f t="shared" si="11"/>
        <v>1.3033425915360627E-5</v>
      </c>
      <c r="I47" s="52">
        <f t="shared" si="12"/>
        <v>431.90168815374625</v>
      </c>
      <c r="J47" s="52">
        <f t="shared" si="13"/>
        <v>2.6468646891452519</v>
      </c>
      <c r="K47" s="52">
        <f t="shared" si="4"/>
        <v>1.4783834655708898E-4</v>
      </c>
      <c r="L47" s="52">
        <f t="shared" si="5"/>
        <v>2469.6935381412081</v>
      </c>
      <c r="M47" s="52">
        <v>0.5</v>
      </c>
      <c r="N47" s="52">
        <f t="shared" si="6"/>
        <v>0.90702361207611237</v>
      </c>
      <c r="O47" s="52">
        <f t="shared" si="14"/>
        <v>1.8140472241522247</v>
      </c>
      <c r="P47" s="52">
        <f t="shared" si="15"/>
        <v>2.6468646891452519</v>
      </c>
      <c r="Q47" s="52">
        <f t="shared" si="7"/>
        <v>3.7997833135160022</v>
      </c>
      <c r="R47" s="52">
        <f t="shared" si="16"/>
        <v>3.1468646891452519</v>
      </c>
      <c r="S47" s="52">
        <f t="shared" si="8"/>
        <v>6.9795689385382351</v>
      </c>
      <c r="T47" s="52">
        <f t="shared" si="17"/>
        <v>0.98759485477727482</v>
      </c>
      <c r="U47" s="52">
        <f t="shared" si="18"/>
        <v>3.769763767579158E-12</v>
      </c>
      <c r="V47" s="51">
        <f t="shared" si="9"/>
        <v>1.0651522893063024E-9</v>
      </c>
      <c r="W47" s="13">
        <f t="shared" si="19"/>
        <v>5.9490992639596355E-2</v>
      </c>
    </row>
    <row r="48" spans="2:23">
      <c r="B48" s="17"/>
      <c r="C48" s="17"/>
      <c r="D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7"/>
      <c r="C49" s="17"/>
      <c r="D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7"/>
      <c r="C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7"/>
      <c r="C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7"/>
      <c r="C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7"/>
      <c r="C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7"/>
      <c r="C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7"/>
      <c r="C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7"/>
      <c r="C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7"/>
      <c r="C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7"/>
      <c r="C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7"/>
      <c r="C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7"/>
      <c r="C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7"/>
      <c r="C61" s="17"/>
      <c r="D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7"/>
      <c r="C62" s="17"/>
      <c r="D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7"/>
      <c r="C63" s="17"/>
      <c r="D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7"/>
      <c r="C64" s="17"/>
      <c r="D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7"/>
      <c r="C65" s="17"/>
      <c r="D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7"/>
      <c r="C66" s="17"/>
      <c r="D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7"/>
      <c r="C67" s="17"/>
      <c r="D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7"/>
      <c r="C68" s="17"/>
      <c r="D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7"/>
      <c r="C69" s="17"/>
      <c r="D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7"/>
      <c r="C70" s="17"/>
      <c r="D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7"/>
      <c r="C71" s="17"/>
      <c r="D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7"/>
      <c r="C72" s="17"/>
      <c r="D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7"/>
      <c r="C73" s="17"/>
      <c r="D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7"/>
      <c r="C74" s="17"/>
      <c r="D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7"/>
      <c r="C75" s="17"/>
      <c r="D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7"/>
      <c r="C76" s="17"/>
      <c r="D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7"/>
      <c r="C77" s="17"/>
      <c r="D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7"/>
      <c r="C78" s="17"/>
      <c r="D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7"/>
      <c r="C79" s="17"/>
      <c r="D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7"/>
      <c r="C80" s="17"/>
      <c r="D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7"/>
      <c r="C81" s="17"/>
      <c r="D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7"/>
      <c r="C82" s="17"/>
      <c r="D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7"/>
      <c r="C83" s="17"/>
      <c r="D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7"/>
      <c r="C84" s="17"/>
      <c r="D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7"/>
      <c r="C85" s="17"/>
      <c r="D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7"/>
      <c r="C86" s="17"/>
      <c r="D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7"/>
      <c r="C87" s="17"/>
      <c r="D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7"/>
      <c r="C88" s="17"/>
      <c r="D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7"/>
      <c r="C89" s="17"/>
      <c r="D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7"/>
      <c r="C90" s="17"/>
      <c r="D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7"/>
      <c r="C91" s="17"/>
      <c r="D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7"/>
      <c r="C92" s="17"/>
      <c r="D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7"/>
      <c r="C93" s="17"/>
      <c r="D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7"/>
      <c r="C94" s="17"/>
      <c r="D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7"/>
      <c r="C95" s="17"/>
      <c r="D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7"/>
      <c r="C96" s="17"/>
      <c r="D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7"/>
      <c r="C97" s="17"/>
      <c r="D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7"/>
      <c r="C98" s="17"/>
      <c r="D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7"/>
      <c r="C99" s="17"/>
      <c r="D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7"/>
      <c r="C100" s="17"/>
    </row>
    <row r="101" spans="2:21">
      <c r="B101" s="17"/>
      <c r="C101" s="17"/>
    </row>
    <row r="102" spans="2:21">
      <c r="B102" s="17"/>
      <c r="C102" s="17"/>
    </row>
    <row r="103" spans="2:21">
      <c r="B103" s="17"/>
      <c r="C103" s="17"/>
    </row>
    <row r="104" spans="2:21">
      <c r="B104" s="17"/>
      <c r="C104" s="17"/>
    </row>
    <row r="105" spans="2:21">
      <c r="B105" s="17"/>
      <c r="C105" s="17"/>
    </row>
    <row r="106" spans="2:21">
      <c r="B106" s="17"/>
      <c r="C106" s="17"/>
    </row>
    <row r="107" spans="2:21">
      <c r="B107" s="17"/>
      <c r="C107" s="17"/>
    </row>
    <row r="108" spans="2:21">
      <c r="B108" s="17"/>
      <c r="C108" s="17"/>
    </row>
    <row r="109" spans="2:21">
      <c r="B109" s="17"/>
      <c r="C109" s="17"/>
    </row>
    <row r="110" spans="2:21">
      <c r="B110" s="17"/>
      <c r="C110" s="17"/>
    </row>
    <row r="111" spans="2:21">
      <c r="B111" s="17"/>
      <c r="C111" s="17"/>
    </row>
    <row r="112" spans="2:21">
      <c r="B112" s="17"/>
      <c r="C112" s="17"/>
    </row>
  </sheetData>
  <mergeCells count="3">
    <mergeCell ref="F2:G3"/>
    <mergeCell ref="A2:D2"/>
    <mergeCell ref="M14:S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F56B-E9BD-4BF6-BC1D-391661D2DDA1}">
  <dimension ref="A1:W47"/>
  <sheetViews>
    <sheetView workbookViewId="0">
      <selection activeCell="C8" sqref="C8"/>
    </sheetView>
  </sheetViews>
  <sheetFormatPr baseColWidth="10" defaultRowHeight="14.25"/>
  <cols>
    <col min="1" max="1" width="46.796875" customWidth="1"/>
  </cols>
  <sheetData>
    <row r="1" spans="1:23" ht="14.65" thickBot="1"/>
    <row r="2" spans="1:23" ht="14.65" thickBot="1">
      <c r="A2" s="63" t="s">
        <v>56</v>
      </c>
      <c r="B2" s="64"/>
      <c r="C2" s="64"/>
      <c r="D2" s="65"/>
      <c r="F2" s="59" t="s">
        <v>43</v>
      </c>
      <c r="G2" s="60"/>
    </row>
    <row r="3" spans="1:23" ht="15" thickBot="1">
      <c r="A3" s="8"/>
      <c r="B3" s="20"/>
      <c r="C3" s="21"/>
      <c r="D3" s="9"/>
      <c r="F3" s="61"/>
      <c r="G3" s="62"/>
    </row>
    <row r="4" spans="1:23">
      <c r="A4" s="10" t="s">
        <v>45</v>
      </c>
      <c r="B4" s="2" t="s">
        <v>15</v>
      </c>
      <c r="C4" s="18">
        <f>12041*1000000</f>
        <v>12041000000</v>
      </c>
      <c r="D4" s="11" t="s">
        <v>16</v>
      </c>
      <c r="F4" s="14" t="s">
        <v>22</v>
      </c>
      <c r="G4" s="9">
        <v>0.56418863539999997</v>
      </c>
    </row>
    <row r="5" spans="1:23" ht="15.4">
      <c r="A5" s="22" t="s">
        <v>48</v>
      </c>
      <c r="B5" s="2" t="s">
        <v>12</v>
      </c>
      <c r="C5" s="18">
        <f>C12/(1-C9^2)</f>
        <v>95652173913.043472</v>
      </c>
      <c r="D5" s="11"/>
      <c r="F5" s="15" t="s">
        <v>23</v>
      </c>
      <c r="G5" s="11">
        <v>0.50000709600000004</v>
      </c>
    </row>
    <row r="6" spans="1:23">
      <c r="A6" s="10" t="s">
        <v>49</v>
      </c>
      <c r="B6" s="19" t="s">
        <v>4</v>
      </c>
      <c r="C6" s="17">
        <f>220/2000000</f>
        <v>1.1E-4</v>
      </c>
      <c r="D6" s="11" t="s">
        <v>11</v>
      </c>
      <c r="F6" s="15" t="s">
        <v>24</v>
      </c>
      <c r="G6" s="11">
        <v>0.1091637999</v>
      </c>
    </row>
    <row r="7" spans="1:23">
      <c r="A7" s="10" t="s">
        <v>50</v>
      </c>
      <c r="B7" s="19" t="s">
        <v>5</v>
      </c>
      <c r="C7" s="17">
        <v>6</v>
      </c>
      <c r="D7" s="11"/>
      <c r="F7" s="15" t="s">
        <v>25</v>
      </c>
      <c r="G7" s="11">
        <v>1.6218405650000001</v>
      </c>
    </row>
    <row r="8" spans="1:23" ht="14.65">
      <c r="A8" s="10" t="s">
        <v>51</v>
      </c>
      <c r="B8" s="27" t="s">
        <v>64</v>
      </c>
      <c r="C8" s="17">
        <v>0.45500000000000002</v>
      </c>
      <c r="D8" s="11"/>
      <c r="F8" s="15" t="s">
        <v>26</v>
      </c>
      <c r="G8" s="11">
        <f>0.992925298</f>
        <v>0.99292529799999996</v>
      </c>
    </row>
    <row r="9" spans="1:23">
      <c r="A9" s="10" t="s">
        <v>52</v>
      </c>
      <c r="B9" s="19" t="s">
        <v>6</v>
      </c>
      <c r="C9" s="17">
        <v>0.08</v>
      </c>
      <c r="D9" s="11"/>
      <c r="F9" s="15" t="s">
        <v>27</v>
      </c>
      <c r="G9" s="11">
        <v>1.1583457300000001E-2</v>
      </c>
    </row>
    <row r="10" spans="1:23">
      <c r="A10" s="10" t="s">
        <v>53</v>
      </c>
      <c r="B10" s="19" t="s">
        <v>7</v>
      </c>
      <c r="C10" s="18">
        <v>44000000000</v>
      </c>
      <c r="D10" s="23"/>
      <c r="F10" s="15" t="s">
        <v>28</v>
      </c>
      <c r="G10" s="11">
        <v>1.271839956</v>
      </c>
    </row>
    <row r="11" spans="1:23">
      <c r="A11" s="10" t="s">
        <v>54</v>
      </c>
      <c r="B11" s="19" t="s">
        <v>8</v>
      </c>
      <c r="C11" s="18">
        <f>C12/(3*(1-2*C9))</f>
        <v>37714285714.285713</v>
      </c>
      <c r="D11" s="11"/>
      <c r="F11" s="15" t="s">
        <v>29</v>
      </c>
      <c r="G11" s="11">
        <v>1.5055086390000001</v>
      </c>
    </row>
    <row r="12" spans="1:23" ht="14.65" thickBot="1">
      <c r="A12" s="12" t="s">
        <v>55</v>
      </c>
      <c r="B12" s="24" t="s">
        <v>9</v>
      </c>
      <c r="C12" s="25">
        <f>2*C10*(1+C9)</f>
        <v>95040000000</v>
      </c>
      <c r="D12" s="13"/>
      <c r="F12" s="16" t="s">
        <v>30</v>
      </c>
      <c r="G12" s="13">
        <v>1</v>
      </c>
    </row>
    <row r="13" spans="1:23">
      <c r="B13" s="19"/>
      <c r="C13" s="18"/>
    </row>
    <row r="14" spans="1:23">
      <c r="B14" s="19"/>
      <c r="C14" s="29" t="s">
        <v>62</v>
      </c>
      <c r="D14" s="3" t="s">
        <v>60</v>
      </c>
      <c r="E14" s="3" t="s">
        <v>65</v>
      </c>
      <c r="F14" s="3" t="s">
        <v>68</v>
      </c>
      <c r="G14" s="3" t="s">
        <v>71</v>
      </c>
      <c r="H14" s="3" t="s">
        <v>71</v>
      </c>
      <c r="I14" s="3" t="s">
        <v>71</v>
      </c>
      <c r="J14" s="3" t="s">
        <v>46</v>
      </c>
      <c r="K14" s="3" t="s">
        <v>79</v>
      </c>
      <c r="L14" s="3" t="s">
        <v>82</v>
      </c>
      <c r="M14" s="66" t="s">
        <v>84</v>
      </c>
      <c r="N14" s="67"/>
      <c r="O14" s="67"/>
      <c r="P14" s="67"/>
      <c r="Q14" s="67"/>
      <c r="R14" s="67"/>
      <c r="S14" s="68"/>
      <c r="T14" s="3" t="s">
        <v>87</v>
      </c>
      <c r="U14" s="3" t="s">
        <v>91</v>
      </c>
      <c r="V14" s="3" t="s">
        <v>93</v>
      </c>
      <c r="W14" s="3" t="s">
        <v>97</v>
      </c>
    </row>
    <row r="15" spans="1:23">
      <c r="B15" s="19"/>
      <c r="C15" s="29" t="s">
        <v>63</v>
      </c>
      <c r="D15" s="3" t="s">
        <v>61</v>
      </c>
      <c r="E15" s="3" t="s">
        <v>66</v>
      </c>
      <c r="F15" s="3" t="s">
        <v>69</v>
      </c>
      <c r="G15" s="3" t="s">
        <v>72</v>
      </c>
      <c r="H15" s="3" t="s">
        <v>74</v>
      </c>
      <c r="I15" s="3" t="s">
        <v>66</v>
      </c>
      <c r="J15" s="3" t="s">
        <v>77</v>
      </c>
      <c r="K15" s="3" t="s">
        <v>66</v>
      </c>
      <c r="L15" s="3" t="s">
        <v>83</v>
      </c>
      <c r="M15" s="30"/>
      <c r="N15" s="2"/>
      <c r="O15" s="2"/>
      <c r="P15" s="2"/>
      <c r="Q15" s="2"/>
      <c r="R15" s="2"/>
      <c r="S15" s="31"/>
      <c r="T15" s="3" t="s">
        <v>88</v>
      </c>
      <c r="U15" s="2" t="s">
        <v>90</v>
      </c>
      <c r="V15" s="3" t="s">
        <v>90</v>
      </c>
      <c r="W15" s="3" t="s">
        <v>98</v>
      </c>
    </row>
    <row r="16" spans="1:23" ht="14.65" thickBot="1">
      <c r="A16" s="26" t="s">
        <v>57</v>
      </c>
      <c r="B16" s="3" t="s">
        <v>58</v>
      </c>
      <c r="C16" s="3" t="s">
        <v>59</v>
      </c>
      <c r="D16" s="3" t="s">
        <v>58</v>
      </c>
      <c r="E16" s="3" t="s">
        <v>67</v>
      </c>
      <c r="F16" s="3" t="s">
        <v>70</v>
      </c>
      <c r="G16" s="3" t="s">
        <v>73</v>
      </c>
      <c r="H16" s="3" t="s">
        <v>75</v>
      </c>
      <c r="I16" s="3" t="s">
        <v>76</v>
      </c>
      <c r="J16" s="3" t="s">
        <v>78</v>
      </c>
      <c r="K16" s="3" t="s">
        <v>80</v>
      </c>
      <c r="L16" s="3" t="s">
        <v>81</v>
      </c>
      <c r="M16" s="32"/>
      <c r="N16" s="3" t="s">
        <v>85</v>
      </c>
      <c r="Q16" s="3" t="s">
        <v>85</v>
      </c>
      <c r="S16" s="28"/>
      <c r="T16" s="3" t="s">
        <v>89</v>
      </c>
      <c r="U16" s="3" t="s">
        <v>92</v>
      </c>
      <c r="V16" s="3" t="s">
        <v>94</v>
      </c>
      <c r="W16" s="3" t="s">
        <v>94</v>
      </c>
    </row>
    <row r="17" spans="2:23" ht="18.75">
      <c r="B17" s="33" t="s">
        <v>0</v>
      </c>
      <c r="C17" s="34" t="s">
        <v>1</v>
      </c>
      <c r="D17" s="35" t="s">
        <v>47</v>
      </c>
      <c r="E17" s="36" t="s">
        <v>10</v>
      </c>
      <c r="F17" s="37" t="s">
        <v>13</v>
      </c>
      <c r="G17" s="37" t="s">
        <v>14</v>
      </c>
      <c r="H17" s="36" t="s">
        <v>17</v>
      </c>
      <c r="I17" s="36" t="s">
        <v>18</v>
      </c>
      <c r="J17" s="37" t="s">
        <v>19</v>
      </c>
      <c r="K17" s="36" t="s">
        <v>20</v>
      </c>
      <c r="L17" s="36" t="s">
        <v>21</v>
      </c>
      <c r="M17" s="36" t="s">
        <v>31</v>
      </c>
      <c r="N17" s="38" t="s">
        <v>33</v>
      </c>
      <c r="O17" s="38" t="s">
        <v>34</v>
      </c>
      <c r="P17" s="37" t="s">
        <v>19</v>
      </c>
      <c r="Q17" s="38" t="s">
        <v>35</v>
      </c>
      <c r="R17" s="37" t="s">
        <v>86</v>
      </c>
      <c r="S17" s="38" t="s">
        <v>36</v>
      </c>
      <c r="T17" s="38" t="s">
        <v>37</v>
      </c>
      <c r="U17" s="38" t="s">
        <v>95</v>
      </c>
      <c r="V17" s="38" t="s">
        <v>32</v>
      </c>
      <c r="W17" s="39" t="s">
        <v>96</v>
      </c>
    </row>
    <row r="18" spans="2:23" ht="14.65" thickBot="1">
      <c r="B18" s="40" t="s">
        <v>2</v>
      </c>
      <c r="C18" s="41" t="s">
        <v>3</v>
      </c>
      <c r="D18" s="41"/>
      <c r="E18" s="42" t="s">
        <v>11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</row>
    <row r="19" spans="2:23">
      <c r="B19" s="44">
        <v>0</v>
      </c>
      <c r="C19" s="46">
        <f>(4*PI()*$C$6^2*B19)/($C$7*(1-$C$8))*1000</f>
        <v>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9"/>
    </row>
    <row r="20" spans="2:23">
      <c r="B20" s="45">
        <v>10</v>
      </c>
      <c r="C20" s="17">
        <f t="shared" ref="C20:C47" si="0">(4*PI()*$C$6^2*B20)/($C$7*(1-$C$8))*1000</f>
        <v>4.6499414199922324E-4</v>
      </c>
      <c r="D20" s="4">
        <f t="shared" ref="D20" si="1">0.0000001</f>
        <v>9.9999999999999995E-8</v>
      </c>
      <c r="E20">
        <f t="shared" ref="E20:E47" si="2">(3*C20*$C$6/(4*$C$5))^(1/3)</f>
        <v>7.3745500671941576E-7</v>
      </c>
      <c r="F20">
        <f>D20*$C$6/E20^2</f>
        <v>20.226541421931291</v>
      </c>
      <c r="G20" s="1">
        <f t="shared" ref="G20:G47" si="3">$C$5/$C$4*($C$6/D20)^0.5</f>
        <v>263.46845880855915</v>
      </c>
      <c r="H20" s="1">
        <f>1/(1+1.22*F20*G20^(-0.16))</f>
        <v>8.9968701274451113E-2</v>
      </c>
      <c r="I20" s="1">
        <f>1.631*H20^(-0.496)-0.631*H20^(3.358)</f>
        <v>5.3852882491025387</v>
      </c>
      <c r="J20" s="1">
        <f>1.5*H20*I20^2-1</f>
        <v>2.9138179290193778</v>
      </c>
      <c r="K20" s="1">
        <f t="shared" ref="K20:K47" si="4">I20*E20</f>
        <v>3.9714077819279034E-6</v>
      </c>
      <c r="L20" s="1">
        <f t="shared" ref="L20:L47" si="5">(1+J20)*C20/(PI()*K20^2)</f>
        <v>36729013.381753266</v>
      </c>
      <c r="M20" s="1">
        <v>0.5</v>
      </c>
      <c r="N20" s="1">
        <f t="shared" ref="N20:N47" si="6">$G$4*(M20+$G$5)^(M20+$G$5)*(1+$G$6/($G$7+M20^$G$8)+$G$9/(M20^$G$10+$G$11))*EXP(-M20*$G$12)*(2*PI())^0.5</f>
        <v>0.90702361207611237</v>
      </c>
      <c r="O20" s="1">
        <f>N20/M20</f>
        <v>1.8140472241522247</v>
      </c>
      <c r="P20" s="1">
        <f>J20</f>
        <v>2.9138179290193778</v>
      </c>
      <c r="Q20" s="1">
        <f t="shared" ref="Q20:Q47" si="7">$G$4*(P20+$G$5)^(P20+$G$5)*(1+$G$6/($G$7+P20^$G$8)+$G$9/(P20^$G$10+$G$11))*EXP(-P20*$G$12)*(2*PI())^0.5</f>
        <v>5.2088065466433706</v>
      </c>
      <c r="R20" s="1">
        <f>J20+0.5</f>
        <v>3.4138179290193778</v>
      </c>
      <c r="S20" s="1">
        <f t="shared" ref="S20:S47" si="8">$G$4*(R20+$G$5)^(R20+$G$5)*(1+$G$6/($G$7+R20^$G$8)+$G$9/(R20^$G$10+$G$11))*EXP(-R20*$G$12)*(2*PI())^0.5</f>
        <v>9.9403780405286053</v>
      </c>
      <c r="T20" s="1">
        <f>O20*Q20/S20</f>
        <v>0.95056958785260315</v>
      </c>
      <c r="U20" s="1">
        <f>L20*K20*T20/$C$5</f>
        <v>1.4495820936944373E-9</v>
      </c>
      <c r="V20">
        <f t="shared" ref="V20:V47" si="9">E20^2/$C$6</f>
        <v>4.9439989721412137E-9</v>
      </c>
      <c r="W20" s="11">
        <f>(U20/V20)^0.5</f>
        <v>0.5414797527387375</v>
      </c>
    </row>
    <row r="21" spans="2:23">
      <c r="B21" s="45">
        <v>10</v>
      </c>
      <c r="C21" s="17">
        <f t="shared" si="0"/>
        <v>4.6499414199922324E-4</v>
      </c>
      <c r="D21" s="4">
        <f>D20+0.0000001</f>
        <v>1.9999999999999999E-7</v>
      </c>
      <c r="E21">
        <f t="shared" si="2"/>
        <v>7.3745500671941576E-7</v>
      </c>
      <c r="F21">
        <f t="shared" ref="F21:F47" si="10">D21*$C$6/E21^2</f>
        <v>40.453082843862582</v>
      </c>
      <c r="G21" s="1">
        <f t="shared" si="3"/>
        <v>186.30033385230075</v>
      </c>
      <c r="H21" s="1">
        <f t="shared" ref="H21:H47" si="11">1/(1+1.22*F21*G21^(-0.16))</f>
        <v>4.4675914784269216E-2</v>
      </c>
      <c r="I21" s="1">
        <f t="shared" ref="I21:I47" si="12">1.631*H21^(-0.496)-0.631*H21^(3.358)</f>
        <v>7.6210791861660274</v>
      </c>
      <c r="J21" s="1">
        <f t="shared" ref="J21:J47" si="13">1.5*H21*I21^2-1</f>
        <v>2.8922225212100838</v>
      </c>
      <c r="K21" s="1">
        <f t="shared" si="4"/>
        <v>5.6202030024432672E-6</v>
      </c>
      <c r="L21" s="1">
        <f t="shared" si="5"/>
        <v>18238590.184245199</v>
      </c>
      <c r="M21" s="1">
        <v>0.5</v>
      </c>
      <c r="N21" s="1">
        <f t="shared" si="6"/>
        <v>0.90702361207611237</v>
      </c>
      <c r="O21" s="1">
        <f t="shared" ref="O21:O47" si="14">N21/M21</f>
        <v>1.8140472241522247</v>
      </c>
      <c r="P21" s="1">
        <f t="shared" ref="P21:P47" si="15">J21</f>
        <v>2.8922225212100838</v>
      </c>
      <c r="Q21" s="1">
        <f t="shared" si="7"/>
        <v>5.073493110016984</v>
      </c>
      <c r="R21" s="1">
        <f t="shared" ref="R21:R47" si="16">J21+0.5</f>
        <v>3.3922225212100838</v>
      </c>
      <c r="S21" s="1">
        <f t="shared" si="8"/>
        <v>9.6532959409900876</v>
      </c>
      <c r="T21" s="1">
        <f t="shared" ref="T21:T47" si="17">O21*Q21/S21</f>
        <v>0.95341074688297467</v>
      </c>
      <c r="U21" s="1">
        <f t="shared" ref="U21:U47" si="18">L21*K21*T21/$C$5</f>
        <v>1.0217119331899932E-9</v>
      </c>
      <c r="V21">
        <f t="shared" si="9"/>
        <v>4.9439989721412137E-9</v>
      </c>
      <c r="W21" s="11">
        <f t="shared" ref="W21:W47" si="19">(U21/V21)^0.5</f>
        <v>0.45459541064499204</v>
      </c>
    </row>
    <row r="22" spans="2:23">
      <c r="B22" s="45">
        <v>10</v>
      </c>
      <c r="C22" s="17">
        <f t="shared" si="0"/>
        <v>4.6499414199922324E-4</v>
      </c>
      <c r="D22" s="4">
        <f t="shared" ref="D22:D29" si="20">D21+0.0000001</f>
        <v>2.9999999999999999E-7</v>
      </c>
      <c r="E22">
        <f t="shared" si="2"/>
        <v>7.3745500671941576E-7</v>
      </c>
      <c r="F22">
        <f t="shared" si="10"/>
        <v>60.679624265793883</v>
      </c>
      <c r="G22" s="1">
        <f t="shared" si="3"/>
        <v>152.11358561609745</v>
      </c>
      <c r="H22" s="1">
        <f t="shared" si="11"/>
        <v>2.9297483771757959E-2</v>
      </c>
      <c r="I22" s="1">
        <f t="shared" si="12"/>
        <v>9.3951974974091641</v>
      </c>
      <c r="J22" s="1">
        <f t="shared" si="13"/>
        <v>2.8791217376694451</v>
      </c>
      <c r="K22" s="1">
        <f t="shared" si="4"/>
        <v>6.9285354335821131E-6</v>
      </c>
      <c r="L22" s="1">
        <f t="shared" si="5"/>
        <v>11960466.898616595</v>
      </c>
      <c r="M22" s="1">
        <v>0.5</v>
      </c>
      <c r="N22" s="1">
        <f t="shared" si="6"/>
        <v>0.90702361207611237</v>
      </c>
      <c r="O22" s="1">
        <f t="shared" si="14"/>
        <v>1.8140472241522247</v>
      </c>
      <c r="P22" s="1">
        <f t="shared" si="15"/>
        <v>2.8791217376694451</v>
      </c>
      <c r="Q22" s="1">
        <f t="shared" si="7"/>
        <v>4.9934618208844928</v>
      </c>
      <c r="R22" s="1">
        <f t="shared" si="16"/>
        <v>3.3791217376694451</v>
      </c>
      <c r="S22" s="1">
        <f t="shared" si="8"/>
        <v>9.483751942557749</v>
      </c>
      <c r="T22" s="1">
        <f t="shared" si="17"/>
        <v>0.95514682479586255</v>
      </c>
      <c r="U22" s="1">
        <f t="shared" si="18"/>
        <v>8.274940263525393E-10</v>
      </c>
      <c r="V22">
        <f t="shared" si="9"/>
        <v>4.9439989721412137E-9</v>
      </c>
      <c r="W22" s="11">
        <f t="shared" si="19"/>
        <v>0.40911296973354855</v>
      </c>
    </row>
    <row r="23" spans="2:23">
      <c r="B23" s="45">
        <v>10</v>
      </c>
      <c r="C23" s="17">
        <f t="shared" si="0"/>
        <v>4.6499414199922324E-4</v>
      </c>
      <c r="D23" s="4">
        <f t="shared" si="20"/>
        <v>3.9999999999999998E-7</v>
      </c>
      <c r="E23">
        <f t="shared" si="2"/>
        <v>7.3745500671941576E-7</v>
      </c>
      <c r="F23">
        <f t="shared" si="10"/>
        <v>80.906165687725164</v>
      </c>
      <c r="G23" s="1">
        <f t="shared" si="3"/>
        <v>131.73422940427957</v>
      </c>
      <c r="H23" s="1">
        <f t="shared" si="11"/>
        <v>2.1642523591172396E-2</v>
      </c>
      <c r="I23" s="1">
        <f t="shared" si="12"/>
        <v>10.917951942289488</v>
      </c>
      <c r="J23" s="1">
        <f t="shared" si="13"/>
        <v>2.8697375824157616</v>
      </c>
      <c r="K23" s="1">
        <f t="shared" si="4"/>
        <v>8.051498322963353E-6</v>
      </c>
      <c r="L23" s="1">
        <f t="shared" si="5"/>
        <v>8835389.7225902937</v>
      </c>
      <c r="M23" s="1">
        <v>0.5</v>
      </c>
      <c r="N23" s="1">
        <f t="shared" si="6"/>
        <v>0.90702361207611237</v>
      </c>
      <c r="O23" s="1">
        <f t="shared" si="14"/>
        <v>1.8140472241522247</v>
      </c>
      <c r="P23" s="1">
        <f t="shared" si="15"/>
        <v>2.8697375824157616</v>
      </c>
      <c r="Q23" s="1">
        <f t="shared" si="7"/>
        <v>4.9370676609915414</v>
      </c>
      <c r="R23" s="1">
        <f t="shared" si="16"/>
        <v>3.3697375824157616</v>
      </c>
      <c r="S23" s="1">
        <f t="shared" si="8"/>
        <v>9.3643967264459693</v>
      </c>
      <c r="T23" s="1">
        <f t="shared" si="17"/>
        <v>0.95639624713683868</v>
      </c>
      <c r="U23" s="1">
        <f t="shared" si="18"/>
        <v>7.1128792484187873E-10</v>
      </c>
      <c r="V23">
        <f t="shared" si="9"/>
        <v>4.9439989721412137E-9</v>
      </c>
      <c r="W23" s="11">
        <f t="shared" si="19"/>
        <v>0.37930060209197947</v>
      </c>
    </row>
    <row r="24" spans="2:23">
      <c r="B24" s="45">
        <v>10</v>
      </c>
      <c r="C24" s="17">
        <f t="shared" si="0"/>
        <v>4.6499414199922324E-4</v>
      </c>
      <c r="D24" s="4">
        <f t="shared" si="20"/>
        <v>4.9999999999999998E-7</v>
      </c>
      <c r="E24">
        <f t="shared" si="2"/>
        <v>7.3745500671941576E-7</v>
      </c>
      <c r="F24">
        <f t="shared" si="10"/>
        <v>101.13270710965647</v>
      </c>
      <c r="G24" s="1">
        <f t="shared" si="3"/>
        <v>117.82667676460831</v>
      </c>
      <c r="H24" s="1">
        <f t="shared" si="11"/>
        <v>1.7086875362204549E-2</v>
      </c>
      <c r="I24" s="1">
        <f t="shared" si="12"/>
        <v>12.275897680396859</v>
      </c>
      <c r="J24" s="1">
        <f t="shared" si="13"/>
        <v>2.8624282996158814</v>
      </c>
      <c r="K24" s="1">
        <f t="shared" si="4"/>
        <v>9.0529222063839258E-6</v>
      </c>
      <c r="L24" s="1">
        <f t="shared" si="5"/>
        <v>6975582.2296056589</v>
      </c>
      <c r="M24" s="1">
        <v>0.5</v>
      </c>
      <c r="N24" s="1">
        <f t="shared" si="6"/>
        <v>0.90702361207611237</v>
      </c>
      <c r="O24" s="1">
        <f t="shared" si="14"/>
        <v>1.8140472241522247</v>
      </c>
      <c r="P24" s="1">
        <f t="shared" si="15"/>
        <v>2.8624282996158814</v>
      </c>
      <c r="Q24" s="1">
        <f t="shared" si="7"/>
        <v>4.8936734370692738</v>
      </c>
      <c r="R24" s="1">
        <f t="shared" si="16"/>
        <v>3.3624282996158814</v>
      </c>
      <c r="S24" s="1">
        <f t="shared" si="8"/>
        <v>9.2726202709609424</v>
      </c>
      <c r="T24" s="1">
        <f t="shared" si="17"/>
        <v>0.95737283044191912</v>
      </c>
      <c r="U24" s="1">
        <f t="shared" si="18"/>
        <v>6.3205592173140236E-10</v>
      </c>
      <c r="V24">
        <f t="shared" si="9"/>
        <v>4.9439989721412137E-9</v>
      </c>
      <c r="W24" s="11">
        <f t="shared" si="19"/>
        <v>0.35755146876886373</v>
      </c>
    </row>
    <row r="25" spans="2:23">
      <c r="B25" s="45">
        <v>10</v>
      </c>
      <c r="C25" s="17">
        <f t="shared" si="0"/>
        <v>4.6499414199922324E-4</v>
      </c>
      <c r="D25" s="4">
        <f t="shared" si="20"/>
        <v>5.9999999999999997E-7</v>
      </c>
      <c r="E25">
        <f t="shared" si="2"/>
        <v>7.3745500671941576E-7</v>
      </c>
      <c r="F25">
        <f t="shared" si="10"/>
        <v>121.35924853158777</v>
      </c>
      <c r="G25" s="1">
        <f t="shared" si="3"/>
        <v>107.56054789974299</v>
      </c>
      <c r="H25" s="1">
        <f t="shared" si="11"/>
        <v>1.4075870650610882E-2</v>
      </c>
      <c r="I25" s="1">
        <f t="shared" si="12"/>
        <v>13.514818455237473</v>
      </c>
      <c r="J25" s="1">
        <f t="shared" si="13"/>
        <v>2.8564433731161105</v>
      </c>
      <c r="K25" s="1">
        <f t="shared" si="4"/>
        <v>9.966570534718835E-6</v>
      </c>
      <c r="L25" s="1">
        <f t="shared" si="5"/>
        <v>5746363.2814818481</v>
      </c>
      <c r="M25" s="1">
        <v>0.5</v>
      </c>
      <c r="N25" s="1">
        <f t="shared" si="6"/>
        <v>0.90702361207611237</v>
      </c>
      <c r="O25" s="1">
        <f t="shared" si="14"/>
        <v>1.8140472241522247</v>
      </c>
      <c r="P25" s="1">
        <f t="shared" si="15"/>
        <v>2.8564433731161105</v>
      </c>
      <c r="Q25" s="1">
        <f t="shared" si="7"/>
        <v>4.8584838910226162</v>
      </c>
      <c r="R25" s="1">
        <f t="shared" si="16"/>
        <v>3.3564433731161105</v>
      </c>
      <c r="S25" s="1">
        <f t="shared" si="8"/>
        <v>9.1982382377122125</v>
      </c>
      <c r="T25" s="1">
        <f t="shared" si="17"/>
        <v>0.95817470566950402</v>
      </c>
      <c r="U25" s="1">
        <f t="shared" si="18"/>
        <v>5.7370505981711977E-10</v>
      </c>
      <c r="V25">
        <f t="shared" si="9"/>
        <v>4.9439989721412137E-9</v>
      </c>
      <c r="W25" s="11">
        <f t="shared" si="19"/>
        <v>0.34064745935295837</v>
      </c>
    </row>
    <row r="26" spans="2:23">
      <c r="B26" s="45">
        <v>10</v>
      </c>
      <c r="C26" s="17">
        <f t="shared" si="0"/>
        <v>4.6499414199922324E-4</v>
      </c>
      <c r="D26" s="4">
        <f t="shared" si="20"/>
        <v>6.9999999999999997E-7</v>
      </c>
      <c r="E26">
        <f t="shared" si="2"/>
        <v>7.3745500671941576E-7</v>
      </c>
      <c r="F26">
        <f t="shared" si="10"/>
        <v>141.58578995351905</v>
      </c>
      <c r="G26" s="1">
        <f t="shared" si="3"/>
        <v>99.581717188130355</v>
      </c>
      <c r="H26" s="1">
        <f t="shared" si="11"/>
        <v>1.1942940382713927E-2</v>
      </c>
      <c r="I26" s="1">
        <f t="shared" si="12"/>
        <v>14.662457536682799</v>
      </c>
      <c r="J26" s="1">
        <f t="shared" si="13"/>
        <v>2.8513772277823537</v>
      </c>
      <c r="K26" s="1">
        <f t="shared" si="4"/>
        <v>1.0812902721237562E-5</v>
      </c>
      <c r="L26" s="1">
        <f t="shared" si="5"/>
        <v>4875611.3061592868</v>
      </c>
      <c r="M26" s="1">
        <v>0.5</v>
      </c>
      <c r="N26" s="1">
        <f t="shared" si="6"/>
        <v>0.90702361207611237</v>
      </c>
      <c r="O26" s="1">
        <f t="shared" si="14"/>
        <v>1.8140472241522247</v>
      </c>
      <c r="P26" s="1">
        <f t="shared" si="15"/>
        <v>2.8513772277823537</v>
      </c>
      <c r="Q26" s="1">
        <f t="shared" si="7"/>
        <v>4.828934958172483</v>
      </c>
      <c r="R26" s="1">
        <f t="shared" si="16"/>
        <v>3.3513772277823537</v>
      </c>
      <c r="S26" s="1">
        <f t="shared" si="8"/>
        <v>9.135808328896351</v>
      </c>
      <c r="T26" s="1">
        <f t="shared" si="17"/>
        <v>0.95885506143742305</v>
      </c>
      <c r="U26" s="1">
        <f t="shared" si="18"/>
        <v>5.2848113807375891E-10</v>
      </c>
      <c r="V26">
        <f t="shared" si="9"/>
        <v>4.9439989721412137E-9</v>
      </c>
      <c r="W26" s="11">
        <f t="shared" si="19"/>
        <v>0.32694564731707743</v>
      </c>
    </row>
    <row r="27" spans="2:23">
      <c r="B27" s="45">
        <v>10</v>
      </c>
      <c r="C27" s="17">
        <f t="shared" si="0"/>
        <v>4.6499414199922324E-4</v>
      </c>
      <c r="D27" s="4">
        <f t="shared" si="20"/>
        <v>7.9999999999999996E-7</v>
      </c>
      <c r="E27">
        <f t="shared" si="2"/>
        <v>7.3745500671941576E-7</v>
      </c>
      <c r="F27">
        <f t="shared" si="10"/>
        <v>161.81233137545033</v>
      </c>
      <c r="G27" s="1">
        <f t="shared" si="3"/>
        <v>93.150166926150376</v>
      </c>
      <c r="H27" s="1">
        <f t="shared" si="11"/>
        <v>1.0355643438638396E-2</v>
      </c>
      <c r="I27" s="1">
        <f t="shared" si="12"/>
        <v>15.737151340408339</v>
      </c>
      <c r="J27" s="1">
        <f t="shared" si="13"/>
        <v>2.8469858626434337</v>
      </c>
      <c r="K27" s="1">
        <f t="shared" si="4"/>
        <v>1.1605441047485295E-5</v>
      </c>
      <c r="L27" s="1">
        <f t="shared" si="5"/>
        <v>4227609.8359377543</v>
      </c>
      <c r="M27" s="1">
        <v>0.5</v>
      </c>
      <c r="N27" s="1">
        <f t="shared" si="6"/>
        <v>0.90702361207611237</v>
      </c>
      <c r="O27" s="1">
        <f t="shared" si="14"/>
        <v>1.8140472241522247</v>
      </c>
      <c r="P27" s="1">
        <f t="shared" si="15"/>
        <v>2.8469858626434337</v>
      </c>
      <c r="Q27" s="1">
        <f t="shared" si="7"/>
        <v>4.8034972377638869</v>
      </c>
      <c r="R27" s="1">
        <f t="shared" si="16"/>
        <v>3.3469858626434337</v>
      </c>
      <c r="S27" s="1">
        <f t="shared" si="8"/>
        <v>9.0820859716372606</v>
      </c>
      <c r="T27" s="1">
        <f t="shared" si="17"/>
        <v>0.95944597503271545</v>
      </c>
      <c r="U27" s="1">
        <f t="shared" si="18"/>
        <v>4.9213270799624235E-10</v>
      </c>
      <c r="V27">
        <f t="shared" si="9"/>
        <v>4.9439989721412137E-9</v>
      </c>
      <c r="W27" s="11">
        <f t="shared" si="19"/>
        <v>0.3155018637563527</v>
      </c>
    </row>
    <row r="28" spans="2:23">
      <c r="B28" s="45">
        <v>10</v>
      </c>
      <c r="C28" s="17">
        <f t="shared" si="0"/>
        <v>4.6499414199922324E-4</v>
      </c>
      <c r="D28" s="4">
        <f t="shared" si="20"/>
        <v>8.9999999999999996E-7</v>
      </c>
      <c r="E28">
        <f t="shared" si="2"/>
        <v>7.3745500671941576E-7</v>
      </c>
      <c r="F28">
        <f t="shared" si="10"/>
        <v>182.03887279738163</v>
      </c>
      <c r="G28" s="1">
        <f t="shared" si="3"/>
        <v>87.822819602853045</v>
      </c>
      <c r="H28" s="1">
        <f t="shared" si="11"/>
        <v>9.1299815455483935E-3</v>
      </c>
      <c r="I28" s="1">
        <f t="shared" si="12"/>
        <v>16.751777209757858</v>
      </c>
      <c r="J28" s="1">
        <f t="shared" si="13"/>
        <v>2.8431110654022667</v>
      </c>
      <c r="K28" s="1">
        <f t="shared" si="4"/>
        <v>1.2353681974784137E-5</v>
      </c>
      <c r="L28" s="1">
        <f t="shared" si="5"/>
        <v>3727243.0257569393</v>
      </c>
      <c r="M28" s="1">
        <v>0.5</v>
      </c>
      <c r="N28" s="1">
        <f t="shared" si="6"/>
        <v>0.90702361207611237</v>
      </c>
      <c r="O28" s="1">
        <f t="shared" si="14"/>
        <v>1.8140472241522247</v>
      </c>
      <c r="P28" s="1">
        <f t="shared" si="15"/>
        <v>2.8431110654022667</v>
      </c>
      <c r="Q28" s="1">
        <f t="shared" si="7"/>
        <v>4.7811862121160829</v>
      </c>
      <c r="R28" s="1">
        <f t="shared" si="16"/>
        <v>3.3431110654022667</v>
      </c>
      <c r="S28" s="1">
        <f t="shared" si="8"/>
        <v>9.0349834254970087</v>
      </c>
      <c r="T28" s="1">
        <f t="shared" si="17"/>
        <v>0.95996828857126082</v>
      </c>
      <c r="U28" s="1">
        <f t="shared" si="18"/>
        <v>4.6211085453754928E-10</v>
      </c>
      <c r="V28">
        <f t="shared" si="9"/>
        <v>4.9439989721412137E-9</v>
      </c>
      <c r="W28" s="11">
        <f t="shared" si="19"/>
        <v>0.30572707339762711</v>
      </c>
    </row>
    <row r="29" spans="2:23">
      <c r="B29" s="45">
        <v>10</v>
      </c>
      <c r="C29" s="17">
        <f t="shared" si="0"/>
        <v>4.6499414199922324E-4</v>
      </c>
      <c r="D29" s="4">
        <f t="shared" si="20"/>
        <v>9.9999999999999995E-7</v>
      </c>
      <c r="E29">
        <f t="shared" si="2"/>
        <v>7.3745500671941576E-7</v>
      </c>
      <c r="F29">
        <f t="shared" si="10"/>
        <v>202.26541421931293</v>
      </c>
      <c r="G29" s="1">
        <f t="shared" si="3"/>
        <v>83.316042144929938</v>
      </c>
      <c r="H29" s="1">
        <f t="shared" si="11"/>
        <v>8.1560237573328163E-3</v>
      </c>
      <c r="I29" s="1">
        <f t="shared" si="12"/>
        <v>17.715794438437079</v>
      </c>
      <c r="J29" s="1">
        <f t="shared" si="13"/>
        <v>2.839644408540376</v>
      </c>
      <c r="K29" s="1">
        <f t="shared" si="4"/>
        <v>1.3064601306637406E-5</v>
      </c>
      <c r="L29" s="1">
        <f t="shared" si="5"/>
        <v>3329632.4330741777</v>
      </c>
      <c r="M29" s="1">
        <v>0.5</v>
      </c>
      <c r="N29" s="1">
        <f t="shared" si="6"/>
        <v>0.90702361207611237</v>
      </c>
      <c r="O29" s="1">
        <f t="shared" si="14"/>
        <v>1.8140472241522247</v>
      </c>
      <c r="P29" s="1">
        <f t="shared" si="15"/>
        <v>2.839644408540376</v>
      </c>
      <c r="Q29" s="1">
        <f t="shared" si="7"/>
        <v>4.7613313842167884</v>
      </c>
      <c r="R29" s="1">
        <f t="shared" si="16"/>
        <v>3.339644408540376</v>
      </c>
      <c r="S29" s="1">
        <f t="shared" si="8"/>
        <v>8.9930793731172418</v>
      </c>
      <c r="T29" s="1">
        <f t="shared" si="17"/>
        <v>0.96043631135142793</v>
      </c>
      <c r="U29" s="1">
        <f t="shared" si="18"/>
        <v>4.3678345614835106E-10</v>
      </c>
      <c r="V29">
        <f t="shared" si="9"/>
        <v>4.9439989721412137E-9</v>
      </c>
      <c r="W29" s="11">
        <f t="shared" si="19"/>
        <v>0.29723086428227696</v>
      </c>
    </row>
    <row r="30" spans="2:23">
      <c r="B30" s="45">
        <v>10</v>
      </c>
      <c r="C30" s="17">
        <f t="shared" si="0"/>
        <v>4.6499414199922324E-4</v>
      </c>
      <c r="D30" s="4">
        <f>D29+0.000001</f>
        <v>1.9999999999999999E-6</v>
      </c>
      <c r="E30">
        <f t="shared" si="2"/>
        <v>7.3745500671941576E-7</v>
      </c>
      <c r="F30">
        <f t="shared" si="10"/>
        <v>404.53082843862586</v>
      </c>
      <c r="G30" s="1">
        <f t="shared" si="3"/>
        <v>58.913338382304154</v>
      </c>
      <c r="H30" s="1">
        <f t="shared" si="11"/>
        <v>3.8746876880013177E-3</v>
      </c>
      <c r="I30" s="1">
        <f t="shared" si="12"/>
        <v>25.626456390974916</v>
      </c>
      <c r="J30" s="1">
        <f t="shared" si="13"/>
        <v>2.8168498402725315</v>
      </c>
      <c r="K30" s="1">
        <f t="shared" si="4"/>
        <v>1.889835857000122E-5</v>
      </c>
      <c r="L30" s="1">
        <f t="shared" si="5"/>
        <v>1581810.7178026873</v>
      </c>
      <c r="M30" s="1">
        <v>0.5</v>
      </c>
      <c r="N30" s="1">
        <f t="shared" si="6"/>
        <v>0.90702361207611237</v>
      </c>
      <c r="O30" s="1">
        <f t="shared" si="14"/>
        <v>1.8140472241522247</v>
      </c>
      <c r="P30" s="1">
        <f t="shared" si="15"/>
        <v>2.8168498402725315</v>
      </c>
      <c r="Q30" s="1">
        <f t="shared" si="7"/>
        <v>4.6332359574876243</v>
      </c>
      <c r="R30" s="1">
        <f t="shared" si="16"/>
        <v>3.3168498402725315</v>
      </c>
      <c r="S30" s="1">
        <f t="shared" si="8"/>
        <v>8.7230296496036903</v>
      </c>
      <c r="T30" s="1">
        <f t="shared" si="17"/>
        <v>0.96353092505016957</v>
      </c>
      <c r="U30" s="1">
        <f t="shared" si="18"/>
        <v>3.0112680208455096E-10</v>
      </c>
      <c r="V30">
        <f t="shared" si="9"/>
        <v>4.9439989721412137E-9</v>
      </c>
      <c r="W30" s="11">
        <f t="shared" si="19"/>
        <v>0.24679452456683224</v>
      </c>
    </row>
    <row r="31" spans="2:23">
      <c r="B31" s="45">
        <v>10</v>
      </c>
      <c r="C31" s="17">
        <f t="shared" si="0"/>
        <v>4.6499414199922324E-4</v>
      </c>
      <c r="D31" s="4">
        <f t="shared" ref="D31:D38" si="21">D30+0.000001</f>
        <v>3.0000000000000001E-6</v>
      </c>
      <c r="E31">
        <f t="shared" si="2"/>
        <v>7.3745500671941576E-7</v>
      </c>
      <c r="F31">
        <f t="shared" si="10"/>
        <v>606.79624265793882</v>
      </c>
      <c r="G31" s="1">
        <f t="shared" si="3"/>
        <v>48.10253936018951</v>
      </c>
      <c r="H31" s="1">
        <f t="shared" si="11"/>
        <v>2.5041208091240675E-3</v>
      </c>
      <c r="I31" s="1">
        <f t="shared" si="12"/>
        <v>31.821521687791535</v>
      </c>
      <c r="J31" s="1">
        <f t="shared" si="13"/>
        <v>2.8035438135832793</v>
      </c>
      <c r="K31" s="1">
        <f t="shared" si="4"/>
        <v>2.3466940490092342E-5</v>
      </c>
      <c r="L31" s="1">
        <f t="shared" si="5"/>
        <v>1022287.5889613737</v>
      </c>
      <c r="M31" s="1">
        <v>0.5</v>
      </c>
      <c r="N31" s="1">
        <f t="shared" si="6"/>
        <v>0.90702361207611237</v>
      </c>
      <c r="O31" s="1">
        <f t="shared" si="14"/>
        <v>1.8140472241522247</v>
      </c>
      <c r="P31" s="1">
        <f t="shared" si="15"/>
        <v>2.8035438135832793</v>
      </c>
      <c r="Q31" s="1">
        <f t="shared" si="7"/>
        <v>4.5603938360820448</v>
      </c>
      <c r="R31" s="1">
        <f t="shared" si="16"/>
        <v>3.3035438135832793</v>
      </c>
      <c r="S31" s="1">
        <f t="shared" si="8"/>
        <v>8.5696988126802722</v>
      </c>
      <c r="T31" s="1">
        <f t="shared" si="17"/>
        <v>0.96535128715896446</v>
      </c>
      <c r="U31" s="1">
        <f t="shared" si="18"/>
        <v>2.421141074125758E-10</v>
      </c>
      <c r="V31">
        <f t="shared" si="9"/>
        <v>4.9439989721412137E-9</v>
      </c>
      <c r="W31" s="11">
        <f t="shared" si="19"/>
        <v>0.2212946231252442</v>
      </c>
    </row>
    <row r="32" spans="2:23">
      <c r="B32" s="45">
        <v>10</v>
      </c>
      <c r="C32" s="17">
        <f t="shared" si="0"/>
        <v>4.6499414199922324E-4</v>
      </c>
      <c r="D32" s="4">
        <f t="shared" si="21"/>
        <v>3.9999999999999998E-6</v>
      </c>
      <c r="E32">
        <f t="shared" si="2"/>
        <v>7.3745500671941576E-7</v>
      </c>
      <c r="F32">
        <f t="shared" si="10"/>
        <v>809.06165687725172</v>
      </c>
      <c r="G32" s="1">
        <f t="shared" si="3"/>
        <v>41.658021072464969</v>
      </c>
      <c r="H32" s="1">
        <f t="shared" si="11"/>
        <v>1.8365889948603585E-3</v>
      </c>
      <c r="I32" s="1">
        <f t="shared" si="12"/>
        <v>37.111116474124216</v>
      </c>
      <c r="J32" s="1">
        <f t="shared" si="13"/>
        <v>2.7941218727175436</v>
      </c>
      <c r="K32" s="1">
        <f t="shared" si="4"/>
        <v>2.7367778648790296E-5</v>
      </c>
      <c r="L32" s="1">
        <f t="shared" si="5"/>
        <v>749772.98564342794</v>
      </c>
      <c r="M32" s="1">
        <v>0.5</v>
      </c>
      <c r="N32" s="1">
        <f t="shared" si="6"/>
        <v>0.90702361207611237</v>
      </c>
      <c r="O32" s="1">
        <f t="shared" si="14"/>
        <v>1.8140472241522247</v>
      </c>
      <c r="P32" s="1">
        <f t="shared" si="15"/>
        <v>2.7941218727175436</v>
      </c>
      <c r="Q32" s="1">
        <f t="shared" si="7"/>
        <v>4.5096557022246753</v>
      </c>
      <c r="R32" s="1">
        <f t="shared" si="16"/>
        <v>3.2941218727175436</v>
      </c>
      <c r="S32" s="1">
        <f t="shared" si="8"/>
        <v>8.4629985946709105</v>
      </c>
      <c r="T32" s="1">
        <f t="shared" si="17"/>
        <v>0.96664655169082392</v>
      </c>
      <c r="U32" s="1">
        <f t="shared" si="18"/>
        <v>2.0736821939893069E-10</v>
      </c>
      <c r="V32">
        <f t="shared" si="9"/>
        <v>4.9439989721412137E-9</v>
      </c>
      <c r="W32" s="11">
        <f t="shared" si="19"/>
        <v>0.20480092478464565</v>
      </c>
    </row>
    <row r="33" spans="2:23">
      <c r="B33" s="45">
        <v>10</v>
      </c>
      <c r="C33" s="17">
        <f t="shared" si="0"/>
        <v>4.6499414199922324E-4</v>
      </c>
      <c r="D33" s="4">
        <f t="shared" si="21"/>
        <v>4.9999999999999996E-6</v>
      </c>
      <c r="E33">
        <f t="shared" si="2"/>
        <v>7.3745500671941576E-7</v>
      </c>
      <c r="F33">
        <f t="shared" si="10"/>
        <v>1011.3270710965646</v>
      </c>
      <c r="G33" s="1">
        <f t="shared" si="3"/>
        <v>37.260066770460149</v>
      </c>
      <c r="H33" s="1">
        <f t="shared" si="11"/>
        <v>1.443843131318494E-3</v>
      </c>
      <c r="I33" s="1">
        <f t="shared" si="12"/>
        <v>41.814993681792615</v>
      </c>
      <c r="J33" s="1">
        <f t="shared" si="13"/>
        <v>2.7868259210024866</v>
      </c>
      <c r="K33" s="1">
        <f t="shared" si="4"/>
        <v>3.0836676446578697E-5</v>
      </c>
      <c r="L33" s="1">
        <f t="shared" si="5"/>
        <v>589437.58151601756</v>
      </c>
      <c r="M33" s="1">
        <v>0.5</v>
      </c>
      <c r="N33" s="1">
        <f t="shared" si="6"/>
        <v>0.90702361207611237</v>
      </c>
      <c r="O33" s="1">
        <f t="shared" si="14"/>
        <v>1.8140472241522247</v>
      </c>
      <c r="P33" s="1">
        <f t="shared" si="15"/>
        <v>2.7868259210024866</v>
      </c>
      <c r="Q33" s="1">
        <f t="shared" si="7"/>
        <v>4.4708378920710459</v>
      </c>
      <c r="R33" s="1">
        <f t="shared" si="16"/>
        <v>3.2868259210024866</v>
      </c>
      <c r="S33" s="1">
        <f t="shared" si="8"/>
        <v>8.3814237341605153</v>
      </c>
      <c r="T33" s="1">
        <f t="shared" si="17"/>
        <v>0.96765314879505904</v>
      </c>
      <c r="U33" s="1">
        <f t="shared" si="18"/>
        <v>1.8387820501513263E-10</v>
      </c>
      <c r="V33">
        <f t="shared" si="9"/>
        <v>4.9439989721412137E-9</v>
      </c>
      <c r="W33" s="11">
        <f t="shared" si="19"/>
        <v>0.1928527969807271</v>
      </c>
    </row>
    <row r="34" spans="2:23">
      <c r="B34" s="45">
        <v>10</v>
      </c>
      <c r="C34" s="17">
        <f t="shared" si="0"/>
        <v>4.6499414199922324E-4</v>
      </c>
      <c r="D34" s="4">
        <f t="shared" si="21"/>
        <v>5.9999999999999993E-6</v>
      </c>
      <c r="E34">
        <f t="shared" si="2"/>
        <v>7.3745500671941576E-7</v>
      </c>
      <c r="F34">
        <f t="shared" si="10"/>
        <v>1213.5924853158776</v>
      </c>
      <c r="G34" s="1">
        <f t="shared" si="3"/>
        <v>34.013631773882821</v>
      </c>
      <c r="H34" s="1">
        <f t="shared" si="11"/>
        <v>1.1860864790101346E-3</v>
      </c>
      <c r="I34" s="1">
        <f t="shared" si="12"/>
        <v>46.099079006859597</v>
      </c>
      <c r="J34" s="1">
        <f t="shared" si="13"/>
        <v>2.7808731947850163</v>
      </c>
      <c r="K34" s="1">
        <f t="shared" si="4"/>
        <v>3.3995996618762522E-5</v>
      </c>
      <c r="L34" s="1">
        <f t="shared" si="5"/>
        <v>484210.45921945397</v>
      </c>
      <c r="M34" s="1">
        <v>0.5</v>
      </c>
      <c r="N34" s="1">
        <f t="shared" si="6"/>
        <v>0.90702361207611237</v>
      </c>
      <c r="O34" s="1">
        <f t="shared" si="14"/>
        <v>1.8140472241522247</v>
      </c>
      <c r="P34" s="1">
        <f t="shared" si="15"/>
        <v>2.7808731947850163</v>
      </c>
      <c r="Q34" s="1">
        <f t="shared" si="7"/>
        <v>4.4394680556062509</v>
      </c>
      <c r="R34" s="1">
        <f t="shared" si="16"/>
        <v>3.2808731947850163</v>
      </c>
      <c r="S34" s="1">
        <f t="shared" si="8"/>
        <v>8.3155373363620999</v>
      </c>
      <c r="T34" s="1">
        <f t="shared" si="17"/>
        <v>0.96847676550848305</v>
      </c>
      <c r="U34" s="1">
        <f t="shared" si="18"/>
        <v>1.6666956614225762E-10</v>
      </c>
      <c r="V34">
        <f t="shared" si="9"/>
        <v>4.9439989721412137E-9</v>
      </c>
      <c r="W34" s="11">
        <f t="shared" si="19"/>
        <v>0.18360688667236016</v>
      </c>
    </row>
    <row r="35" spans="2:23">
      <c r="B35" s="45">
        <v>10</v>
      </c>
      <c r="C35" s="17">
        <f t="shared" si="0"/>
        <v>4.6499414199922324E-4</v>
      </c>
      <c r="D35" s="4">
        <f t="shared" si="21"/>
        <v>6.999999999999999E-6</v>
      </c>
      <c r="E35">
        <f t="shared" si="2"/>
        <v>7.3745500671941576E-7</v>
      </c>
      <c r="F35">
        <f t="shared" si="10"/>
        <v>1415.8578995351904</v>
      </c>
      <c r="G35" s="1">
        <f t="shared" si="3"/>
        <v>31.490503962523015</v>
      </c>
      <c r="H35" s="1">
        <f t="shared" si="11"/>
        <v>1.0043679096799116E-3</v>
      </c>
      <c r="I35" s="1">
        <f t="shared" si="12"/>
        <v>50.06279796045758</v>
      </c>
      <c r="J35" s="1">
        <f t="shared" si="13"/>
        <v>2.7758464409547927</v>
      </c>
      <c r="K35" s="1">
        <f t="shared" si="4"/>
        <v>3.6919061006322E-5</v>
      </c>
      <c r="L35" s="1">
        <f t="shared" si="5"/>
        <v>410025.28515227902</v>
      </c>
      <c r="M35" s="1">
        <v>0.5</v>
      </c>
      <c r="N35" s="1">
        <f t="shared" si="6"/>
        <v>0.90702361207611237</v>
      </c>
      <c r="O35" s="1">
        <f t="shared" si="14"/>
        <v>1.8140472241522247</v>
      </c>
      <c r="P35" s="1">
        <f t="shared" si="15"/>
        <v>2.7758464409547927</v>
      </c>
      <c r="Q35" s="1">
        <f t="shared" si="7"/>
        <v>4.4131868675651766</v>
      </c>
      <c r="R35" s="1">
        <f t="shared" si="16"/>
        <v>3.2758464409547927</v>
      </c>
      <c r="S35" s="1">
        <f t="shared" si="8"/>
        <v>8.2603641175643236</v>
      </c>
      <c r="T35" s="1">
        <f t="shared" si="17"/>
        <v>0.96917390962812111</v>
      </c>
      <c r="U35" s="1">
        <f t="shared" si="18"/>
        <v>1.5337979590727593E-10</v>
      </c>
      <c r="V35">
        <f t="shared" si="9"/>
        <v>4.9439989721412137E-9</v>
      </c>
      <c r="W35" s="11">
        <f t="shared" si="19"/>
        <v>0.1761346869644331</v>
      </c>
    </row>
    <row r="36" spans="2:23">
      <c r="B36" s="45">
        <v>10</v>
      </c>
      <c r="C36" s="17">
        <f t="shared" si="0"/>
        <v>4.6499414199922324E-4</v>
      </c>
      <c r="D36" s="4">
        <f t="shared" si="21"/>
        <v>7.9999999999999996E-6</v>
      </c>
      <c r="E36">
        <f t="shared" si="2"/>
        <v>7.3745500671941576E-7</v>
      </c>
      <c r="F36">
        <f t="shared" si="10"/>
        <v>1618.1233137545034</v>
      </c>
      <c r="G36" s="1">
        <f t="shared" si="3"/>
        <v>29.456669191152077</v>
      </c>
      <c r="H36" s="1">
        <f t="shared" si="11"/>
        <v>8.6960115686106777E-4</v>
      </c>
      <c r="I36" s="1">
        <f t="shared" si="12"/>
        <v>53.771380571074076</v>
      </c>
      <c r="J36" s="1">
        <f t="shared" si="13"/>
        <v>2.7714967864516526</v>
      </c>
      <c r="K36" s="1">
        <f t="shared" si="4"/>
        <v>3.9653973820353696E-5</v>
      </c>
      <c r="L36" s="1">
        <f t="shared" si="5"/>
        <v>355007.8202163438</v>
      </c>
      <c r="M36" s="1">
        <v>0.5</v>
      </c>
      <c r="N36" s="1">
        <f t="shared" si="6"/>
        <v>0.90702361207611237</v>
      </c>
      <c r="O36" s="1">
        <f t="shared" si="14"/>
        <v>1.8140472241522247</v>
      </c>
      <c r="P36" s="1">
        <f t="shared" si="15"/>
        <v>2.7714967864516526</v>
      </c>
      <c r="Q36" s="1">
        <f t="shared" si="7"/>
        <v>4.3905989066742279</v>
      </c>
      <c r="R36" s="1">
        <f t="shared" si="16"/>
        <v>3.2714967864516526</v>
      </c>
      <c r="S36" s="1">
        <f t="shared" si="8"/>
        <v>8.2129628948488644</v>
      </c>
      <c r="T36" s="1">
        <f t="shared" si="17"/>
        <v>0.96977836878011903</v>
      </c>
      <c r="U36" s="1">
        <f t="shared" si="18"/>
        <v>1.4272573344748087E-10</v>
      </c>
      <c r="V36">
        <f t="shared" si="9"/>
        <v>4.9439989721412137E-9</v>
      </c>
      <c r="W36" s="11">
        <f t="shared" si="19"/>
        <v>0.16990726763593714</v>
      </c>
    </row>
    <row r="37" spans="2:23">
      <c r="B37" s="45">
        <v>10</v>
      </c>
      <c r="C37" s="17">
        <f t="shared" si="0"/>
        <v>4.6499414199922324E-4</v>
      </c>
      <c r="D37" s="4">
        <f t="shared" si="21"/>
        <v>9.0000000000000002E-6</v>
      </c>
      <c r="E37">
        <f t="shared" si="2"/>
        <v>7.3745500671941576E-7</v>
      </c>
      <c r="F37">
        <f t="shared" si="10"/>
        <v>1820.3887279738167</v>
      </c>
      <c r="G37" s="1">
        <f t="shared" si="3"/>
        <v>27.772014048309984</v>
      </c>
      <c r="H37" s="1">
        <f t="shared" si="11"/>
        <v>7.6580905612303775E-4</v>
      </c>
      <c r="I37" s="1">
        <f t="shared" si="12"/>
        <v>57.27039706023038</v>
      </c>
      <c r="J37" s="1">
        <f t="shared" si="13"/>
        <v>2.7676638232035571</v>
      </c>
      <c r="K37" s="1">
        <f t="shared" si="4"/>
        <v>4.2234341048875802E-5</v>
      </c>
      <c r="L37" s="1">
        <f t="shared" si="5"/>
        <v>312635.51292585325</v>
      </c>
      <c r="M37" s="1">
        <v>0.5</v>
      </c>
      <c r="N37" s="1">
        <f t="shared" si="6"/>
        <v>0.90702361207611237</v>
      </c>
      <c r="O37" s="1">
        <f t="shared" si="14"/>
        <v>1.8140472241522247</v>
      </c>
      <c r="P37" s="1">
        <f t="shared" si="15"/>
        <v>2.7676638232035571</v>
      </c>
      <c r="Q37" s="1">
        <f t="shared" si="7"/>
        <v>4.3708111391560065</v>
      </c>
      <c r="R37" s="1">
        <f t="shared" si="16"/>
        <v>3.2676638232035571</v>
      </c>
      <c r="S37" s="1">
        <f t="shared" si="8"/>
        <v>8.1714521657796748</v>
      </c>
      <c r="T37" s="1">
        <f t="shared" si="17"/>
        <v>0.97031196578301815</v>
      </c>
      <c r="U37" s="1">
        <f t="shared" si="18"/>
        <v>1.3394317022384695E-10</v>
      </c>
      <c r="V37">
        <f t="shared" si="9"/>
        <v>4.9439989721412137E-9</v>
      </c>
      <c r="W37" s="11">
        <f t="shared" si="19"/>
        <v>0.16459669136156518</v>
      </c>
    </row>
    <row r="38" spans="2:23">
      <c r="B38" s="45">
        <v>10</v>
      </c>
      <c r="C38" s="17">
        <f t="shared" si="0"/>
        <v>4.6499414199922324E-4</v>
      </c>
      <c r="D38" s="4">
        <f t="shared" si="21"/>
        <v>1.0000000000000001E-5</v>
      </c>
      <c r="E38">
        <f t="shared" si="2"/>
        <v>7.3745500671941576E-7</v>
      </c>
      <c r="F38">
        <f t="shared" si="10"/>
        <v>2022.6541421931297</v>
      </c>
      <c r="G38" s="1">
        <f t="shared" si="3"/>
        <v>26.346845880855913</v>
      </c>
      <c r="H38" s="1">
        <f t="shared" si="11"/>
        <v>6.8349946747123887E-4</v>
      </c>
      <c r="I38" s="1">
        <f t="shared" si="12"/>
        <v>60.593190899957271</v>
      </c>
      <c r="J38" s="1">
        <f t="shared" si="13"/>
        <v>2.7642381039236863</v>
      </c>
      <c r="K38" s="1">
        <f t="shared" si="4"/>
        <v>4.4684752002278828E-5</v>
      </c>
      <c r="L38" s="1">
        <f t="shared" si="5"/>
        <v>279033.2719218806</v>
      </c>
      <c r="M38" s="1">
        <v>0.5</v>
      </c>
      <c r="N38" s="1">
        <f t="shared" si="6"/>
        <v>0.90702361207611237</v>
      </c>
      <c r="O38" s="1">
        <f t="shared" si="14"/>
        <v>1.8140472241522247</v>
      </c>
      <c r="P38" s="1">
        <f t="shared" si="15"/>
        <v>2.7642381039236863</v>
      </c>
      <c r="Q38" s="1">
        <f t="shared" si="7"/>
        <v>4.3532179784515561</v>
      </c>
      <c r="R38" s="1">
        <f t="shared" si="16"/>
        <v>3.2642381039236863</v>
      </c>
      <c r="S38" s="1">
        <f t="shared" si="8"/>
        <v>8.1345564976394051</v>
      </c>
      <c r="T38" s="1">
        <f t="shared" si="17"/>
        <v>0.97078961738494851</v>
      </c>
      <c r="U38" s="1">
        <f t="shared" si="18"/>
        <v>1.2654518401852916E-10</v>
      </c>
      <c r="V38">
        <f t="shared" si="9"/>
        <v>4.9439989721412137E-9</v>
      </c>
      <c r="W38" s="11">
        <f t="shared" si="19"/>
        <v>0.15998660588613967</v>
      </c>
    </row>
    <row r="39" spans="2:23">
      <c r="B39" s="45">
        <v>10</v>
      </c>
      <c r="C39" s="17">
        <f t="shared" si="0"/>
        <v>4.6499414199922324E-4</v>
      </c>
      <c r="D39" s="4">
        <f>D38+0.00001</f>
        <v>2.0000000000000002E-5</v>
      </c>
      <c r="E39">
        <f t="shared" si="2"/>
        <v>7.3745500671941576E-7</v>
      </c>
      <c r="F39">
        <f t="shared" si="10"/>
        <v>4045.3082843862594</v>
      </c>
      <c r="G39" s="1">
        <f t="shared" si="3"/>
        <v>18.630033385230075</v>
      </c>
      <c r="H39" s="1">
        <f t="shared" si="11"/>
        <v>3.2343144386592942E-4</v>
      </c>
      <c r="I39" s="1">
        <f t="shared" si="12"/>
        <v>87.82172640199957</v>
      </c>
      <c r="J39" s="1">
        <f t="shared" si="13"/>
        <v>2.7417730188175424</v>
      </c>
      <c r="K39" s="1">
        <f t="shared" si="4"/>
        <v>6.4764571833897283E-5</v>
      </c>
      <c r="L39" s="1">
        <f t="shared" si="5"/>
        <v>132038.33846165496</v>
      </c>
      <c r="M39" s="1">
        <v>0.5</v>
      </c>
      <c r="N39" s="1">
        <f t="shared" si="6"/>
        <v>0.90702361207611237</v>
      </c>
      <c r="O39" s="1">
        <f t="shared" si="14"/>
        <v>1.8140472241522247</v>
      </c>
      <c r="P39" s="1">
        <f t="shared" si="15"/>
        <v>2.7417730188175424</v>
      </c>
      <c r="Q39" s="1">
        <f t="shared" si="7"/>
        <v>4.2399698933163359</v>
      </c>
      <c r="R39" s="1">
        <f t="shared" si="16"/>
        <v>3.2417730188175424</v>
      </c>
      <c r="S39" s="1">
        <f t="shared" si="8"/>
        <v>7.8973129695606969</v>
      </c>
      <c r="T39" s="1">
        <f t="shared" si="17"/>
        <v>0.97393957224508465</v>
      </c>
      <c r="U39" s="1">
        <f t="shared" si="18"/>
        <v>8.7071237435197853E-11</v>
      </c>
      <c r="V39">
        <f t="shared" si="9"/>
        <v>4.9439989721412137E-9</v>
      </c>
      <c r="W39" s="11">
        <f t="shared" si="19"/>
        <v>0.13270832643967159</v>
      </c>
    </row>
    <row r="40" spans="2:23">
      <c r="B40" s="45">
        <v>10</v>
      </c>
      <c r="C40" s="17">
        <f t="shared" si="0"/>
        <v>4.6499414199922324E-4</v>
      </c>
      <c r="D40" s="4">
        <f t="shared" ref="D40:D47" si="22">D39+0.00001</f>
        <v>3.0000000000000004E-5</v>
      </c>
      <c r="E40">
        <f t="shared" si="2"/>
        <v>7.3745500671941576E-7</v>
      </c>
      <c r="F40">
        <f t="shared" si="10"/>
        <v>6067.9624265793891</v>
      </c>
      <c r="G40" s="1">
        <f t="shared" si="3"/>
        <v>15.211358561609742</v>
      </c>
      <c r="H40" s="1">
        <f t="shared" si="11"/>
        <v>2.0876298255240438E-4</v>
      </c>
      <c r="I40" s="1">
        <f t="shared" si="12"/>
        <v>109.12036966385244</v>
      </c>
      <c r="J40" s="1">
        <f t="shared" si="13"/>
        <v>2.7286911253841919</v>
      </c>
      <c r="K40" s="1">
        <f t="shared" si="4"/>
        <v>8.0471362943681439E-5</v>
      </c>
      <c r="L40" s="1">
        <f t="shared" si="5"/>
        <v>85225.842667125515</v>
      </c>
      <c r="M40" s="1">
        <v>0.5</v>
      </c>
      <c r="N40" s="1">
        <f t="shared" si="6"/>
        <v>0.90702361207611237</v>
      </c>
      <c r="O40" s="1">
        <f t="shared" si="14"/>
        <v>1.8140472241522247</v>
      </c>
      <c r="P40" s="1">
        <f t="shared" si="15"/>
        <v>2.7286911253841919</v>
      </c>
      <c r="Q40" s="1">
        <f t="shared" si="7"/>
        <v>4.1756874128829811</v>
      </c>
      <c r="R40" s="1">
        <f t="shared" si="16"/>
        <v>3.2286911253841919</v>
      </c>
      <c r="S40" s="1">
        <f t="shared" si="8"/>
        <v>7.7628475920946425</v>
      </c>
      <c r="T40" s="1">
        <f t="shared" si="17"/>
        <v>0.97578808168045328</v>
      </c>
      <c r="U40" s="1">
        <f t="shared" si="18"/>
        <v>6.9963789674832174E-11</v>
      </c>
      <c r="V40">
        <f t="shared" si="9"/>
        <v>4.9439989721412137E-9</v>
      </c>
      <c r="W40" s="11">
        <f t="shared" si="19"/>
        <v>0.11895904715040727</v>
      </c>
    </row>
    <row r="41" spans="2:23">
      <c r="B41" s="45">
        <v>10</v>
      </c>
      <c r="C41" s="17">
        <f t="shared" si="0"/>
        <v>4.6499414199922324E-4</v>
      </c>
      <c r="D41" s="4">
        <f t="shared" si="22"/>
        <v>4.0000000000000003E-5</v>
      </c>
      <c r="E41">
        <f t="shared" si="2"/>
        <v>7.3745500671941576E-7</v>
      </c>
      <c r="F41">
        <f t="shared" si="10"/>
        <v>8090.6165687725188</v>
      </c>
      <c r="G41" s="1">
        <f t="shared" si="3"/>
        <v>13.173422940427956</v>
      </c>
      <c r="H41" s="1">
        <f t="shared" si="11"/>
        <v>1.530184756538302E-4</v>
      </c>
      <c r="I41" s="1">
        <f t="shared" si="12"/>
        <v>127.29783012648663</v>
      </c>
      <c r="J41" s="1">
        <f t="shared" si="13"/>
        <v>2.7194363585344794</v>
      </c>
      <c r="K41" s="1">
        <f t="shared" si="4"/>
        <v>9.3876422171295244E-5</v>
      </c>
      <c r="L41" s="1">
        <f t="shared" si="5"/>
        <v>62468.586967821648</v>
      </c>
      <c r="M41" s="1">
        <v>0.5</v>
      </c>
      <c r="N41" s="1">
        <f t="shared" si="6"/>
        <v>0.90702361207611237</v>
      </c>
      <c r="O41" s="1">
        <f t="shared" si="14"/>
        <v>1.8140472241522247</v>
      </c>
      <c r="P41" s="1">
        <f t="shared" si="15"/>
        <v>2.7194363585344794</v>
      </c>
      <c r="Q41" s="1">
        <f t="shared" si="7"/>
        <v>4.1309337940334014</v>
      </c>
      <c r="R41" s="1">
        <f t="shared" si="16"/>
        <v>3.2194363585344794</v>
      </c>
      <c r="S41" s="1">
        <f t="shared" si="8"/>
        <v>7.6693195332355408</v>
      </c>
      <c r="T41" s="1">
        <f t="shared" si="17"/>
        <v>0.97710219919099606</v>
      </c>
      <c r="U41" s="1">
        <f t="shared" si="18"/>
        <v>5.9905039337468573E-11</v>
      </c>
      <c r="V41">
        <f t="shared" si="9"/>
        <v>4.9439989721412137E-9</v>
      </c>
      <c r="W41" s="11">
        <f t="shared" si="19"/>
        <v>0.11007596284120033</v>
      </c>
    </row>
    <row r="42" spans="2:23">
      <c r="B42" s="45">
        <v>10</v>
      </c>
      <c r="C42" s="17">
        <f t="shared" si="0"/>
        <v>4.6499414199922324E-4</v>
      </c>
      <c r="D42" s="4">
        <f t="shared" si="22"/>
        <v>5.0000000000000002E-5</v>
      </c>
      <c r="E42">
        <f t="shared" si="2"/>
        <v>7.3745500671941576E-7</v>
      </c>
      <c r="F42">
        <f t="shared" si="10"/>
        <v>10113.270710965648</v>
      </c>
      <c r="G42" s="1">
        <f t="shared" si="3"/>
        <v>11.78266767646083</v>
      </c>
      <c r="H42" s="1">
        <f t="shared" si="11"/>
        <v>1.2025282539496853E-4</v>
      </c>
      <c r="I42" s="1">
        <f t="shared" si="12"/>
        <v>143.4586361252037</v>
      </c>
      <c r="J42" s="1">
        <f t="shared" si="13"/>
        <v>2.7122733143615725</v>
      </c>
      <c r="K42" s="1">
        <f t="shared" si="4"/>
        <v>1.0579428946767032E-4</v>
      </c>
      <c r="L42" s="1">
        <f t="shared" si="5"/>
        <v>49092.268428461699</v>
      </c>
      <c r="M42" s="1">
        <v>0.5</v>
      </c>
      <c r="N42" s="1">
        <f t="shared" si="6"/>
        <v>0.90702361207611237</v>
      </c>
      <c r="O42" s="1">
        <f t="shared" si="14"/>
        <v>1.8140472241522247</v>
      </c>
      <c r="P42" s="1">
        <f t="shared" si="15"/>
        <v>2.7122733143615725</v>
      </c>
      <c r="Q42" s="1">
        <f t="shared" si="7"/>
        <v>4.0967002683724036</v>
      </c>
      <c r="R42" s="1">
        <f t="shared" si="16"/>
        <v>3.2122733143615725</v>
      </c>
      <c r="S42" s="1">
        <f t="shared" si="8"/>
        <v>7.5978256235592116</v>
      </c>
      <c r="T42" s="1">
        <f t="shared" si="17"/>
        <v>0.9781229681003506</v>
      </c>
      <c r="U42" s="1">
        <f t="shared" si="18"/>
        <v>5.3109711046214651E-11</v>
      </c>
      <c r="V42">
        <f t="shared" si="9"/>
        <v>4.9439989721412137E-9</v>
      </c>
      <c r="W42" s="11">
        <f t="shared" si="19"/>
        <v>0.10364486337407477</v>
      </c>
    </row>
    <row r="43" spans="2:23">
      <c r="B43" s="45">
        <v>10</v>
      </c>
      <c r="C43" s="17">
        <f t="shared" si="0"/>
        <v>4.6499414199922324E-4</v>
      </c>
      <c r="D43" s="4">
        <f t="shared" si="22"/>
        <v>6.0000000000000002E-5</v>
      </c>
      <c r="E43">
        <f t="shared" si="2"/>
        <v>7.3745500671941576E-7</v>
      </c>
      <c r="F43">
        <f t="shared" si="10"/>
        <v>12135.924853158776</v>
      </c>
      <c r="G43" s="1">
        <f t="shared" si="3"/>
        <v>10.756054789974298</v>
      </c>
      <c r="H43" s="1">
        <f t="shared" si="11"/>
        <v>9.8761772986004996E-5</v>
      </c>
      <c r="I43" s="1">
        <f t="shared" si="12"/>
        <v>158.1750125638556</v>
      </c>
      <c r="J43" s="1">
        <f t="shared" si="13"/>
        <v>2.7064307659763198</v>
      </c>
      <c r="K43" s="1">
        <f t="shared" si="4"/>
        <v>1.1664695495312181E-4</v>
      </c>
      <c r="L43" s="1">
        <f t="shared" si="5"/>
        <v>40318.715622482305</v>
      </c>
      <c r="M43" s="1">
        <v>0.5</v>
      </c>
      <c r="N43" s="1">
        <f t="shared" si="6"/>
        <v>0.90702361207611237</v>
      </c>
      <c r="O43" s="1">
        <f t="shared" si="14"/>
        <v>1.8140472241522247</v>
      </c>
      <c r="P43" s="1">
        <f t="shared" si="15"/>
        <v>2.7064307659763198</v>
      </c>
      <c r="Q43" s="1">
        <f t="shared" si="7"/>
        <v>4.0690363909135776</v>
      </c>
      <c r="R43" s="1">
        <f t="shared" si="16"/>
        <v>3.2064307659763198</v>
      </c>
      <c r="S43" s="1">
        <f t="shared" si="8"/>
        <v>7.5400830554713112</v>
      </c>
      <c r="T43" s="1">
        <f t="shared" si="17"/>
        <v>0.97895793927030805</v>
      </c>
      <c r="U43" s="1">
        <f t="shared" si="18"/>
        <v>4.8133704015155938E-11</v>
      </c>
      <c r="V43">
        <f t="shared" si="9"/>
        <v>4.9439989721412137E-9</v>
      </c>
      <c r="W43" s="11">
        <f t="shared" si="19"/>
        <v>9.8670074392063378E-2</v>
      </c>
    </row>
    <row r="44" spans="2:23">
      <c r="B44" s="45">
        <v>10</v>
      </c>
      <c r="C44" s="17">
        <f t="shared" si="0"/>
        <v>4.6499414199922324E-4</v>
      </c>
      <c r="D44" s="4">
        <f t="shared" si="22"/>
        <v>7.0000000000000007E-5</v>
      </c>
      <c r="E44">
        <f t="shared" si="2"/>
        <v>7.3745500671941576E-7</v>
      </c>
      <c r="F44">
        <f t="shared" si="10"/>
        <v>14158.578995351907</v>
      </c>
      <c r="G44" s="1">
        <f t="shared" si="3"/>
        <v>9.9581717188130341</v>
      </c>
      <c r="H44" s="1">
        <f t="shared" si="11"/>
        <v>8.3616680612631704E-5</v>
      </c>
      <c r="I44" s="1">
        <f t="shared" si="12"/>
        <v>171.78952196813313</v>
      </c>
      <c r="J44" s="1">
        <f t="shared" si="13"/>
        <v>2.7014980465470755</v>
      </c>
      <c r="K44" s="1">
        <f t="shared" si="4"/>
        <v>1.2668704307733483E-4</v>
      </c>
      <c r="L44" s="1">
        <f t="shared" si="5"/>
        <v>34135.850997676593</v>
      </c>
      <c r="M44" s="1">
        <v>0.5</v>
      </c>
      <c r="N44" s="1">
        <f t="shared" si="6"/>
        <v>0.90702361207611237</v>
      </c>
      <c r="O44" s="1">
        <f t="shared" si="14"/>
        <v>1.8140472241522247</v>
      </c>
      <c r="P44" s="1">
        <f t="shared" si="15"/>
        <v>2.7014980465470755</v>
      </c>
      <c r="Q44" s="1">
        <f t="shared" si="7"/>
        <v>4.0458597974733985</v>
      </c>
      <c r="R44" s="1">
        <f t="shared" si="16"/>
        <v>3.2014980465470755</v>
      </c>
      <c r="S44" s="1">
        <f t="shared" si="8"/>
        <v>7.49172835365796</v>
      </c>
      <c r="T44" s="1">
        <f t="shared" si="17"/>
        <v>0.97966455648810691</v>
      </c>
      <c r="U44" s="1">
        <f t="shared" si="18"/>
        <v>4.4292019752758002E-11</v>
      </c>
      <c r="V44">
        <f t="shared" si="9"/>
        <v>4.9439989721412137E-9</v>
      </c>
      <c r="W44" s="11">
        <f t="shared" si="19"/>
        <v>9.4650640367097291E-2</v>
      </c>
    </row>
    <row r="45" spans="2:23">
      <c r="B45" s="45">
        <v>10</v>
      </c>
      <c r="C45" s="17">
        <f t="shared" si="0"/>
        <v>4.6499414199922324E-4</v>
      </c>
      <c r="D45" s="4">
        <f t="shared" si="22"/>
        <v>8.0000000000000007E-5</v>
      </c>
      <c r="E45">
        <f t="shared" si="2"/>
        <v>7.3745500671941576E-7</v>
      </c>
      <c r="F45">
        <f t="shared" si="10"/>
        <v>16181.233137545038</v>
      </c>
      <c r="G45" s="1">
        <f t="shared" si="3"/>
        <v>9.3150166926150373</v>
      </c>
      <c r="H45" s="1">
        <f t="shared" si="11"/>
        <v>7.2387986592597383E-5</v>
      </c>
      <c r="I45" s="1">
        <f t="shared" si="12"/>
        <v>184.52676939293181</v>
      </c>
      <c r="J45" s="1">
        <f t="shared" si="13"/>
        <v>2.697230381312635</v>
      </c>
      <c r="K45" s="1">
        <f t="shared" si="4"/>
        <v>1.3608018996257661E-4</v>
      </c>
      <c r="L45" s="1">
        <f t="shared" si="5"/>
        <v>29551.825141136076</v>
      </c>
      <c r="M45" s="1">
        <v>0.5</v>
      </c>
      <c r="N45" s="1">
        <f t="shared" si="6"/>
        <v>0.90702361207611237</v>
      </c>
      <c r="O45" s="1">
        <f t="shared" si="14"/>
        <v>1.8140472241522247</v>
      </c>
      <c r="P45" s="1">
        <f t="shared" si="15"/>
        <v>2.697230381312635</v>
      </c>
      <c r="Q45" s="1">
        <f t="shared" si="7"/>
        <v>4.0259394506891795</v>
      </c>
      <c r="R45" s="1">
        <f t="shared" si="16"/>
        <v>3.197230381312635</v>
      </c>
      <c r="S45" s="1">
        <f t="shared" si="8"/>
        <v>7.4501831792796942</v>
      </c>
      <c r="T45" s="1">
        <f t="shared" si="17"/>
        <v>0.98027714344518135</v>
      </c>
      <c r="U45" s="1">
        <f t="shared" si="18"/>
        <v>4.1212906803191344E-11</v>
      </c>
      <c r="V45">
        <f t="shared" si="9"/>
        <v>4.9439989721412137E-9</v>
      </c>
      <c r="W45" s="11">
        <f t="shared" si="19"/>
        <v>9.1301400130170171E-2</v>
      </c>
    </row>
    <row r="46" spans="2:23">
      <c r="B46" s="45">
        <v>10</v>
      </c>
      <c r="C46" s="17">
        <f t="shared" si="0"/>
        <v>4.6499414199922324E-4</v>
      </c>
      <c r="D46" s="4">
        <f t="shared" si="22"/>
        <v>9.0000000000000006E-5</v>
      </c>
      <c r="E46">
        <f t="shared" si="2"/>
        <v>7.3745500671941576E-7</v>
      </c>
      <c r="F46">
        <f t="shared" si="10"/>
        <v>18203.887279738166</v>
      </c>
      <c r="G46" s="1">
        <f t="shared" si="3"/>
        <v>8.7822819602853048</v>
      </c>
      <c r="H46" s="1">
        <f t="shared" si="11"/>
        <v>6.3741976842765245E-5</v>
      </c>
      <c r="I46" s="1">
        <f t="shared" si="12"/>
        <v>196.54359659891159</v>
      </c>
      <c r="J46" s="1">
        <f t="shared" si="13"/>
        <v>2.6934700809869265</v>
      </c>
      <c r="K46" s="1">
        <f t="shared" si="4"/>
        <v>1.4494205935050849E-4</v>
      </c>
      <c r="L46" s="1">
        <f t="shared" si="5"/>
        <v>26022.15978749677</v>
      </c>
      <c r="M46" s="1">
        <v>0.5</v>
      </c>
      <c r="N46" s="1">
        <f t="shared" si="6"/>
        <v>0.90702361207611237</v>
      </c>
      <c r="O46" s="1">
        <f t="shared" si="14"/>
        <v>1.8140472241522247</v>
      </c>
      <c r="P46" s="1">
        <f t="shared" si="15"/>
        <v>2.6934700809869265</v>
      </c>
      <c r="Q46" s="1">
        <f t="shared" si="7"/>
        <v>4.0084877529676284</v>
      </c>
      <c r="R46" s="1">
        <f t="shared" si="16"/>
        <v>3.1934700809869265</v>
      </c>
      <c r="S46" s="1">
        <f t="shared" si="8"/>
        <v>7.4137986157648736</v>
      </c>
      <c r="T46" s="1">
        <f t="shared" si="17"/>
        <v>0.9808178584533771</v>
      </c>
      <c r="U46" s="1">
        <f t="shared" si="18"/>
        <v>3.8675085882649046E-11</v>
      </c>
      <c r="V46">
        <f t="shared" si="9"/>
        <v>4.9439989721412137E-9</v>
      </c>
      <c r="W46" s="11">
        <f t="shared" si="19"/>
        <v>8.8445645828505948E-2</v>
      </c>
    </row>
    <row r="47" spans="2:23" ht="14.65" thickBot="1">
      <c r="B47" s="45">
        <v>10</v>
      </c>
      <c r="C47" s="49">
        <f t="shared" si="0"/>
        <v>4.6499414199922324E-4</v>
      </c>
      <c r="D47" s="50">
        <f t="shared" si="22"/>
        <v>1E-4</v>
      </c>
      <c r="E47" s="51">
        <f t="shared" si="2"/>
        <v>7.3745500671941576E-7</v>
      </c>
      <c r="F47" s="51">
        <f t="shared" si="10"/>
        <v>20226.541421931295</v>
      </c>
      <c r="G47" s="52">
        <f t="shared" si="3"/>
        <v>8.3316042144929945</v>
      </c>
      <c r="H47" s="52">
        <f t="shared" si="11"/>
        <v>5.6886657397193821E-5</v>
      </c>
      <c r="I47" s="52">
        <f t="shared" si="12"/>
        <v>207.95472607912336</v>
      </c>
      <c r="J47" s="52">
        <f t="shared" si="13"/>
        <v>2.6901095925673597</v>
      </c>
      <c r="K47" s="52">
        <f t="shared" si="4"/>
        <v>1.5335725391801418E-4</v>
      </c>
      <c r="L47" s="52">
        <f t="shared" si="5"/>
        <v>23223.529640724963</v>
      </c>
      <c r="M47" s="52">
        <v>0.5</v>
      </c>
      <c r="N47" s="52">
        <f t="shared" si="6"/>
        <v>0.90702361207611237</v>
      </c>
      <c r="O47" s="52">
        <f t="shared" si="14"/>
        <v>1.8140472241522247</v>
      </c>
      <c r="P47" s="52">
        <f t="shared" si="15"/>
        <v>2.6901095925673597</v>
      </c>
      <c r="Q47" s="52">
        <f t="shared" si="7"/>
        <v>3.9929707221629367</v>
      </c>
      <c r="R47" s="52">
        <f t="shared" si="16"/>
        <v>3.1901095925673597</v>
      </c>
      <c r="S47" s="52">
        <f t="shared" si="8"/>
        <v>7.3814571049532507</v>
      </c>
      <c r="T47" s="52">
        <f t="shared" si="17"/>
        <v>0.98130184212547211</v>
      </c>
      <c r="U47" s="52">
        <f t="shared" si="18"/>
        <v>3.6537625449036814E-11</v>
      </c>
      <c r="V47" s="51">
        <f t="shared" si="9"/>
        <v>4.9439989721412137E-9</v>
      </c>
      <c r="W47" s="13">
        <f t="shared" si="19"/>
        <v>8.596684213136796E-2</v>
      </c>
    </row>
  </sheetData>
  <mergeCells count="3">
    <mergeCell ref="A2:D2"/>
    <mergeCell ref="F2:G3"/>
    <mergeCell ref="M14:S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A415-B1FD-48FD-A897-AFE05D4A8E40}">
  <dimension ref="A1:W47"/>
  <sheetViews>
    <sheetView workbookViewId="0">
      <selection activeCell="C8" sqref="C8"/>
    </sheetView>
  </sheetViews>
  <sheetFormatPr baseColWidth="10" defaultRowHeight="14.25"/>
  <cols>
    <col min="1" max="1" width="48.6640625" customWidth="1"/>
  </cols>
  <sheetData>
    <row r="1" spans="1:23" ht="14.65" thickBot="1"/>
    <row r="2" spans="1:23" ht="14.65" thickBot="1">
      <c r="A2" s="63" t="s">
        <v>56</v>
      </c>
      <c r="B2" s="64"/>
      <c r="C2" s="64"/>
      <c r="D2" s="65"/>
      <c r="F2" s="59" t="s">
        <v>43</v>
      </c>
      <c r="G2" s="60"/>
    </row>
    <row r="3" spans="1:23" ht="15" thickBot="1">
      <c r="A3" s="8"/>
      <c r="B3" s="20"/>
      <c r="C3" s="21"/>
      <c r="D3" s="9"/>
      <c r="F3" s="61"/>
      <c r="G3" s="62"/>
    </row>
    <row r="4" spans="1:23">
      <c r="A4" s="10" t="s">
        <v>45</v>
      </c>
      <c r="B4" s="2" t="s">
        <v>15</v>
      </c>
      <c r="C4" s="18">
        <f>12041*1000000</f>
        <v>12041000000</v>
      </c>
      <c r="D4" s="11" t="s">
        <v>16</v>
      </c>
      <c r="F4" s="14" t="s">
        <v>22</v>
      </c>
      <c r="G4" s="9">
        <v>0.56418863539999997</v>
      </c>
    </row>
    <row r="5" spans="1:23" ht="15.4">
      <c r="A5" s="22" t="s">
        <v>48</v>
      </c>
      <c r="B5" s="2" t="s">
        <v>12</v>
      </c>
      <c r="C5" s="18">
        <f>C12/(1-C9^2)</f>
        <v>95652173913.043472</v>
      </c>
      <c r="D5" s="11"/>
      <c r="F5" s="15" t="s">
        <v>23</v>
      </c>
      <c r="G5" s="11">
        <v>0.50000709600000004</v>
      </c>
    </row>
    <row r="6" spans="1:23">
      <c r="A6" s="10" t="s">
        <v>49</v>
      </c>
      <c r="B6" s="19" t="s">
        <v>4</v>
      </c>
      <c r="C6" s="17">
        <f>220/2000000</f>
        <v>1.1E-4</v>
      </c>
      <c r="D6" s="11" t="s">
        <v>11</v>
      </c>
      <c r="F6" s="15" t="s">
        <v>24</v>
      </c>
      <c r="G6" s="11">
        <v>0.1091637999</v>
      </c>
    </row>
    <row r="7" spans="1:23">
      <c r="A7" s="10" t="s">
        <v>50</v>
      </c>
      <c r="B7" s="19" t="s">
        <v>5</v>
      </c>
      <c r="C7" s="17">
        <v>6</v>
      </c>
      <c r="D7" s="11"/>
      <c r="F7" s="15" t="s">
        <v>25</v>
      </c>
      <c r="G7" s="11">
        <v>1.6218405650000001</v>
      </c>
    </row>
    <row r="8" spans="1:23" ht="14.65">
      <c r="A8" s="10" t="s">
        <v>51</v>
      </c>
      <c r="B8" s="27" t="s">
        <v>64</v>
      </c>
      <c r="C8" s="17">
        <v>0.45500000000000002</v>
      </c>
      <c r="D8" s="11"/>
      <c r="F8" s="15" t="s">
        <v>26</v>
      </c>
      <c r="G8" s="11">
        <f>0.992925298</f>
        <v>0.99292529799999996</v>
      </c>
    </row>
    <row r="9" spans="1:23">
      <c r="A9" s="10" t="s">
        <v>52</v>
      </c>
      <c r="B9" s="19" t="s">
        <v>6</v>
      </c>
      <c r="C9" s="17">
        <v>0.08</v>
      </c>
      <c r="D9" s="11"/>
      <c r="F9" s="15" t="s">
        <v>27</v>
      </c>
      <c r="G9" s="11">
        <v>1.1583457300000001E-2</v>
      </c>
    </row>
    <row r="10" spans="1:23">
      <c r="A10" s="10" t="s">
        <v>53</v>
      </c>
      <c r="B10" s="19" t="s">
        <v>7</v>
      </c>
      <c r="C10" s="18">
        <v>44000000000</v>
      </c>
      <c r="D10" s="23"/>
      <c r="F10" s="15" t="s">
        <v>28</v>
      </c>
      <c r="G10" s="11">
        <v>1.271839956</v>
      </c>
    </row>
    <row r="11" spans="1:23">
      <c r="A11" s="10" t="s">
        <v>54</v>
      </c>
      <c r="B11" s="19" t="s">
        <v>8</v>
      </c>
      <c r="C11" s="18">
        <f>C12/(3*(1-2*C9))</f>
        <v>37714285714.285713</v>
      </c>
      <c r="D11" s="11"/>
      <c r="F11" s="15" t="s">
        <v>29</v>
      </c>
      <c r="G11" s="11">
        <v>1.5055086390000001</v>
      </c>
    </row>
    <row r="12" spans="1:23" ht="14.65" thickBot="1">
      <c r="A12" s="12" t="s">
        <v>55</v>
      </c>
      <c r="B12" s="24" t="s">
        <v>9</v>
      </c>
      <c r="C12" s="25">
        <f>2*C10*(1+C9)</f>
        <v>95040000000</v>
      </c>
      <c r="D12" s="13"/>
      <c r="F12" s="16" t="s">
        <v>30</v>
      </c>
      <c r="G12" s="13">
        <v>1</v>
      </c>
    </row>
    <row r="13" spans="1:23">
      <c r="B13" s="19"/>
      <c r="C13" s="18"/>
    </row>
    <row r="14" spans="1:23">
      <c r="B14" s="19"/>
      <c r="C14" s="29" t="s">
        <v>62</v>
      </c>
      <c r="D14" s="3" t="s">
        <v>60</v>
      </c>
      <c r="E14" s="3" t="s">
        <v>65</v>
      </c>
      <c r="F14" s="3" t="s">
        <v>68</v>
      </c>
      <c r="G14" s="3" t="s">
        <v>71</v>
      </c>
      <c r="H14" s="3" t="s">
        <v>71</v>
      </c>
      <c r="I14" s="3" t="s">
        <v>71</v>
      </c>
      <c r="J14" s="3" t="s">
        <v>46</v>
      </c>
      <c r="K14" s="3" t="s">
        <v>79</v>
      </c>
      <c r="L14" s="3" t="s">
        <v>82</v>
      </c>
      <c r="M14" s="66" t="s">
        <v>84</v>
      </c>
      <c r="N14" s="67"/>
      <c r="O14" s="67"/>
      <c r="P14" s="67"/>
      <c r="Q14" s="67"/>
      <c r="R14" s="67"/>
      <c r="S14" s="68"/>
      <c r="T14" s="3" t="s">
        <v>87</v>
      </c>
      <c r="U14" s="3" t="s">
        <v>91</v>
      </c>
      <c r="V14" s="3" t="s">
        <v>93</v>
      </c>
      <c r="W14" s="3" t="s">
        <v>97</v>
      </c>
    </row>
    <row r="15" spans="1:23">
      <c r="B15" s="19"/>
      <c r="C15" s="29" t="s">
        <v>63</v>
      </c>
      <c r="D15" s="3" t="s">
        <v>61</v>
      </c>
      <c r="E15" s="3" t="s">
        <v>66</v>
      </c>
      <c r="F15" s="3" t="s">
        <v>69</v>
      </c>
      <c r="G15" s="3" t="s">
        <v>72</v>
      </c>
      <c r="H15" s="3" t="s">
        <v>74</v>
      </c>
      <c r="I15" s="3" t="s">
        <v>66</v>
      </c>
      <c r="J15" s="3" t="s">
        <v>77</v>
      </c>
      <c r="K15" s="3" t="s">
        <v>66</v>
      </c>
      <c r="L15" s="3" t="s">
        <v>83</v>
      </c>
      <c r="M15" s="30"/>
      <c r="N15" s="2"/>
      <c r="O15" s="2"/>
      <c r="P15" s="2"/>
      <c r="Q15" s="2"/>
      <c r="R15" s="2"/>
      <c r="S15" s="31"/>
      <c r="T15" s="3" t="s">
        <v>88</v>
      </c>
      <c r="U15" s="2" t="s">
        <v>90</v>
      </c>
      <c r="V15" s="3" t="s">
        <v>90</v>
      </c>
      <c r="W15" s="3" t="s">
        <v>98</v>
      </c>
    </row>
    <row r="16" spans="1:23" ht="14.65" thickBot="1">
      <c r="A16" s="26" t="s">
        <v>57</v>
      </c>
      <c r="B16" s="3" t="s">
        <v>58</v>
      </c>
      <c r="C16" s="3" t="s">
        <v>59</v>
      </c>
      <c r="D16" s="3" t="s">
        <v>58</v>
      </c>
      <c r="E16" s="3" t="s">
        <v>67</v>
      </c>
      <c r="F16" s="3" t="s">
        <v>70</v>
      </c>
      <c r="G16" s="3" t="s">
        <v>73</v>
      </c>
      <c r="H16" s="3" t="s">
        <v>75</v>
      </c>
      <c r="I16" s="3" t="s">
        <v>76</v>
      </c>
      <c r="J16" s="3" t="s">
        <v>78</v>
      </c>
      <c r="K16" s="3" t="s">
        <v>80</v>
      </c>
      <c r="L16" s="3" t="s">
        <v>81</v>
      </c>
      <c r="M16" s="32"/>
      <c r="N16" s="3" t="s">
        <v>85</v>
      </c>
      <c r="Q16" s="3" t="s">
        <v>85</v>
      </c>
      <c r="S16" s="28"/>
      <c r="T16" s="3" t="s">
        <v>89</v>
      </c>
      <c r="U16" s="3" t="s">
        <v>92</v>
      </c>
      <c r="V16" s="3" t="s">
        <v>94</v>
      </c>
      <c r="W16" s="3" t="s">
        <v>94</v>
      </c>
    </row>
    <row r="17" spans="2:23" ht="18.75">
      <c r="B17" s="33" t="s">
        <v>0</v>
      </c>
      <c r="C17" s="34" t="s">
        <v>1</v>
      </c>
      <c r="D17" s="35" t="s">
        <v>47</v>
      </c>
      <c r="E17" s="36" t="s">
        <v>10</v>
      </c>
      <c r="F17" s="37" t="s">
        <v>13</v>
      </c>
      <c r="G17" s="37" t="s">
        <v>14</v>
      </c>
      <c r="H17" s="36" t="s">
        <v>17</v>
      </c>
      <c r="I17" s="36" t="s">
        <v>18</v>
      </c>
      <c r="J17" s="37" t="s">
        <v>19</v>
      </c>
      <c r="K17" s="36" t="s">
        <v>20</v>
      </c>
      <c r="L17" s="36" t="s">
        <v>21</v>
      </c>
      <c r="M17" s="36" t="s">
        <v>31</v>
      </c>
      <c r="N17" s="38" t="s">
        <v>33</v>
      </c>
      <c r="O17" s="38" t="s">
        <v>34</v>
      </c>
      <c r="P17" s="37" t="s">
        <v>19</v>
      </c>
      <c r="Q17" s="38" t="s">
        <v>35</v>
      </c>
      <c r="R17" s="37" t="s">
        <v>86</v>
      </c>
      <c r="S17" s="38" t="s">
        <v>36</v>
      </c>
      <c r="T17" s="38" t="s">
        <v>37</v>
      </c>
      <c r="U17" s="38" t="s">
        <v>95</v>
      </c>
      <c r="V17" s="38" t="s">
        <v>32</v>
      </c>
      <c r="W17" s="39" t="s">
        <v>96</v>
      </c>
    </row>
    <row r="18" spans="2:23" ht="14.65" thickBot="1">
      <c r="B18" s="40" t="s">
        <v>2</v>
      </c>
      <c r="C18" s="41" t="s">
        <v>3</v>
      </c>
      <c r="D18" s="41"/>
      <c r="E18" s="42" t="s">
        <v>11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</row>
    <row r="19" spans="2:23">
      <c r="B19" s="44">
        <v>0</v>
      </c>
      <c r="C19" s="46">
        <f>(4*PI()*$C$6^2*B19)/($C$7*(1-$C$8))*1000</f>
        <v>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9"/>
    </row>
    <row r="20" spans="2:23">
      <c r="B20" s="45">
        <v>100</v>
      </c>
      <c r="C20" s="17">
        <f t="shared" ref="C20:C47" si="0">(4*PI()*$C$6^2*B20)/($C$7*(1-$C$8))*1000</f>
        <v>4.6499414199922331E-3</v>
      </c>
      <c r="D20" s="4">
        <f t="shared" ref="D20" si="1">0.0000001</f>
        <v>9.9999999999999995E-8</v>
      </c>
      <c r="E20">
        <f t="shared" ref="E20:E47" si="2">(3*C20*$C$6/(4*$C$5))^(1/3)</f>
        <v>1.5887986488140039E-6</v>
      </c>
      <c r="F20">
        <f>D20*$C$6/E20^2</f>
        <v>4.3576762498775672</v>
      </c>
      <c r="G20" s="1">
        <f t="shared" ref="G20:G47" si="3">$C$5/$C$4*($C$6/D20)^0.5</f>
        <v>263.46845880855915</v>
      </c>
      <c r="H20" s="1">
        <f>1/(1+1.22*F20*G20^(-0.16))</f>
        <v>0.31454398297157848</v>
      </c>
      <c r="I20" s="1">
        <f>1.631*H20^(-0.496)-0.631*H20^(3.358)</f>
        <v>2.8817238303516328</v>
      </c>
      <c r="J20" s="1">
        <f>1.5*H20*I20^2-1</f>
        <v>2.9181166053989447</v>
      </c>
      <c r="K20" s="1">
        <f t="shared" ref="K20:K47" si="4">I20*E20</f>
        <v>4.5784789279177896E-6</v>
      </c>
      <c r="L20" s="1">
        <f t="shared" ref="L20:L47" si="5">(1+J20)*C20/(PI()*K20^2)</f>
        <v>276651179.55061585</v>
      </c>
      <c r="M20" s="1">
        <v>0.5</v>
      </c>
      <c r="N20" s="1">
        <f t="shared" ref="N20:N47" si="6">$G$4*(M20+$G$5)^(M20+$G$5)*(1+$G$6/($G$7+M20^$G$8)+$G$9/(M20^$G$10+$G$11))*EXP(-M20*$G$12)*(2*PI())^0.5</f>
        <v>0.90702361207611237</v>
      </c>
      <c r="O20" s="1">
        <f>N20/M20</f>
        <v>1.8140472241522247</v>
      </c>
      <c r="P20" s="1">
        <f>J20</f>
        <v>2.9181166053989447</v>
      </c>
      <c r="Q20" s="1">
        <f t="shared" ref="Q20:Q47" si="7">$G$4*(P20+$G$5)^(P20+$G$5)*(1+$G$6/($G$7+P20^$G$8)+$G$9/(P20^$G$10+$G$11))*EXP(-P20*$G$12)*(2*PI())^0.5</f>
        <v>5.2362552945316247</v>
      </c>
      <c r="R20" s="1">
        <f>J20+0.5</f>
        <v>3.4181166053989447</v>
      </c>
      <c r="S20" s="1">
        <f t="shared" ref="S20:S47" si="8">$G$4*(R20+$G$5)^(R20+$G$5)*(1+$G$6/($G$7+R20^$G$8)+$G$9/(R20^$G$10+$G$11))*EXP(-R20*$G$12)*(2*PI())^0.5</f>
        <v>9.9986775311745859</v>
      </c>
      <c r="T20" s="1">
        <f>O20*Q20/S20</f>
        <v>0.95000707367363402</v>
      </c>
      <c r="U20" s="1">
        <f>L20*K20*T20/$C$5</f>
        <v>1.2580147703297134E-8</v>
      </c>
      <c r="V20">
        <f t="shared" ref="V20:V47" si="9">E20^2/$C$6</f>
        <v>2.2948010422483677E-8</v>
      </c>
      <c r="W20" s="11">
        <f>(U20/V20)^0.5</f>
        <v>0.74040671840961669</v>
      </c>
    </row>
    <row r="21" spans="2:23">
      <c r="B21" s="45">
        <v>100</v>
      </c>
      <c r="C21" s="17">
        <f t="shared" si="0"/>
        <v>4.6499414199922331E-3</v>
      </c>
      <c r="D21" s="4">
        <f>D20+0.0000001</f>
        <v>1.9999999999999999E-7</v>
      </c>
      <c r="E21">
        <f t="shared" si="2"/>
        <v>1.5887986488140039E-6</v>
      </c>
      <c r="F21">
        <f t="shared" ref="F21:F47" si="10">D21*$C$6/E21^2</f>
        <v>8.7153524997551344</v>
      </c>
      <c r="G21" s="1">
        <f t="shared" si="3"/>
        <v>186.30033385230075</v>
      </c>
      <c r="H21" s="1">
        <f t="shared" ref="H21:H47" si="11">1/(1+1.22*F21*G21^(-0.16))</f>
        <v>0.17835105928873232</v>
      </c>
      <c r="I21" s="1">
        <f t="shared" ref="I21:I47" si="12">1.631*H21^(-0.496)-0.631*H21^(3.358)</f>
        <v>3.8335620640334311</v>
      </c>
      <c r="J21" s="1">
        <f t="shared" ref="J21:J47" si="13">1.5*H21*I21^2-1</f>
        <v>2.9316237476560509</v>
      </c>
      <c r="K21" s="1">
        <f t="shared" si="4"/>
        <v>6.0907582274809389E-6</v>
      </c>
      <c r="L21" s="1">
        <f t="shared" si="5"/>
        <v>156865283.06849846</v>
      </c>
      <c r="M21" s="1">
        <v>0.5</v>
      </c>
      <c r="N21" s="1">
        <f t="shared" si="6"/>
        <v>0.90702361207611237</v>
      </c>
      <c r="O21" s="1">
        <f t="shared" ref="O21:O47" si="14">N21/M21</f>
        <v>1.8140472241522247</v>
      </c>
      <c r="P21" s="1">
        <f t="shared" ref="P21:P47" si="15">J21</f>
        <v>2.9316237476560509</v>
      </c>
      <c r="Q21" s="1">
        <f t="shared" si="7"/>
        <v>5.3236373564652508</v>
      </c>
      <c r="R21" s="1">
        <f t="shared" ref="R21:R47" si="16">J21+0.5</f>
        <v>3.4316237476560509</v>
      </c>
      <c r="S21" s="1">
        <f t="shared" si="8"/>
        <v>10.184413108630874</v>
      </c>
      <c r="T21" s="1">
        <f t="shared" ref="T21:T47" si="17">O21*Q21/S21</f>
        <v>0.94824605658471217</v>
      </c>
      <c r="U21" s="1">
        <f t="shared" ref="U21:U47" si="18">L21*K21*T21/$C$5</f>
        <v>9.4716228933434387E-9</v>
      </c>
      <c r="V21">
        <f t="shared" si="9"/>
        <v>2.2948010422483677E-8</v>
      </c>
      <c r="W21" s="11">
        <f t="shared" ref="W21:W47" si="19">(U21/V21)^0.5</f>
        <v>0.64245051272544995</v>
      </c>
    </row>
    <row r="22" spans="2:23">
      <c r="B22" s="45">
        <v>100</v>
      </c>
      <c r="C22" s="17">
        <f t="shared" si="0"/>
        <v>4.6499414199922331E-3</v>
      </c>
      <c r="D22" s="4">
        <f t="shared" ref="D22:D29" si="20">D21+0.0000001</f>
        <v>2.9999999999999999E-7</v>
      </c>
      <c r="E22">
        <f t="shared" si="2"/>
        <v>1.5887986488140039E-6</v>
      </c>
      <c r="F22">
        <f t="shared" si="10"/>
        <v>13.073028749632703</v>
      </c>
      <c r="G22" s="1">
        <f t="shared" si="3"/>
        <v>152.11358561609745</v>
      </c>
      <c r="H22" s="1">
        <f t="shared" si="11"/>
        <v>0.12287718196873865</v>
      </c>
      <c r="I22" s="1">
        <f t="shared" si="12"/>
        <v>4.6134328118743584</v>
      </c>
      <c r="J22" s="1">
        <f t="shared" si="13"/>
        <v>2.9229331014587019</v>
      </c>
      <c r="K22" s="1">
        <f t="shared" si="4"/>
        <v>7.3298158179001713E-6</v>
      </c>
      <c r="L22" s="1">
        <f t="shared" si="5"/>
        <v>108074289.04013985</v>
      </c>
      <c r="M22" s="1">
        <v>0.5</v>
      </c>
      <c r="N22" s="1">
        <f t="shared" si="6"/>
        <v>0.90702361207611237</v>
      </c>
      <c r="O22" s="1">
        <f t="shared" si="14"/>
        <v>1.8140472241522247</v>
      </c>
      <c r="P22" s="1">
        <f t="shared" si="15"/>
        <v>2.9229331014587019</v>
      </c>
      <c r="Q22" s="1">
        <f t="shared" si="7"/>
        <v>5.2672165159293822</v>
      </c>
      <c r="R22" s="1">
        <f t="shared" si="16"/>
        <v>3.4229331014587019</v>
      </c>
      <c r="S22" s="1">
        <f t="shared" si="8"/>
        <v>10.064462872684897</v>
      </c>
      <c r="T22" s="1">
        <f t="shared" si="17"/>
        <v>0.94937798674411189</v>
      </c>
      <c r="U22" s="1">
        <f t="shared" si="18"/>
        <v>7.8624837678014767E-9</v>
      </c>
      <c r="V22">
        <f t="shared" si="9"/>
        <v>2.2948010422483677E-8</v>
      </c>
      <c r="W22" s="11">
        <f t="shared" si="19"/>
        <v>0.58533886578627592</v>
      </c>
    </row>
    <row r="23" spans="2:23">
      <c r="B23" s="45">
        <v>100</v>
      </c>
      <c r="C23" s="17">
        <f t="shared" si="0"/>
        <v>4.6499414199922331E-3</v>
      </c>
      <c r="D23" s="4">
        <f t="shared" si="20"/>
        <v>3.9999999999999998E-7</v>
      </c>
      <c r="E23">
        <f t="shared" si="2"/>
        <v>1.5887986488140039E-6</v>
      </c>
      <c r="F23">
        <f t="shared" si="10"/>
        <v>17.430704999510269</v>
      </c>
      <c r="G23" s="1">
        <f t="shared" si="3"/>
        <v>131.73422940427957</v>
      </c>
      <c r="H23" s="1">
        <f t="shared" si="11"/>
        <v>9.3116860654685135E-2</v>
      </c>
      <c r="I23" s="1">
        <f t="shared" si="12"/>
        <v>5.2941719957307702</v>
      </c>
      <c r="J23" s="1">
        <f t="shared" si="13"/>
        <v>2.9148549690081555</v>
      </c>
      <c r="K23" s="1">
        <f t="shared" si="4"/>
        <v>8.4113733134059851E-6</v>
      </c>
      <c r="L23" s="1">
        <f t="shared" si="5"/>
        <v>81899164.284750178</v>
      </c>
      <c r="M23" s="1">
        <v>0.5</v>
      </c>
      <c r="N23" s="1">
        <f t="shared" si="6"/>
        <v>0.90702361207611237</v>
      </c>
      <c r="O23" s="1">
        <f t="shared" si="14"/>
        <v>1.8140472241522247</v>
      </c>
      <c r="P23" s="1">
        <f t="shared" si="15"/>
        <v>2.9148549690081555</v>
      </c>
      <c r="Q23" s="1">
        <f t="shared" si="7"/>
        <v>5.2154126540545303</v>
      </c>
      <c r="R23" s="1">
        <f t="shared" si="16"/>
        <v>3.4148549690081555</v>
      </c>
      <c r="S23" s="1">
        <f t="shared" si="8"/>
        <v>9.9544070621055312</v>
      </c>
      <c r="T23" s="1">
        <f t="shared" si="17"/>
        <v>0.95043379167325714</v>
      </c>
      <c r="U23" s="1">
        <f t="shared" si="18"/>
        <v>6.8449992108227674E-9</v>
      </c>
      <c r="V23">
        <f t="shared" si="9"/>
        <v>2.2948010422483677E-8</v>
      </c>
      <c r="W23" s="11">
        <f t="shared" si="19"/>
        <v>0.54615282194119497</v>
      </c>
    </row>
    <row r="24" spans="2:23">
      <c r="B24" s="45">
        <v>100</v>
      </c>
      <c r="C24" s="17">
        <f t="shared" si="0"/>
        <v>4.6499414199922331E-3</v>
      </c>
      <c r="D24" s="4">
        <f t="shared" si="20"/>
        <v>4.9999999999999998E-7</v>
      </c>
      <c r="E24">
        <f t="shared" si="2"/>
        <v>1.5887986488140039E-6</v>
      </c>
      <c r="F24">
        <f t="shared" si="10"/>
        <v>21.788381249387836</v>
      </c>
      <c r="G24" s="1">
        <f t="shared" si="3"/>
        <v>117.82667676460831</v>
      </c>
      <c r="H24" s="1">
        <f t="shared" si="11"/>
        <v>7.4664380190612487E-2</v>
      </c>
      <c r="I24" s="1">
        <f t="shared" si="12"/>
        <v>5.9072051816733149</v>
      </c>
      <c r="J24" s="1">
        <f t="shared" si="13"/>
        <v>2.9081285024160275</v>
      </c>
      <c r="K24" s="1">
        <f t="shared" si="4"/>
        <v>9.3853596109096445E-6</v>
      </c>
      <c r="L24" s="1">
        <f t="shared" si="5"/>
        <v>65669635.944093101</v>
      </c>
      <c r="M24" s="1">
        <v>0.5</v>
      </c>
      <c r="N24" s="1">
        <f t="shared" si="6"/>
        <v>0.90702361207611237</v>
      </c>
      <c r="O24" s="1">
        <f t="shared" si="14"/>
        <v>1.8140472241522247</v>
      </c>
      <c r="P24" s="1">
        <f t="shared" si="15"/>
        <v>2.9081285024160275</v>
      </c>
      <c r="Q24" s="1">
        <f t="shared" si="7"/>
        <v>5.1727418675498011</v>
      </c>
      <c r="R24" s="1">
        <f t="shared" si="16"/>
        <v>3.4081285024160275</v>
      </c>
      <c r="S24" s="1">
        <f t="shared" si="8"/>
        <v>9.8638114222813122</v>
      </c>
      <c r="T24" s="1">
        <f t="shared" si="17"/>
        <v>0.95131563493683091</v>
      </c>
      <c r="U24" s="1">
        <f t="shared" si="18"/>
        <v>6.1297860450780005E-9</v>
      </c>
      <c r="V24">
        <f t="shared" si="9"/>
        <v>2.2948010422483677E-8</v>
      </c>
      <c r="W24" s="11">
        <f t="shared" si="19"/>
        <v>0.51683288464906474</v>
      </c>
    </row>
    <row r="25" spans="2:23">
      <c r="B25" s="45">
        <v>100</v>
      </c>
      <c r="C25" s="17">
        <f t="shared" si="0"/>
        <v>4.6499414199922331E-3</v>
      </c>
      <c r="D25" s="4">
        <f t="shared" si="20"/>
        <v>5.9999999999999997E-7</v>
      </c>
      <c r="E25">
        <f t="shared" si="2"/>
        <v>1.5887986488140039E-6</v>
      </c>
      <c r="F25">
        <f t="shared" si="10"/>
        <v>26.146057499265407</v>
      </c>
      <c r="G25" s="1">
        <f t="shared" si="3"/>
        <v>107.56054789974299</v>
      </c>
      <c r="H25" s="1">
        <f t="shared" si="11"/>
        <v>6.2148750245957021E-2</v>
      </c>
      <c r="I25" s="1">
        <f t="shared" si="12"/>
        <v>6.4700513903569972</v>
      </c>
      <c r="J25" s="1">
        <f t="shared" si="13"/>
        <v>2.9024659215625017</v>
      </c>
      <c r="K25" s="1">
        <f t="shared" si="4"/>
        <v>1.0279608906756364E-5</v>
      </c>
      <c r="L25" s="1">
        <f t="shared" si="5"/>
        <v>54661751.595783047</v>
      </c>
      <c r="M25" s="1">
        <v>0.5</v>
      </c>
      <c r="N25" s="1">
        <f t="shared" si="6"/>
        <v>0.90702361207611237</v>
      </c>
      <c r="O25" s="1">
        <f t="shared" si="14"/>
        <v>1.8140472241522247</v>
      </c>
      <c r="P25" s="1">
        <f t="shared" si="15"/>
        <v>2.9024659215625017</v>
      </c>
      <c r="Q25" s="1">
        <f t="shared" si="7"/>
        <v>5.1371441766053989</v>
      </c>
      <c r="R25" s="1">
        <f t="shared" si="16"/>
        <v>3.4024659215625017</v>
      </c>
      <c r="S25" s="1">
        <f t="shared" si="8"/>
        <v>9.7882727799002183</v>
      </c>
      <c r="T25" s="1">
        <f t="shared" si="17"/>
        <v>0.95205991324403894</v>
      </c>
      <c r="U25" s="1">
        <f t="shared" si="18"/>
        <v>5.5928036284427934E-9</v>
      </c>
      <c r="V25">
        <f t="shared" si="9"/>
        <v>2.2948010422483677E-8</v>
      </c>
      <c r="W25" s="11">
        <f t="shared" si="19"/>
        <v>0.49367628606095965</v>
      </c>
    </row>
    <row r="26" spans="2:23">
      <c r="B26" s="45">
        <v>100</v>
      </c>
      <c r="C26" s="17">
        <f t="shared" si="0"/>
        <v>4.6499414199922331E-3</v>
      </c>
      <c r="D26" s="4">
        <f t="shared" si="20"/>
        <v>6.9999999999999997E-7</v>
      </c>
      <c r="E26">
        <f t="shared" si="2"/>
        <v>1.5887986488140039E-6</v>
      </c>
      <c r="F26">
        <f t="shared" si="10"/>
        <v>30.503733749142974</v>
      </c>
      <c r="G26" s="1">
        <f t="shared" si="3"/>
        <v>99.581717188130355</v>
      </c>
      <c r="H26" s="1">
        <f t="shared" si="11"/>
        <v>5.3123796884234083E-2</v>
      </c>
      <c r="I26" s="1">
        <f t="shared" si="12"/>
        <v>6.9937243261865358</v>
      </c>
      <c r="J26" s="1">
        <f t="shared" si="13"/>
        <v>2.8976010692986076</v>
      </c>
      <c r="K26" s="1">
        <f t="shared" si="4"/>
        <v>1.1111619759622797E-5</v>
      </c>
      <c r="L26" s="1">
        <f t="shared" si="5"/>
        <v>46724025.465013131</v>
      </c>
      <c r="M26" s="1">
        <v>0.5</v>
      </c>
      <c r="N26" s="1">
        <f t="shared" si="6"/>
        <v>0.90702361207611237</v>
      </c>
      <c r="O26" s="1">
        <f t="shared" si="14"/>
        <v>1.8140472241522247</v>
      </c>
      <c r="P26" s="1">
        <f t="shared" si="15"/>
        <v>2.8976010692986076</v>
      </c>
      <c r="Q26" s="1">
        <f t="shared" si="7"/>
        <v>5.1067958622247556</v>
      </c>
      <c r="R26" s="1">
        <f t="shared" si="16"/>
        <v>3.3976010692986076</v>
      </c>
      <c r="S26" s="1">
        <f t="shared" si="8"/>
        <v>9.7239022346271078</v>
      </c>
      <c r="T26" s="1">
        <f t="shared" si="17"/>
        <v>0.95270074036651808</v>
      </c>
      <c r="U26" s="1">
        <f t="shared" si="18"/>
        <v>5.1710564795018741E-9</v>
      </c>
      <c r="V26">
        <f t="shared" si="9"/>
        <v>2.2948010422483677E-8</v>
      </c>
      <c r="W26" s="11">
        <f t="shared" si="19"/>
        <v>0.47469769335336803</v>
      </c>
    </row>
    <row r="27" spans="2:23">
      <c r="B27" s="45">
        <v>100</v>
      </c>
      <c r="C27" s="17">
        <f t="shared" si="0"/>
        <v>4.6499414199922331E-3</v>
      </c>
      <c r="D27" s="4">
        <f t="shared" si="20"/>
        <v>7.9999999999999996E-7</v>
      </c>
      <c r="E27">
        <f t="shared" si="2"/>
        <v>1.5887986488140039E-6</v>
      </c>
      <c r="F27">
        <f t="shared" si="10"/>
        <v>34.861409999020537</v>
      </c>
      <c r="G27" s="1">
        <f t="shared" si="3"/>
        <v>93.150166926150376</v>
      </c>
      <c r="H27" s="1">
        <f t="shared" si="11"/>
        <v>4.6319870520393693E-2</v>
      </c>
      <c r="I27" s="1">
        <f t="shared" si="12"/>
        <v>7.4856953915044624</v>
      </c>
      <c r="J27" s="1">
        <f t="shared" si="13"/>
        <v>2.8933450709422623</v>
      </c>
      <c r="K27" s="1">
        <f t="shared" si="4"/>
        <v>1.1893262723455505E-5</v>
      </c>
      <c r="L27" s="1">
        <f t="shared" si="5"/>
        <v>40739761.400098369</v>
      </c>
      <c r="M27" s="1">
        <v>0.5</v>
      </c>
      <c r="N27" s="1">
        <f t="shared" si="6"/>
        <v>0.90702361207611237</v>
      </c>
      <c r="O27" s="1">
        <f t="shared" si="14"/>
        <v>1.8140472241522247</v>
      </c>
      <c r="P27" s="1">
        <f t="shared" si="15"/>
        <v>2.8933450709422623</v>
      </c>
      <c r="Q27" s="1">
        <f t="shared" si="7"/>
        <v>5.0804220963088476</v>
      </c>
      <c r="R27" s="1">
        <f t="shared" si="16"/>
        <v>3.3933450709422623</v>
      </c>
      <c r="S27" s="1">
        <f t="shared" si="8"/>
        <v>9.6679836551693938</v>
      </c>
      <c r="T27" s="1">
        <f t="shared" si="17"/>
        <v>0.95326243093128349</v>
      </c>
      <c r="U27" s="1">
        <f t="shared" si="18"/>
        <v>4.8287767419913545E-9</v>
      </c>
      <c r="V27">
        <f t="shared" si="9"/>
        <v>2.2948010422483677E-8</v>
      </c>
      <c r="W27" s="11">
        <f t="shared" si="19"/>
        <v>0.45871827655475972</v>
      </c>
    </row>
    <row r="28" spans="2:23">
      <c r="B28" s="45">
        <v>100</v>
      </c>
      <c r="C28" s="17">
        <f t="shared" si="0"/>
        <v>4.6499414199922331E-3</v>
      </c>
      <c r="D28" s="4">
        <f t="shared" si="20"/>
        <v>8.9999999999999996E-7</v>
      </c>
      <c r="E28">
        <f t="shared" si="2"/>
        <v>1.5887986488140039E-6</v>
      </c>
      <c r="F28">
        <f t="shared" si="10"/>
        <v>39.219086248898101</v>
      </c>
      <c r="G28" s="1">
        <f t="shared" si="3"/>
        <v>87.822819602853045</v>
      </c>
      <c r="H28" s="1">
        <f t="shared" si="11"/>
        <v>4.1014001677451187E-2</v>
      </c>
      <c r="I28" s="1">
        <f t="shared" si="12"/>
        <v>7.9513131777335175</v>
      </c>
      <c r="J28" s="1">
        <f t="shared" si="13"/>
        <v>2.8895657969869815</v>
      </c>
      <c r="K28" s="1">
        <f t="shared" si="4"/>
        <v>1.2633035633079995E-5</v>
      </c>
      <c r="L28" s="1">
        <f t="shared" si="5"/>
        <v>36073085.343943961</v>
      </c>
      <c r="M28" s="1">
        <v>0.5</v>
      </c>
      <c r="N28" s="1">
        <f t="shared" si="6"/>
        <v>0.90702361207611237</v>
      </c>
      <c r="O28" s="1">
        <f t="shared" si="14"/>
        <v>1.8140472241522247</v>
      </c>
      <c r="P28" s="1">
        <f t="shared" si="15"/>
        <v>2.8895657969869815</v>
      </c>
      <c r="Q28" s="1">
        <f t="shared" si="7"/>
        <v>5.0571395433075006</v>
      </c>
      <c r="R28" s="1">
        <f t="shared" si="16"/>
        <v>3.3895657969869815</v>
      </c>
      <c r="S28" s="1">
        <f t="shared" si="8"/>
        <v>9.6186360492624612</v>
      </c>
      <c r="T28" s="1">
        <f t="shared" si="17"/>
        <v>0.95376204107346985</v>
      </c>
      <c r="U28" s="1">
        <f t="shared" si="18"/>
        <v>4.5439777848505663E-9</v>
      </c>
      <c r="V28">
        <f t="shared" si="9"/>
        <v>2.2948010422483677E-8</v>
      </c>
      <c r="W28" s="11">
        <f t="shared" si="19"/>
        <v>0.44498521405788971</v>
      </c>
    </row>
    <row r="29" spans="2:23">
      <c r="B29" s="45">
        <v>100</v>
      </c>
      <c r="C29" s="17">
        <f t="shared" si="0"/>
        <v>4.6499414199922331E-3</v>
      </c>
      <c r="D29" s="4">
        <f t="shared" si="20"/>
        <v>9.9999999999999995E-7</v>
      </c>
      <c r="E29">
        <f t="shared" si="2"/>
        <v>1.5887986488140039E-6</v>
      </c>
      <c r="F29">
        <f t="shared" si="10"/>
        <v>43.576762498775672</v>
      </c>
      <c r="G29" s="1">
        <f t="shared" si="3"/>
        <v>83.316042144929938</v>
      </c>
      <c r="H29" s="1">
        <f t="shared" si="11"/>
        <v>3.6764957036231942E-2</v>
      </c>
      <c r="I29" s="1">
        <f t="shared" si="12"/>
        <v>8.394564467241528</v>
      </c>
      <c r="J29" s="1">
        <f t="shared" si="13"/>
        <v>2.886168786412652</v>
      </c>
      <c r="K29" s="1">
        <f t="shared" si="4"/>
        <v>1.3337272682935388E-5</v>
      </c>
      <c r="L29" s="1">
        <f t="shared" si="5"/>
        <v>32335918.920185849</v>
      </c>
      <c r="M29" s="1">
        <v>0.5</v>
      </c>
      <c r="N29" s="1">
        <f t="shared" si="6"/>
        <v>0.90702361207611237</v>
      </c>
      <c r="O29" s="1">
        <f t="shared" si="14"/>
        <v>1.8140472241522247</v>
      </c>
      <c r="P29" s="1">
        <f t="shared" si="15"/>
        <v>2.886168786412652</v>
      </c>
      <c r="Q29" s="1">
        <f t="shared" si="7"/>
        <v>5.0363212992645847</v>
      </c>
      <c r="R29" s="1">
        <f t="shared" si="16"/>
        <v>3.386168786412652</v>
      </c>
      <c r="S29" s="1">
        <f t="shared" si="8"/>
        <v>9.5745250381220188</v>
      </c>
      <c r="T29" s="1">
        <f t="shared" si="17"/>
        <v>0.95421178977475807</v>
      </c>
      <c r="U29" s="1">
        <f t="shared" si="18"/>
        <v>4.3023146670819096E-9</v>
      </c>
      <c r="V29">
        <f t="shared" si="9"/>
        <v>2.2948010422483677E-8</v>
      </c>
      <c r="W29" s="11">
        <f t="shared" si="19"/>
        <v>0.43299069787055183</v>
      </c>
    </row>
    <row r="30" spans="2:23">
      <c r="B30" s="45">
        <v>100</v>
      </c>
      <c r="C30" s="17">
        <f t="shared" si="0"/>
        <v>4.6499414199922331E-3</v>
      </c>
      <c r="D30" s="4">
        <f>D29+0.000001</f>
        <v>1.9999999999999999E-6</v>
      </c>
      <c r="E30">
        <f t="shared" si="2"/>
        <v>1.5887986488140039E-6</v>
      </c>
      <c r="F30">
        <f t="shared" si="10"/>
        <v>87.153524997551344</v>
      </c>
      <c r="G30" s="1">
        <f t="shared" si="3"/>
        <v>58.913338382304154</v>
      </c>
      <c r="H30" s="1">
        <f t="shared" si="11"/>
        <v>1.7734473343117972E-2</v>
      </c>
      <c r="I30" s="1">
        <f t="shared" si="12"/>
        <v>12.051470897791903</v>
      </c>
      <c r="J30" s="1">
        <f t="shared" si="13"/>
        <v>2.8635778503161702</v>
      </c>
      <c r="K30" s="1">
        <f t="shared" si="4"/>
        <v>1.9147360678633066E-5</v>
      </c>
      <c r="L30" s="1">
        <f t="shared" si="5"/>
        <v>15598018.829455273</v>
      </c>
      <c r="M30" s="1">
        <v>0.5</v>
      </c>
      <c r="N30" s="1">
        <f t="shared" si="6"/>
        <v>0.90702361207611237</v>
      </c>
      <c r="O30" s="1">
        <f t="shared" si="14"/>
        <v>1.8140472241522247</v>
      </c>
      <c r="P30" s="1">
        <f t="shared" si="15"/>
        <v>2.8635778503161702</v>
      </c>
      <c r="Q30" s="1">
        <f t="shared" si="7"/>
        <v>4.9004676004504706</v>
      </c>
      <c r="R30" s="1">
        <f t="shared" si="16"/>
        <v>3.3635778503161702</v>
      </c>
      <c r="S30" s="1">
        <f t="shared" si="8"/>
        <v>9.2869857993250839</v>
      </c>
      <c r="T30" s="1">
        <f t="shared" si="17"/>
        <v>0.95721904175745942</v>
      </c>
      <c r="U30" s="1">
        <f t="shared" si="18"/>
        <v>2.9887861565295263E-9</v>
      </c>
      <c r="V30">
        <f t="shared" si="9"/>
        <v>2.2948010422483677E-8</v>
      </c>
      <c r="W30" s="11">
        <f t="shared" si="19"/>
        <v>0.36089004489278409</v>
      </c>
    </row>
    <row r="31" spans="2:23">
      <c r="B31" s="45">
        <v>100</v>
      </c>
      <c r="C31" s="17">
        <f t="shared" si="0"/>
        <v>4.6499414199922331E-3</v>
      </c>
      <c r="D31" s="4">
        <f t="shared" ref="D31:D38" si="21">D30+0.000001</f>
        <v>3.0000000000000001E-6</v>
      </c>
      <c r="E31">
        <f t="shared" si="2"/>
        <v>1.5887986488140039E-6</v>
      </c>
      <c r="F31">
        <f t="shared" si="10"/>
        <v>130.73028749632701</v>
      </c>
      <c r="G31" s="1">
        <f t="shared" si="3"/>
        <v>48.10253936018951</v>
      </c>
      <c r="H31" s="1">
        <f t="shared" si="11"/>
        <v>1.1518066189129612E-2</v>
      </c>
      <c r="I31" s="1">
        <f t="shared" si="12"/>
        <v>14.928277127771148</v>
      </c>
      <c r="J31" s="1">
        <f t="shared" si="13"/>
        <v>2.8502613196417022</v>
      </c>
      <c r="K31" s="1">
        <f t="shared" si="4"/>
        <v>2.3718026529723797E-5</v>
      </c>
      <c r="L31" s="1">
        <f t="shared" si="5"/>
        <v>10130496.11460124</v>
      </c>
      <c r="M31" s="1">
        <v>0.5</v>
      </c>
      <c r="N31" s="1">
        <f t="shared" si="6"/>
        <v>0.90702361207611237</v>
      </c>
      <c r="O31" s="1">
        <f t="shared" si="14"/>
        <v>1.8140472241522247</v>
      </c>
      <c r="P31" s="1">
        <f t="shared" si="15"/>
        <v>2.8502613196417022</v>
      </c>
      <c r="Q31" s="1">
        <f t="shared" si="7"/>
        <v>4.8224554795944865</v>
      </c>
      <c r="R31" s="1">
        <f t="shared" si="16"/>
        <v>3.3502613196417022</v>
      </c>
      <c r="S31" s="1">
        <f t="shared" si="8"/>
        <v>9.1221223112898571</v>
      </c>
      <c r="T31" s="1">
        <f t="shared" si="17"/>
        <v>0.95900511721148851</v>
      </c>
      <c r="U31" s="1">
        <f t="shared" si="18"/>
        <v>2.4089919268844392E-9</v>
      </c>
      <c r="V31">
        <f t="shared" si="9"/>
        <v>2.2948010422483677E-8</v>
      </c>
      <c r="W31" s="11">
        <f t="shared" si="19"/>
        <v>0.32400010657299355</v>
      </c>
    </row>
    <row r="32" spans="2:23">
      <c r="B32" s="45">
        <v>100</v>
      </c>
      <c r="C32" s="17">
        <f t="shared" si="0"/>
        <v>4.6499414199922331E-3</v>
      </c>
      <c r="D32" s="4">
        <f t="shared" si="21"/>
        <v>3.9999999999999998E-6</v>
      </c>
      <c r="E32">
        <f t="shared" si="2"/>
        <v>1.5887986488140039E-6</v>
      </c>
      <c r="F32">
        <f t="shared" si="10"/>
        <v>174.30704999510269</v>
      </c>
      <c r="G32" s="1">
        <f t="shared" si="3"/>
        <v>41.658021072464969</v>
      </c>
      <c r="H32" s="1">
        <f t="shared" si="11"/>
        <v>8.4680557500881222E-3</v>
      </c>
      <c r="I32" s="1">
        <f t="shared" si="12"/>
        <v>17.388945240975239</v>
      </c>
      <c r="J32" s="1">
        <f t="shared" si="13"/>
        <v>2.8407978277565387</v>
      </c>
      <c r="K32" s="1">
        <f t="shared" si="4"/>
        <v>2.7627532703162162E-5</v>
      </c>
      <c r="L32" s="1">
        <f t="shared" si="5"/>
        <v>7447917.4251886262</v>
      </c>
      <c r="M32" s="1">
        <v>0.5</v>
      </c>
      <c r="N32" s="1">
        <f t="shared" si="6"/>
        <v>0.90702361207611237</v>
      </c>
      <c r="O32" s="1">
        <f t="shared" si="14"/>
        <v>1.8140472241522247</v>
      </c>
      <c r="P32" s="1">
        <f t="shared" si="15"/>
        <v>2.8407978277565387</v>
      </c>
      <c r="Q32" s="1">
        <f t="shared" si="7"/>
        <v>4.7679263526594537</v>
      </c>
      <c r="R32" s="1">
        <f t="shared" si="16"/>
        <v>3.3407978277565387</v>
      </c>
      <c r="S32" s="1">
        <f t="shared" si="8"/>
        <v>9.0069968357002423</v>
      </c>
      <c r="T32" s="1">
        <f t="shared" si="17"/>
        <v>0.96028051555673655</v>
      </c>
      <c r="U32" s="1">
        <f t="shared" si="18"/>
        <v>2.0657617267849708E-9</v>
      </c>
      <c r="V32">
        <f t="shared" si="9"/>
        <v>2.2948010422483677E-8</v>
      </c>
      <c r="W32" s="11">
        <f t="shared" si="19"/>
        <v>0.30003201187068257</v>
      </c>
    </row>
    <row r="33" spans="2:23">
      <c r="B33" s="45">
        <v>100</v>
      </c>
      <c r="C33" s="17">
        <f t="shared" si="0"/>
        <v>4.6499414199922331E-3</v>
      </c>
      <c r="D33" s="4">
        <f t="shared" si="21"/>
        <v>4.9999999999999996E-6</v>
      </c>
      <c r="E33">
        <f t="shared" si="2"/>
        <v>1.5887986488140039E-6</v>
      </c>
      <c r="F33">
        <f t="shared" si="10"/>
        <v>217.88381249387837</v>
      </c>
      <c r="G33" s="1">
        <f t="shared" si="3"/>
        <v>37.260066770460149</v>
      </c>
      <c r="H33" s="1">
        <f t="shared" si="11"/>
        <v>6.66667356604365E-3</v>
      </c>
      <c r="I33" s="1">
        <f t="shared" si="12"/>
        <v>19.579202669814251</v>
      </c>
      <c r="J33" s="1">
        <f t="shared" si="13"/>
        <v>2.8334557391209532</v>
      </c>
      <c r="K33" s="1">
        <f t="shared" si="4"/>
        <v>3.110741074665642E-5</v>
      </c>
      <c r="L33" s="1">
        <f t="shared" si="5"/>
        <v>5863545.9763079844</v>
      </c>
      <c r="M33" s="1">
        <v>0.5</v>
      </c>
      <c r="N33" s="1">
        <f t="shared" si="6"/>
        <v>0.90702361207611237</v>
      </c>
      <c r="O33" s="1">
        <f t="shared" si="14"/>
        <v>1.8140472241522247</v>
      </c>
      <c r="P33" s="1">
        <f t="shared" si="15"/>
        <v>2.8334557391209532</v>
      </c>
      <c r="Q33" s="1">
        <f t="shared" si="7"/>
        <v>4.7261340126578641</v>
      </c>
      <c r="R33" s="1">
        <f t="shared" si="16"/>
        <v>3.3334557391209532</v>
      </c>
      <c r="S33" s="1">
        <f t="shared" si="8"/>
        <v>8.9188248560113035</v>
      </c>
      <c r="T33" s="1">
        <f t="shared" si="17"/>
        <v>0.9612735337946352</v>
      </c>
      <c r="U33" s="1">
        <f t="shared" si="18"/>
        <v>1.8330585583542887E-9</v>
      </c>
      <c r="V33">
        <f t="shared" si="9"/>
        <v>2.2948010422483677E-8</v>
      </c>
      <c r="W33" s="11">
        <f t="shared" si="19"/>
        <v>0.28262830262334482</v>
      </c>
    </row>
    <row r="34" spans="2:23">
      <c r="B34" s="45">
        <v>100</v>
      </c>
      <c r="C34" s="17">
        <f t="shared" si="0"/>
        <v>4.6499414199922331E-3</v>
      </c>
      <c r="D34" s="4">
        <f t="shared" si="21"/>
        <v>5.9999999999999993E-6</v>
      </c>
      <c r="E34">
        <f t="shared" si="2"/>
        <v>1.5887986488140039E-6</v>
      </c>
      <c r="F34">
        <f t="shared" si="10"/>
        <v>261.46057499265402</v>
      </c>
      <c r="G34" s="1">
        <f t="shared" si="3"/>
        <v>34.013631773882821</v>
      </c>
      <c r="H34" s="1">
        <f t="shared" si="11"/>
        <v>5.4816492021323125E-3</v>
      </c>
      <c r="I34" s="1">
        <f t="shared" si="12"/>
        <v>21.57515805532692</v>
      </c>
      <c r="J34" s="1">
        <f t="shared" si="13"/>
        <v>2.8274583231539849</v>
      </c>
      <c r="K34" s="1">
        <f t="shared" si="4"/>
        <v>3.4278581966251983E-5</v>
      </c>
      <c r="L34" s="1">
        <f t="shared" si="5"/>
        <v>4821280.3288296387</v>
      </c>
      <c r="M34" s="1">
        <v>0.5</v>
      </c>
      <c r="N34" s="1">
        <f t="shared" si="6"/>
        <v>0.90702361207611237</v>
      </c>
      <c r="O34" s="1">
        <f t="shared" si="14"/>
        <v>1.8140472241522247</v>
      </c>
      <c r="P34" s="1">
        <f t="shared" si="15"/>
        <v>2.8274583231539849</v>
      </c>
      <c r="Q34" s="1">
        <f t="shared" si="7"/>
        <v>4.6923245506084124</v>
      </c>
      <c r="R34" s="1">
        <f t="shared" si="16"/>
        <v>3.3274583231539849</v>
      </c>
      <c r="S34" s="1">
        <f t="shared" si="8"/>
        <v>8.8475350924782035</v>
      </c>
      <c r="T34" s="1">
        <f t="shared" si="17"/>
        <v>0.96208698093654899</v>
      </c>
      <c r="U34" s="1">
        <f t="shared" si="18"/>
        <v>1.6622820858767873E-9</v>
      </c>
      <c r="V34">
        <f t="shared" si="9"/>
        <v>2.2948010422483677E-8</v>
      </c>
      <c r="W34" s="11">
        <f t="shared" si="19"/>
        <v>0.26914098844698886</v>
      </c>
    </row>
    <row r="35" spans="2:23">
      <c r="B35" s="45">
        <v>100</v>
      </c>
      <c r="C35" s="17">
        <f t="shared" si="0"/>
        <v>4.6499414199922331E-3</v>
      </c>
      <c r="D35" s="4">
        <f t="shared" si="21"/>
        <v>6.999999999999999E-6</v>
      </c>
      <c r="E35">
        <f t="shared" si="2"/>
        <v>1.5887986488140039E-6</v>
      </c>
      <c r="F35">
        <f t="shared" si="10"/>
        <v>305.0373374914297</v>
      </c>
      <c r="G35" s="1">
        <f t="shared" si="3"/>
        <v>31.490503962523015</v>
      </c>
      <c r="H35" s="1">
        <f t="shared" si="11"/>
        <v>4.6448742701543887E-3</v>
      </c>
      <c r="I35" s="1">
        <f t="shared" si="12"/>
        <v>23.422587786144337</v>
      </c>
      <c r="J35" s="1">
        <f t="shared" si="13"/>
        <v>2.8223897911802478</v>
      </c>
      <c r="K35" s="1">
        <f t="shared" si="4"/>
        <v>3.721377582635351E-5</v>
      </c>
      <c r="L35" s="1">
        <f t="shared" si="5"/>
        <v>4085310.8476680932</v>
      </c>
      <c r="M35" s="1">
        <v>0.5</v>
      </c>
      <c r="N35" s="1">
        <f t="shared" si="6"/>
        <v>0.90702361207611237</v>
      </c>
      <c r="O35" s="1">
        <f t="shared" si="14"/>
        <v>1.8140472241522247</v>
      </c>
      <c r="P35" s="1">
        <f t="shared" si="15"/>
        <v>2.8223897911802478</v>
      </c>
      <c r="Q35" s="1">
        <f t="shared" si="7"/>
        <v>4.6639798276738595</v>
      </c>
      <c r="R35" s="1">
        <f t="shared" si="16"/>
        <v>3.3223897911802478</v>
      </c>
      <c r="S35" s="1">
        <f t="shared" si="8"/>
        <v>8.7877960756446321</v>
      </c>
      <c r="T35" s="1">
        <f t="shared" si="17"/>
        <v>0.96277605750803685</v>
      </c>
      <c r="U35" s="1">
        <f t="shared" si="18"/>
        <v>1.5302390523923118E-9</v>
      </c>
      <c r="V35">
        <f t="shared" si="9"/>
        <v>2.2948010422483677E-8</v>
      </c>
      <c r="W35" s="11">
        <f t="shared" si="19"/>
        <v>0.25823025336403038</v>
      </c>
    </row>
    <row r="36" spans="2:23">
      <c r="B36" s="45">
        <v>100</v>
      </c>
      <c r="C36" s="17">
        <f t="shared" si="0"/>
        <v>4.6499414199922331E-3</v>
      </c>
      <c r="D36" s="4">
        <f t="shared" si="21"/>
        <v>7.9999999999999996E-6</v>
      </c>
      <c r="E36">
        <f t="shared" si="2"/>
        <v>1.5887986488140039E-6</v>
      </c>
      <c r="F36">
        <f t="shared" si="10"/>
        <v>348.61409999020537</v>
      </c>
      <c r="G36" s="1">
        <f t="shared" si="3"/>
        <v>29.456669191152077</v>
      </c>
      <c r="H36" s="1">
        <f t="shared" si="11"/>
        <v>4.0235893986797543E-3</v>
      </c>
      <c r="I36" s="1">
        <f t="shared" si="12"/>
        <v>25.151598284353962</v>
      </c>
      <c r="J36" s="1">
        <f t="shared" si="13"/>
        <v>2.818001460433782</v>
      </c>
      <c r="K36" s="1">
        <f t="shared" si="4"/>
        <v>3.9960825369694191E-5</v>
      </c>
      <c r="L36" s="1">
        <f t="shared" si="5"/>
        <v>3538871.5519402805</v>
      </c>
      <c r="M36" s="1">
        <v>0.5</v>
      </c>
      <c r="N36" s="1">
        <f t="shared" si="6"/>
        <v>0.90702361207611237</v>
      </c>
      <c r="O36" s="1">
        <f t="shared" si="14"/>
        <v>1.8140472241522247</v>
      </c>
      <c r="P36" s="1">
        <f t="shared" si="15"/>
        <v>2.818001460433782</v>
      </c>
      <c r="Q36" s="1">
        <f t="shared" si="7"/>
        <v>4.6396065615586286</v>
      </c>
      <c r="R36" s="1">
        <f t="shared" si="16"/>
        <v>3.318001460433782</v>
      </c>
      <c r="S36" s="1">
        <f t="shared" si="8"/>
        <v>8.7364477630165727</v>
      </c>
      <c r="T36" s="1">
        <f t="shared" si="17"/>
        <v>0.96337386000094294</v>
      </c>
      <c r="U36" s="1">
        <f t="shared" si="18"/>
        <v>1.424292746848053E-9</v>
      </c>
      <c r="V36">
        <f t="shared" si="9"/>
        <v>2.2948010422483677E-8</v>
      </c>
      <c r="W36" s="11">
        <f t="shared" si="19"/>
        <v>0.24913062187962048</v>
      </c>
    </row>
    <row r="37" spans="2:23">
      <c r="B37" s="45">
        <v>100</v>
      </c>
      <c r="C37" s="17">
        <f t="shared" si="0"/>
        <v>4.6499414199922331E-3</v>
      </c>
      <c r="D37" s="4">
        <f t="shared" si="21"/>
        <v>9.0000000000000002E-6</v>
      </c>
      <c r="E37">
        <f t="shared" si="2"/>
        <v>1.5887986488140039E-6</v>
      </c>
      <c r="F37">
        <f t="shared" si="10"/>
        <v>392.19086248898111</v>
      </c>
      <c r="G37" s="1">
        <f t="shared" si="3"/>
        <v>27.772014048309984</v>
      </c>
      <c r="H37" s="1">
        <f t="shared" si="11"/>
        <v>3.5446854804473773E-3</v>
      </c>
      <c r="I37" s="1">
        <f t="shared" si="12"/>
        <v>26.78325885113831</v>
      </c>
      <c r="J37" s="1">
        <f t="shared" si="13"/>
        <v>2.8141327339707631</v>
      </c>
      <c r="K37" s="1">
        <f t="shared" si="4"/>
        <v>4.2553205473524253E-5</v>
      </c>
      <c r="L37" s="1">
        <f t="shared" si="5"/>
        <v>3117660.7164356955</v>
      </c>
      <c r="M37" s="1">
        <v>0.5</v>
      </c>
      <c r="N37" s="1">
        <f t="shared" si="6"/>
        <v>0.90702361207611237</v>
      </c>
      <c r="O37" s="1">
        <f t="shared" si="14"/>
        <v>1.8140472241522247</v>
      </c>
      <c r="P37" s="1">
        <f t="shared" si="15"/>
        <v>2.8141327339707631</v>
      </c>
      <c r="Q37" s="1">
        <f t="shared" si="7"/>
        <v>4.6182473303853877</v>
      </c>
      <c r="R37" s="1">
        <f t="shared" si="16"/>
        <v>3.3141327339707631</v>
      </c>
      <c r="S37" s="1">
        <f t="shared" si="8"/>
        <v>8.691464935792796</v>
      </c>
      <c r="T37" s="1">
        <f t="shared" si="17"/>
        <v>0.96390180619993004</v>
      </c>
      <c r="U37" s="1">
        <f t="shared" si="18"/>
        <v>1.3369004838472186E-9</v>
      </c>
      <c r="V37">
        <f t="shared" si="9"/>
        <v>2.2948010422483677E-8</v>
      </c>
      <c r="W37" s="11">
        <f t="shared" si="19"/>
        <v>0.24136651563360759</v>
      </c>
    </row>
    <row r="38" spans="2:23">
      <c r="B38" s="45">
        <v>100</v>
      </c>
      <c r="C38" s="17">
        <f t="shared" si="0"/>
        <v>4.6499414199922331E-3</v>
      </c>
      <c r="D38" s="4">
        <f t="shared" si="21"/>
        <v>1.0000000000000001E-5</v>
      </c>
      <c r="E38">
        <f t="shared" si="2"/>
        <v>1.5887986488140039E-6</v>
      </c>
      <c r="F38">
        <f t="shared" si="10"/>
        <v>435.76762498775679</v>
      </c>
      <c r="G38" s="1">
        <f t="shared" si="3"/>
        <v>26.346845880855913</v>
      </c>
      <c r="H38" s="1">
        <f t="shared" si="11"/>
        <v>3.1646466145294283E-3</v>
      </c>
      <c r="I38" s="1">
        <f t="shared" si="12"/>
        <v>28.333005861109701</v>
      </c>
      <c r="J38" s="1">
        <f t="shared" si="13"/>
        <v>2.8106738771264803</v>
      </c>
      <c r="K38" s="1">
        <f t="shared" si="4"/>
        <v>4.5015441428970344E-5</v>
      </c>
      <c r="L38" s="1">
        <f t="shared" si="5"/>
        <v>2783404.7578952988</v>
      </c>
      <c r="M38" s="1">
        <v>0.5</v>
      </c>
      <c r="N38" s="1">
        <f t="shared" si="6"/>
        <v>0.90702361207611237</v>
      </c>
      <c r="O38" s="1">
        <f t="shared" si="14"/>
        <v>1.8140472241522247</v>
      </c>
      <c r="P38" s="1">
        <f t="shared" si="15"/>
        <v>2.8106738771264803</v>
      </c>
      <c r="Q38" s="1">
        <f t="shared" si="7"/>
        <v>4.5992520048429375</v>
      </c>
      <c r="R38" s="1">
        <f t="shared" si="16"/>
        <v>3.3106738771264803</v>
      </c>
      <c r="S38" s="1">
        <f t="shared" si="8"/>
        <v>8.6514728860826953</v>
      </c>
      <c r="T38" s="1">
        <f t="shared" si="17"/>
        <v>0.96437455707494379</v>
      </c>
      <c r="U38" s="1">
        <f t="shared" si="18"/>
        <v>1.2632484606068049E-9</v>
      </c>
      <c r="V38">
        <f t="shared" si="9"/>
        <v>2.2948010422483677E-8</v>
      </c>
      <c r="W38" s="11">
        <f t="shared" si="19"/>
        <v>0.23462369476420475</v>
      </c>
    </row>
    <row r="39" spans="2:23">
      <c r="B39" s="45">
        <v>100</v>
      </c>
      <c r="C39" s="17">
        <f t="shared" si="0"/>
        <v>4.6499414199922331E-3</v>
      </c>
      <c r="D39" s="4">
        <f>D38+0.00001</f>
        <v>2.0000000000000002E-5</v>
      </c>
      <c r="E39">
        <f t="shared" si="2"/>
        <v>1.5887986488140039E-6</v>
      </c>
      <c r="F39">
        <f t="shared" si="10"/>
        <v>871.53524997551358</v>
      </c>
      <c r="G39" s="1">
        <f t="shared" si="3"/>
        <v>18.630033385230075</v>
      </c>
      <c r="H39" s="1">
        <f t="shared" si="11"/>
        <v>1.4994696963796243E-3</v>
      </c>
      <c r="I39" s="1">
        <f t="shared" si="12"/>
        <v>41.038253057111184</v>
      </c>
      <c r="J39" s="1">
        <f t="shared" si="13"/>
        <v>2.7879713245657358</v>
      </c>
      <c r="K39" s="1">
        <f t="shared" si="4"/>
        <v>6.5201521006825412E-5</v>
      </c>
      <c r="L39" s="1">
        <f t="shared" si="5"/>
        <v>1318830.0608545102</v>
      </c>
      <c r="M39" s="1">
        <v>0.5</v>
      </c>
      <c r="N39" s="1">
        <f t="shared" si="6"/>
        <v>0.90702361207611237</v>
      </c>
      <c r="O39" s="1">
        <f t="shared" si="14"/>
        <v>1.8140472241522247</v>
      </c>
      <c r="P39" s="1">
        <f t="shared" si="15"/>
        <v>2.7879713245657358</v>
      </c>
      <c r="Q39" s="1">
        <f t="shared" si="7"/>
        <v>4.4769049424217702</v>
      </c>
      <c r="R39" s="1">
        <f t="shared" si="16"/>
        <v>3.2879713245657358</v>
      </c>
      <c r="S39" s="1">
        <f t="shared" si="8"/>
        <v>8.3941702185580986</v>
      </c>
      <c r="T39" s="1">
        <f t="shared" si="17"/>
        <v>0.96749491279539712</v>
      </c>
      <c r="U39" s="1">
        <f t="shared" si="18"/>
        <v>8.6976196122034746E-10</v>
      </c>
      <c r="V39">
        <f t="shared" si="9"/>
        <v>2.2948010422483677E-8</v>
      </c>
      <c r="W39" s="11">
        <f t="shared" si="19"/>
        <v>0.19468284571211819</v>
      </c>
    </row>
    <row r="40" spans="2:23">
      <c r="B40" s="45">
        <v>100</v>
      </c>
      <c r="C40" s="17">
        <f t="shared" si="0"/>
        <v>4.6499414199922331E-3</v>
      </c>
      <c r="D40" s="4">
        <f t="shared" ref="D40:D47" si="22">D39+0.00001</f>
        <v>3.0000000000000004E-5</v>
      </c>
      <c r="E40">
        <f t="shared" si="2"/>
        <v>1.5887986488140039E-6</v>
      </c>
      <c r="F40">
        <f t="shared" si="10"/>
        <v>1307.3028749632704</v>
      </c>
      <c r="G40" s="1">
        <f t="shared" si="3"/>
        <v>15.211358561609742</v>
      </c>
      <c r="H40" s="1">
        <f t="shared" si="11"/>
        <v>9.6825583257575032E-4</v>
      </c>
      <c r="I40" s="1">
        <f t="shared" si="12"/>
        <v>50.980355622656425</v>
      </c>
      <c r="J40" s="1">
        <f t="shared" si="13"/>
        <v>2.77474051148159</v>
      </c>
      <c r="K40" s="1">
        <f t="shared" si="4"/>
        <v>8.0997520129333928E-5</v>
      </c>
      <c r="L40" s="1">
        <f t="shared" si="5"/>
        <v>851611.0073326343</v>
      </c>
      <c r="M40" s="1">
        <v>0.5</v>
      </c>
      <c r="N40" s="1">
        <f t="shared" si="6"/>
        <v>0.90702361207611237</v>
      </c>
      <c r="O40" s="1">
        <f t="shared" si="14"/>
        <v>1.8140472241522247</v>
      </c>
      <c r="P40" s="1">
        <f t="shared" si="15"/>
        <v>2.77474051148159</v>
      </c>
      <c r="Q40" s="1">
        <f t="shared" si="7"/>
        <v>4.4074302933496794</v>
      </c>
      <c r="R40" s="1">
        <f t="shared" si="16"/>
        <v>3.27474051148159</v>
      </c>
      <c r="S40" s="1">
        <f t="shared" si="8"/>
        <v>8.2482822072286908</v>
      </c>
      <c r="T40" s="1">
        <f t="shared" si="17"/>
        <v>0.96932749006677321</v>
      </c>
      <c r="U40" s="1">
        <f t="shared" si="18"/>
        <v>6.9901850566173166E-10</v>
      </c>
      <c r="V40">
        <f t="shared" si="9"/>
        <v>2.2948010422483677E-8</v>
      </c>
      <c r="W40" s="11">
        <f t="shared" si="19"/>
        <v>0.17453069473152955</v>
      </c>
    </row>
    <row r="41" spans="2:23">
      <c r="B41" s="45">
        <v>100</v>
      </c>
      <c r="C41" s="17">
        <f t="shared" si="0"/>
        <v>4.6499414199922331E-3</v>
      </c>
      <c r="D41" s="4">
        <f t="shared" si="22"/>
        <v>4.0000000000000003E-5</v>
      </c>
      <c r="E41">
        <f t="shared" si="2"/>
        <v>1.5887986488140039E-6</v>
      </c>
      <c r="F41">
        <f t="shared" si="10"/>
        <v>1743.0704999510272</v>
      </c>
      <c r="G41" s="1">
        <f t="shared" si="3"/>
        <v>13.173422940427956</v>
      </c>
      <c r="H41" s="1">
        <f t="shared" si="11"/>
        <v>7.0985329611480952E-4</v>
      </c>
      <c r="I41" s="1">
        <f t="shared" si="12"/>
        <v>59.466767787294408</v>
      </c>
      <c r="J41" s="1">
        <f t="shared" si="13"/>
        <v>2.7653775590401786</v>
      </c>
      <c r="K41" s="1">
        <f t="shared" si="4"/>
        <v>9.4480720309789479E-5</v>
      </c>
      <c r="L41" s="1">
        <f t="shared" si="5"/>
        <v>624337.96959899017</v>
      </c>
      <c r="M41" s="1">
        <v>0.5</v>
      </c>
      <c r="N41" s="1">
        <f t="shared" si="6"/>
        <v>0.90702361207611237</v>
      </c>
      <c r="O41" s="1">
        <f t="shared" si="14"/>
        <v>1.8140472241522247</v>
      </c>
      <c r="P41" s="1">
        <f t="shared" si="15"/>
        <v>2.7653775590401786</v>
      </c>
      <c r="Q41" s="1">
        <f t="shared" si="7"/>
        <v>4.3590601476362965</v>
      </c>
      <c r="R41" s="1">
        <f t="shared" si="16"/>
        <v>3.2653775590401786</v>
      </c>
      <c r="S41" s="1">
        <f t="shared" si="8"/>
        <v>8.1468072854460125</v>
      </c>
      <c r="T41" s="1">
        <f t="shared" si="17"/>
        <v>0.97063066348197002</v>
      </c>
      <c r="U41" s="1">
        <f t="shared" si="18"/>
        <v>5.9857986729159515E-10</v>
      </c>
      <c r="V41">
        <f t="shared" si="9"/>
        <v>2.2948010422483677E-8</v>
      </c>
      <c r="W41" s="11">
        <f t="shared" si="19"/>
        <v>0.16150595256371977</v>
      </c>
    </row>
    <row r="42" spans="2:23">
      <c r="B42" s="45">
        <v>100</v>
      </c>
      <c r="C42" s="17">
        <f t="shared" si="0"/>
        <v>4.6499414199922331E-3</v>
      </c>
      <c r="D42" s="4">
        <f t="shared" si="22"/>
        <v>5.0000000000000002E-5</v>
      </c>
      <c r="E42">
        <f t="shared" si="2"/>
        <v>1.5887986488140039E-6</v>
      </c>
      <c r="F42">
        <f t="shared" si="10"/>
        <v>2178.8381249387839</v>
      </c>
      <c r="G42" s="1">
        <f t="shared" si="3"/>
        <v>11.78266767646083</v>
      </c>
      <c r="H42" s="1">
        <f t="shared" si="11"/>
        <v>5.5791985213017158E-4</v>
      </c>
      <c r="I42" s="1">
        <f t="shared" si="12"/>
        <v>67.012271726471681</v>
      </c>
      <c r="J42" s="1">
        <f t="shared" si="13"/>
        <v>2.7581296249521579</v>
      </c>
      <c r="K42" s="1">
        <f t="shared" si="4"/>
        <v>1.0646900677297508E-4</v>
      </c>
      <c r="L42" s="1">
        <f t="shared" si="5"/>
        <v>490707.79777231906</v>
      </c>
      <c r="M42" s="1">
        <v>0.5</v>
      </c>
      <c r="N42" s="1">
        <f t="shared" si="6"/>
        <v>0.90702361207611237</v>
      </c>
      <c r="O42" s="1">
        <f t="shared" si="14"/>
        <v>1.8140472241522247</v>
      </c>
      <c r="P42" s="1">
        <f t="shared" si="15"/>
        <v>2.7581296249521579</v>
      </c>
      <c r="Q42" s="1">
        <f t="shared" si="7"/>
        <v>4.3220616645992918</v>
      </c>
      <c r="R42" s="1">
        <f t="shared" si="16"/>
        <v>3.2581296249521579</v>
      </c>
      <c r="S42" s="1">
        <f t="shared" si="8"/>
        <v>8.0692427827296065</v>
      </c>
      <c r="T42" s="1">
        <f t="shared" si="17"/>
        <v>0.97164308676667255</v>
      </c>
      <c r="U42" s="1">
        <f t="shared" si="18"/>
        <v>5.307109913243026E-10</v>
      </c>
      <c r="V42">
        <f t="shared" si="9"/>
        <v>2.2948010422483677E-8</v>
      </c>
      <c r="W42" s="11">
        <f t="shared" si="19"/>
        <v>0.15207454364366488</v>
      </c>
    </row>
    <row r="43" spans="2:23">
      <c r="B43" s="45">
        <v>100</v>
      </c>
      <c r="C43" s="17">
        <f t="shared" si="0"/>
        <v>4.6499414199922331E-3</v>
      </c>
      <c r="D43" s="4">
        <f t="shared" si="22"/>
        <v>6.0000000000000002E-5</v>
      </c>
      <c r="E43">
        <f t="shared" si="2"/>
        <v>1.5887986488140039E-6</v>
      </c>
      <c r="F43">
        <f t="shared" si="10"/>
        <v>2614.6057499265407</v>
      </c>
      <c r="G43" s="1">
        <f t="shared" si="3"/>
        <v>10.756054789974298</v>
      </c>
      <c r="H43" s="1">
        <f t="shared" si="11"/>
        <v>4.5824673434716943E-4</v>
      </c>
      <c r="I43" s="1">
        <f t="shared" si="12"/>
        <v>73.88370561306769</v>
      </c>
      <c r="J43" s="1">
        <f t="shared" si="13"/>
        <v>2.7522172540714598</v>
      </c>
      <c r="K43" s="1">
        <f t="shared" si="4"/>
        <v>1.1738633164741358E-4</v>
      </c>
      <c r="L43" s="1">
        <f t="shared" si="5"/>
        <v>403042.20218962879</v>
      </c>
      <c r="M43" s="1">
        <v>0.5</v>
      </c>
      <c r="N43" s="1">
        <f t="shared" si="6"/>
        <v>0.90702361207611237</v>
      </c>
      <c r="O43" s="1">
        <f t="shared" si="14"/>
        <v>1.8140472241522247</v>
      </c>
      <c r="P43" s="1">
        <f t="shared" si="15"/>
        <v>2.7522172540714598</v>
      </c>
      <c r="Q43" s="1">
        <f t="shared" si="7"/>
        <v>4.2921652309304097</v>
      </c>
      <c r="R43" s="1">
        <f t="shared" si="16"/>
        <v>3.2522172540714598</v>
      </c>
      <c r="S43" s="1">
        <f t="shared" si="8"/>
        <v>8.0066016843848065</v>
      </c>
      <c r="T43" s="1">
        <f t="shared" si="17"/>
        <v>0.97247130926436998</v>
      </c>
      <c r="U43" s="1">
        <f t="shared" si="18"/>
        <v>4.8100546042640893E-10</v>
      </c>
      <c r="V43">
        <f t="shared" si="9"/>
        <v>2.2948010422483677E-8</v>
      </c>
      <c r="W43" s="11">
        <f t="shared" si="19"/>
        <v>0.14477797038781784</v>
      </c>
    </row>
    <row r="44" spans="2:23">
      <c r="B44" s="45">
        <v>100</v>
      </c>
      <c r="C44" s="17">
        <f t="shared" si="0"/>
        <v>4.6499414199922331E-3</v>
      </c>
      <c r="D44" s="4">
        <f t="shared" si="22"/>
        <v>7.0000000000000007E-5</v>
      </c>
      <c r="E44">
        <f t="shared" si="2"/>
        <v>1.5887986488140039E-6</v>
      </c>
      <c r="F44">
        <f t="shared" si="10"/>
        <v>3050.3733749142975</v>
      </c>
      <c r="G44" s="1">
        <f t="shared" si="3"/>
        <v>9.9581717188130341</v>
      </c>
      <c r="H44" s="1">
        <f t="shared" si="11"/>
        <v>3.8799610716339214E-4</v>
      </c>
      <c r="I44" s="1">
        <f t="shared" si="12"/>
        <v>80.240862160720226</v>
      </c>
      <c r="J44" s="1">
        <f t="shared" si="13"/>
        <v>2.7472252522890126</v>
      </c>
      <c r="K44" s="1">
        <f t="shared" si="4"/>
        <v>1.2748657338062302E-4</v>
      </c>
      <c r="L44" s="1">
        <f t="shared" si="5"/>
        <v>341254.5987805418</v>
      </c>
      <c r="M44" s="1">
        <v>0.5</v>
      </c>
      <c r="N44" s="1">
        <f t="shared" si="6"/>
        <v>0.90702361207611237</v>
      </c>
      <c r="O44" s="1">
        <f t="shared" si="14"/>
        <v>1.8140472241522247</v>
      </c>
      <c r="P44" s="1">
        <f t="shared" si="15"/>
        <v>2.7472252522890126</v>
      </c>
      <c r="Q44" s="1">
        <f t="shared" si="7"/>
        <v>4.2671198414812164</v>
      </c>
      <c r="R44" s="1">
        <f t="shared" si="16"/>
        <v>3.2472252522890126</v>
      </c>
      <c r="S44" s="1">
        <f t="shared" si="8"/>
        <v>7.954148741231073</v>
      </c>
      <c r="T44" s="1">
        <f t="shared" si="17"/>
        <v>0.97317225958309594</v>
      </c>
      <c r="U44" s="1">
        <f t="shared" si="18"/>
        <v>4.4262693350603436E-10</v>
      </c>
      <c r="V44">
        <f t="shared" si="9"/>
        <v>2.2948010422483677E-8</v>
      </c>
      <c r="W44" s="11">
        <f t="shared" si="19"/>
        <v>0.13888213980549777</v>
      </c>
    </row>
    <row r="45" spans="2:23">
      <c r="B45" s="45">
        <v>100</v>
      </c>
      <c r="C45" s="17">
        <f t="shared" si="0"/>
        <v>4.6499414199922331E-3</v>
      </c>
      <c r="D45" s="4">
        <f t="shared" si="22"/>
        <v>8.0000000000000007E-5</v>
      </c>
      <c r="E45">
        <f t="shared" si="2"/>
        <v>1.5887986488140039E-6</v>
      </c>
      <c r="F45">
        <f t="shared" si="10"/>
        <v>3486.1409999020543</v>
      </c>
      <c r="G45" s="1">
        <f t="shared" si="3"/>
        <v>9.3150166926150373</v>
      </c>
      <c r="H45" s="1">
        <f t="shared" si="11"/>
        <v>3.3590672279715017E-4</v>
      </c>
      <c r="I45" s="1">
        <f t="shared" si="12"/>
        <v>86.188532836567859</v>
      </c>
      <c r="J45" s="1">
        <f t="shared" si="13"/>
        <v>2.7429060896280415</v>
      </c>
      <c r="K45" s="1">
        <f t="shared" si="4"/>
        <v>1.3693622451400043E-4</v>
      </c>
      <c r="L45" s="1">
        <f t="shared" si="5"/>
        <v>295440.37117763003</v>
      </c>
      <c r="M45" s="1">
        <v>0.5</v>
      </c>
      <c r="N45" s="1">
        <f t="shared" si="6"/>
        <v>0.90702361207611237</v>
      </c>
      <c r="O45" s="1">
        <f t="shared" si="14"/>
        <v>1.8140472241522247</v>
      </c>
      <c r="P45" s="1">
        <f t="shared" si="15"/>
        <v>2.7429060896280415</v>
      </c>
      <c r="Q45" s="1">
        <f t="shared" si="7"/>
        <v>4.2455946455840081</v>
      </c>
      <c r="R45" s="1">
        <f t="shared" si="16"/>
        <v>3.2429060896280415</v>
      </c>
      <c r="S45" s="1">
        <f t="shared" si="8"/>
        <v>7.9090857154687724</v>
      </c>
      <c r="T45" s="1">
        <f t="shared" si="17"/>
        <v>0.97377996127087585</v>
      </c>
      <c r="U45" s="1">
        <f t="shared" si="18"/>
        <v>4.1186432757419423E-10</v>
      </c>
      <c r="V45">
        <f t="shared" si="9"/>
        <v>2.2948010422483677E-8</v>
      </c>
      <c r="W45" s="11">
        <f t="shared" si="19"/>
        <v>0.13396907846372089</v>
      </c>
    </row>
    <row r="46" spans="2:23">
      <c r="B46" s="45">
        <v>100</v>
      </c>
      <c r="C46" s="17">
        <f t="shared" si="0"/>
        <v>4.6499414199922331E-3</v>
      </c>
      <c r="D46" s="4">
        <f t="shared" si="22"/>
        <v>9.0000000000000006E-5</v>
      </c>
      <c r="E46">
        <f t="shared" si="2"/>
        <v>1.5887986488140039E-6</v>
      </c>
      <c r="F46">
        <f t="shared" si="10"/>
        <v>3921.9086248898111</v>
      </c>
      <c r="G46" s="1">
        <f t="shared" si="3"/>
        <v>8.7822819602853048</v>
      </c>
      <c r="H46" s="1">
        <f t="shared" si="11"/>
        <v>2.9579538730785837E-4</v>
      </c>
      <c r="I46" s="1">
        <f t="shared" si="12"/>
        <v>91.799904205636437</v>
      </c>
      <c r="J46" s="1">
        <f t="shared" si="13"/>
        <v>2.7391002760032843</v>
      </c>
      <c r="K46" s="1">
        <f t="shared" si="4"/>
        <v>1.4585156376317016E-4</v>
      </c>
      <c r="L46" s="1">
        <f t="shared" si="5"/>
        <v>260161.20871637989</v>
      </c>
      <c r="M46" s="1">
        <v>0.5</v>
      </c>
      <c r="N46" s="1">
        <f t="shared" si="6"/>
        <v>0.90702361207611237</v>
      </c>
      <c r="O46" s="1">
        <f t="shared" si="14"/>
        <v>1.8140472241522247</v>
      </c>
      <c r="P46" s="1">
        <f t="shared" si="15"/>
        <v>2.7391002760032843</v>
      </c>
      <c r="Q46" s="1">
        <f t="shared" si="7"/>
        <v>4.2267381504302008</v>
      </c>
      <c r="R46" s="1">
        <f t="shared" si="16"/>
        <v>3.2391002760032843</v>
      </c>
      <c r="S46" s="1">
        <f t="shared" si="8"/>
        <v>7.8696229969312173</v>
      </c>
      <c r="T46" s="1">
        <f t="shared" si="17"/>
        <v>0.97431638237259643</v>
      </c>
      <c r="U46" s="1">
        <f t="shared" si="18"/>
        <v>3.8650827070363125E-10</v>
      </c>
      <c r="V46">
        <f t="shared" si="9"/>
        <v>2.2948010422483677E-8</v>
      </c>
      <c r="W46" s="11">
        <f t="shared" si="19"/>
        <v>0.12977973307209656</v>
      </c>
    </row>
    <row r="47" spans="2:23" ht="14.65" thickBot="1">
      <c r="B47" s="45">
        <v>100</v>
      </c>
      <c r="C47" s="49">
        <f t="shared" si="0"/>
        <v>4.6499414199922331E-3</v>
      </c>
      <c r="D47" s="50">
        <f t="shared" si="22"/>
        <v>1E-4</v>
      </c>
      <c r="E47" s="51">
        <f t="shared" si="2"/>
        <v>1.5887986488140039E-6</v>
      </c>
      <c r="F47" s="51">
        <f t="shared" si="10"/>
        <v>4357.6762498775679</v>
      </c>
      <c r="G47" s="52">
        <f t="shared" si="3"/>
        <v>8.3316042144929945</v>
      </c>
      <c r="H47" s="52">
        <f t="shared" si="11"/>
        <v>2.6398978620871804E-4</v>
      </c>
      <c r="I47" s="52">
        <f t="shared" si="12"/>
        <v>97.128514673445196</v>
      </c>
      <c r="J47" s="52">
        <f t="shared" si="13"/>
        <v>2.7356990170478732</v>
      </c>
      <c r="K47" s="52">
        <f t="shared" si="4"/>
        <v>1.5431765287448088E-4</v>
      </c>
      <c r="L47" s="52">
        <f t="shared" si="5"/>
        <v>232187.19701452958</v>
      </c>
      <c r="M47" s="52">
        <v>0.5</v>
      </c>
      <c r="N47" s="52">
        <f t="shared" si="6"/>
        <v>0.90702361207611237</v>
      </c>
      <c r="O47" s="52">
        <f t="shared" si="14"/>
        <v>1.8140472241522247</v>
      </c>
      <c r="P47" s="52">
        <f t="shared" si="15"/>
        <v>2.7356990170478732</v>
      </c>
      <c r="Q47" s="52">
        <f t="shared" si="7"/>
        <v>4.2099730437590459</v>
      </c>
      <c r="R47" s="52">
        <f t="shared" si="16"/>
        <v>3.2356990170478732</v>
      </c>
      <c r="S47" s="52">
        <f t="shared" si="8"/>
        <v>7.8345476594130421</v>
      </c>
      <c r="T47" s="52">
        <f t="shared" si="17"/>
        <v>0.97479653526786436</v>
      </c>
      <c r="U47" s="52">
        <f t="shared" si="18"/>
        <v>3.65151433575802E-10</v>
      </c>
      <c r="V47" s="51">
        <f t="shared" si="9"/>
        <v>2.2948010422483677E-8</v>
      </c>
      <c r="W47" s="13">
        <f t="shared" si="19"/>
        <v>0.12614324118643927</v>
      </c>
    </row>
  </sheetData>
  <mergeCells count="3">
    <mergeCell ref="A2:D2"/>
    <mergeCell ref="F2:G3"/>
    <mergeCell ref="M14:S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540D-1876-458B-B75B-2DC2BC78E582}">
  <dimension ref="A1:W47"/>
  <sheetViews>
    <sheetView workbookViewId="0">
      <selection activeCell="C8" sqref="C8"/>
    </sheetView>
  </sheetViews>
  <sheetFormatPr baseColWidth="10" defaultRowHeight="14.25"/>
  <cols>
    <col min="1" max="1" width="48.796875" customWidth="1"/>
  </cols>
  <sheetData>
    <row r="1" spans="1:23" ht="14.65" thickBot="1"/>
    <row r="2" spans="1:23" ht="14.65" thickBot="1">
      <c r="A2" s="63" t="s">
        <v>56</v>
      </c>
      <c r="B2" s="64"/>
      <c r="C2" s="64"/>
      <c r="D2" s="65"/>
      <c r="F2" s="59" t="s">
        <v>43</v>
      </c>
      <c r="G2" s="60"/>
    </row>
    <row r="3" spans="1:23" ht="15" thickBot="1">
      <c r="A3" s="8"/>
      <c r="B3" s="20"/>
      <c r="C3" s="21"/>
      <c r="D3" s="9"/>
      <c r="F3" s="61"/>
      <c r="G3" s="62"/>
    </row>
    <row r="4" spans="1:23">
      <c r="A4" s="10" t="s">
        <v>45</v>
      </c>
      <c r="B4" s="2" t="s">
        <v>15</v>
      </c>
      <c r="C4" s="18">
        <f>12041*1000000</f>
        <v>12041000000</v>
      </c>
      <c r="D4" s="11" t="s">
        <v>16</v>
      </c>
      <c r="F4" s="14" t="s">
        <v>22</v>
      </c>
      <c r="G4" s="9">
        <v>0.56418863539999997</v>
      </c>
    </row>
    <row r="5" spans="1:23" ht="15.4">
      <c r="A5" s="22" t="s">
        <v>48</v>
      </c>
      <c r="B5" s="2" t="s">
        <v>12</v>
      </c>
      <c r="C5" s="18">
        <f>C12/(1-C9^2)</f>
        <v>95652173913.043472</v>
      </c>
      <c r="D5" s="11"/>
      <c r="F5" s="15" t="s">
        <v>23</v>
      </c>
      <c r="G5" s="11">
        <v>0.50000709600000004</v>
      </c>
    </row>
    <row r="6" spans="1:23">
      <c r="A6" s="10" t="s">
        <v>49</v>
      </c>
      <c r="B6" s="19" t="s">
        <v>4</v>
      </c>
      <c r="C6" s="17">
        <f>220/2000000</f>
        <v>1.1E-4</v>
      </c>
      <c r="D6" s="11" t="s">
        <v>11</v>
      </c>
      <c r="F6" s="15" t="s">
        <v>24</v>
      </c>
      <c r="G6" s="11">
        <v>0.1091637999</v>
      </c>
    </row>
    <row r="7" spans="1:23">
      <c r="A7" s="10" t="s">
        <v>50</v>
      </c>
      <c r="B7" s="19" t="s">
        <v>5</v>
      </c>
      <c r="C7" s="17">
        <v>6</v>
      </c>
      <c r="D7" s="11"/>
      <c r="F7" s="15" t="s">
        <v>25</v>
      </c>
      <c r="G7" s="11">
        <v>1.6218405650000001</v>
      </c>
    </row>
    <row r="8" spans="1:23" ht="14.65">
      <c r="A8" s="10" t="s">
        <v>51</v>
      </c>
      <c r="B8" s="27" t="s">
        <v>64</v>
      </c>
      <c r="C8" s="17">
        <v>0.45500000000000002</v>
      </c>
      <c r="D8" s="11"/>
      <c r="F8" s="15" t="s">
        <v>26</v>
      </c>
      <c r="G8" s="11">
        <f>0.992925298</f>
        <v>0.99292529799999996</v>
      </c>
    </row>
    <row r="9" spans="1:23">
      <c r="A9" s="10" t="s">
        <v>52</v>
      </c>
      <c r="B9" s="19" t="s">
        <v>6</v>
      </c>
      <c r="C9" s="17">
        <v>0.08</v>
      </c>
      <c r="D9" s="11"/>
      <c r="F9" s="15" t="s">
        <v>27</v>
      </c>
      <c r="G9" s="11">
        <v>1.1583457300000001E-2</v>
      </c>
    </row>
    <row r="10" spans="1:23">
      <c r="A10" s="10" t="s">
        <v>53</v>
      </c>
      <c r="B10" s="19" t="s">
        <v>7</v>
      </c>
      <c r="C10" s="18">
        <v>44000000000</v>
      </c>
      <c r="D10" s="23"/>
      <c r="F10" s="15" t="s">
        <v>28</v>
      </c>
      <c r="G10" s="11">
        <v>1.271839956</v>
      </c>
    </row>
    <row r="11" spans="1:23">
      <c r="A11" s="10" t="s">
        <v>54</v>
      </c>
      <c r="B11" s="19" t="s">
        <v>8</v>
      </c>
      <c r="C11" s="18">
        <f>C12/(3*(1-2*C9))</f>
        <v>37714285714.285713</v>
      </c>
      <c r="D11" s="11"/>
      <c r="F11" s="15" t="s">
        <v>29</v>
      </c>
      <c r="G11" s="11">
        <v>1.5055086390000001</v>
      </c>
    </row>
    <row r="12" spans="1:23" ht="14.65" thickBot="1">
      <c r="A12" s="12" t="s">
        <v>55</v>
      </c>
      <c r="B12" s="24" t="s">
        <v>9</v>
      </c>
      <c r="C12" s="25">
        <f>2*C10*(1+C9)</f>
        <v>95040000000</v>
      </c>
      <c r="D12" s="13"/>
      <c r="F12" s="16" t="s">
        <v>30</v>
      </c>
      <c r="G12" s="13">
        <v>1</v>
      </c>
    </row>
    <row r="13" spans="1:23">
      <c r="B13" s="19"/>
      <c r="C13" s="18"/>
    </row>
    <row r="14" spans="1:23">
      <c r="B14" s="19"/>
      <c r="C14" s="29" t="s">
        <v>62</v>
      </c>
      <c r="D14" s="3" t="s">
        <v>60</v>
      </c>
      <c r="E14" s="3" t="s">
        <v>65</v>
      </c>
      <c r="F14" s="3" t="s">
        <v>68</v>
      </c>
      <c r="G14" s="3" t="s">
        <v>71</v>
      </c>
      <c r="H14" s="3" t="s">
        <v>71</v>
      </c>
      <c r="I14" s="3" t="s">
        <v>71</v>
      </c>
      <c r="J14" s="3" t="s">
        <v>46</v>
      </c>
      <c r="K14" s="3" t="s">
        <v>79</v>
      </c>
      <c r="L14" s="3" t="s">
        <v>82</v>
      </c>
      <c r="M14" s="66" t="s">
        <v>84</v>
      </c>
      <c r="N14" s="67"/>
      <c r="O14" s="67"/>
      <c r="P14" s="67"/>
      <c r="Q14" s="67"/>
      <c r="R14" s="67"/>
      <c r="S14" s="68"/>
      <c r="T14" s="3" t="s">
        <v>87</v>
      </c>
      <c r="U14" s="3" t="s">
        <v>91</v>
      </c>
      <c r="V14" s="3" t="s">
        <v>93</v>
      </c>
      <c r="W14" s="3" t="s">
        <v>97</v>
      </c>
    </row>
    <row r="15" spans="1:23">
      <c r="B15" s="19"/>
      <c r="C15" s="29" t="s">
        <v>63</v>
      </c>
      <c r="D15" s="3" t="s">
        <v>61</v>
      </c>
      <c r="E15" s="3" t="s">
        <v>66</v>
      </c>
      <c r="F15" s="3" t="s">
        <v>69</v>
      </c>
      <c r="G15" s="3" t="s">
        <v>72</v>
      </c>
      <c r="H15" s="3" t="s">
        <v>74</v>
      </c>
      <c r="I15" s="3" t="s">
        <v>66</v>
      </c>
      <c r="J15" s="3" t="s">
        <v>77</v>
      </c>
      <c r="K15" s="3" t="s">
        <v>66</v>
      </c>
      <c r="L15" s="3" t="s">
        <v>83</v>
      </c>
      <c r="M15" s="30"/>
      <c r="N15" s="2"/>
      <c r="O15" s="2"/>
      <c r="P15" s="2"/>
      <c r="Q15" s="2"/>
      <c r="R15" s="2"/>
      <c r="S15" s="31"/>
      <c r="T15" s="3" t="s">
        <v>88</v>
      </c>
      <c r="U15" s="2" t="s">
        <v>90</v>
      </c>
      <c r="V15" s="3" t="s">
        <v>90</v>
      </c>
      <c r="W15" s="3" t="s">
        <v>98</v>
      </c>
    </row>
    <row r="16" spans="1:23" ht="14.65" thickBot="1">
      <c r="A16" s="26" t="s">
        <v>57</v>
      </c>
      <c r="B16" s="3" t="s">
        <v>58</v>
      </c>
      <c r="C16" s="3" t="s">
        <v>59</v>
      </c>
      <c r="D16" s="3" t="s">
        <v>58</v>
      </c>
      <c r="E16" s="3" t="s">
        <v>67</v>
      </c>
      <c r="F16" s="3" t="s">
        <v>70</v>
      </c>
      <c r="G16" s="3" t="s">
        <v>73</v>
      </c>
      <c r="H16" s="3" t="s">
        <v>75</v>
      </c>
      <c r="I16" s="3" t="s">
        <v>76</v>
      </c>
      <c r="J16" s="3" t="s">
        <v>78</v>
      </c>
      <c r="K16" s="3" t="s">
        <v>80</v>
      </c>
      <c r="L16" s="3" t="s">
        <v>81</v>
      </c>
      <c r="M16" s="32"/>
      <c r="N16" s="3" t="s">
        <v>85</v>
      </c>
      <c r="Q16" s="3" t="s">
        <v>85</v>
      </c>
      <c r="S16" s="28"/>
      <c r="T16" s="3" t="s">
        <v>89</v>
      </c>
      <c r="U16" s="3" t="s">
        <v>92</v>
      </c>
      <c r="V16" s="3" t="s">
        <v>94</v>
      </c>
      <c r="W16" s="3" t="s">
        <v>94</v>
      </c>
    </row>
    <row r="17" spans="2:23" ht="18.75">
      <c r="B17" s="33" t="s">
        <v>0</v>
      </c>
      <c r="C17" s="34" t="s">
        <v>1</v>
      </c>
      <c r="D17" s="35" t="s">
        <v>47</v>
      </c>
      <c r="E17" s="36" t="s">
        <v>10</v>
      </c>
      <c r="F17" s="37" t="s">
        <v>13</v>
      </c>
      <c r="G17" s="37" t="s">
        <v>14</v>
      </c>
      <c r="H17" s="36" t="s">
        <v>17</v>
      </c>
      <c r="I17" s="36" t="s">
        <v>18</v>
      </c>
      <c r="J17" s="37" t="s">
        <v>19</v>
      </c>
      <c r="K17" s="36" t="s">
        <v>20</v>
      </c>
      <c r="L17" s="36" t="s">
        <v>21</v>
      </c>
      <c r="M17" s="36" t="s">
        <v>31</v>
      </c>
      <c r="N17" s="38" t="s">
        <v>33</v>
      </c>
      <c r="O17" s="38" t="s">
        <v>34</v>
      </c>
      <c r="P17" s="37" t="s">
        <v>19</v>
      </c>
      <c r="Q17" s="38" t="s">
        <v>35</v>
      </c>
      <c r="R17" s="37" t="s">
        <v>86</v>
      </c>
      <c r="S17" s="38" t="s">
        <v>36</v>
      </c>
      <c r="T17" s="38" t="s">
        <v>37</v>
      </c>
      <c r="U17" s="38" t="s">
        <v>95</v>
      </c>
      <c r="V17" s="38" t="s">
        <v>32</v>
      </c>
      <c r="W17" s="39" t="s">
        <v>96</v>
      </c>
    </row>
    <row r="18" spans="2:23" ht="14.65" thickBot="1">
      <c r="B18" s="40" t="s">
        <v>2</v>
      </c>
      <c r="C18" s="41" t="s">
        <v>3</v>
      </c>
      <c r="D18" s="41"/>
      <c r="E18" s="42" t="s">
        <v>11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</row>
    <row r="19" spans="2:23">
      <c r="B19" s="44">
        <v>0</v>
      </c>
      <c r="C19" s="46">
        <f>(4*PI()*$C$6^2*B19)/($C$7*(1-$C$8))*1000</f>
        <v>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9"/>
    </row>
    <row r="20" spans="2:23">
      <c r="B20" s="45">
        <v>1000</v>
      </c>
      <c r="C20" s="17">
        <f t="shared" ref="C20:C47" si="0">(4*PI()*$C$6^2*B20)/($C$7*(1-$C$8))*1000</f>
        <v>4.6499414199922331E-2</v>
      </c>
      <c r="D20" s="4">
        <f t="shared" ref="D20" si="1">0.0000001</f>
        <v>9.9999999999999995E-8</v>
      </c>
      <c r="E20">
        <f t="shared" ref="E20:E47" si="2">(3*C20*$C$6/(4*$C$5))^(1/3)</f>
        <v>3.4229629244806834E-6</v>
      </c>
      <c r="F20">
        <f>D20*$C$6/E20^2</f>
        <v>0.93883288806642273</v>
      </c>
      <c r="G20" s="1">
        <f t="shared" ref="G20:G47" si="3">$C$5/$C$4*($C$6/D20)^0.5</f>
        <v>263.46845880855915</v>
      </c>
      <c r="H20" s="1">
        <f>1/(1+1.22*F20*G20^(-0.16))</f>
        <v>0.68050560117577585</v>
      </c>
      <c r="I20" s="1">
        <f>1.631*H20^(-0.496)-0.631*H20^(3.358)</f>
        <v>1.8008493196134496</v>
      </c>
      <c r="J20" s="1">
        <f>1.5*H20*I20^2-1</f>
        <v>2.3103789785043816</v>
      </c>
      <c r="K20" s="1">
        <f t="shared" ref="K20:K47" si="4">I20*E20</f>
        <v>6.1642404536131022E-6</v>
      </c>
      <c r="L20" s="1">
        <f t="shared" ref="L20:L47" si="5">(1+J20)*C20/(PI()*K20^2)</f>
        <v>1289484665.6641359</v>
      </c>
      <c r="M20" s="1">
        <v>0.5</v>
      </c>
      <c r="N20" s="1">
        <f t="shared" ref="N20:N47" si="6">$G$4*(M20+$G$5)^(M20+$G$5)*(1+$G$6/($G$7+M20^$G$8)+$G$9/(M20^$G$10+$G$11))*EXP(-M20*$G$12)*(2*PI())^0.5</f>
        <v>0.90702361207611237</v>
      </c>
      <c r="O20" s="1">
        <f>N20/M20</f>
        <v>1.8140472241522247</v>
      </c>
      <c r="P20" s="1">
        <f>J20</f>
        <v>2.3103789785043816</v>
      </c>
      <c r="Q20" s="1">
        <f t="shared" ref="Q20:Q47" si="7">$G$4*(P20+$G$5)^(P20+$G$5)*(1+$G$6/($G$7+P20^$G$8)+$G$9/(P20^$G$10+$G$11))*EXP(-P20*$G$12)*(2*PI())^0.5</f>
        <v>2.6386240879781568</v>
      </c>
      <c r="R20" s="1">
        <f>J20+0.5</f>
        <v>2.8103789785043816</v>
      </c>
      <c r="S20" s="1">
        <f t="shared" ref="S20:S47" si="8">$G$4*(R20+$G$5)^(R20+$G$5)*(1+$G$6/($G$7+R20^$G$8)+$G$9/(R20^$G$10+$G$11))*EXP(-R20*$G$12)*(2*PI())^0.5</f>
        <v>4.597636877240733</v>
      </c>
      <c r="T20" s="1">
        <f>O20*Q20/S20</f>
        <v>1.0410975964788758</v>
      </c>
      <c r="U20" s="1">
        <f>L20*K20*T20/$C$5</f>
        <v>8.6515187282427328E-8</v>
      </c>
      <c r="V20">
        <f t="shared" ref="V20:V47" si="9">E20^2/$C$6</f>
        <v>1.0651522893063047E-7</v>
      </c>
      <c r="W20" s="11">
        <f>(U20/V20)^0.5</f>
        <v>0.90123971915339318</v>
      </c>
    </row>
    <row r="21" spans="2:23">
      <c r="B21" s="45">
        <v>1000</v>
      </c>
      <c r="C21" s="17">
        <f t="shared" si="0"/>
        <v>4.6499414199922331E-2</v>
      </c>
      <c r="D21" s="4">
        <f>D20+0.0000001</f>
        <v>1.9999999999999999E-7</v>
      </c>
      <c r="E21">
        <f t="shared" si="2"/>
        <v>3.4229629244806834E-6</v>
      </c>
      <c r="F21">
        <f t="shared" ref="F21:F47" si="10">D21*$C$6/E21^2</f>
        <v>1.8776657761328455</v>
      </c>
      <c r="G21" s="1">
        <f t="shared" si="3"/>
        <v>186.30033385230075</v>
      </c>
      <c r="H21" s="1">
        <f t="shared" ref="H21:H47" si="11">1/(1+1.22*F21*G21^(-0.16))</f>
        <v>0.50187433007692939</v>
      </c>
      <c r="I21" s="1">
        <f t="shared" ref="I21:I47" si="12">1.631*H21^(-0.496)-0.631*H21^(3.358)</f>
        <v>2.2336111116824187</v>
      </c>
      <c r="J21" s="1">
        <f t="shared" ref="J21:J47" si="13">1.5*H21*I21^2-1</f>
        <v>2.755790550092915</v>
      </c>
      <c r="K21" s="1">
        <f t="shared" si="4"/>
        <v>7.6455680229970014E-6</v>
      </c>
      <c r="L21" s="1">
        <f t="shared" si="5"/>
        <v>950997687.02344489</v>
      </c>
      <c r="M21" s="1">
        <v>0.5</v>
      </c>
      <c r="N21" s="1">
        <f t="shared" si="6"/>
        <v>0.90702361207611237</v>
      </c>
      <c r="O21" s="1">
        <f t="shared" ref="O21:O47" si="14">N21/M21</f>
        <v>1.8140472241522247</v>
      </c>
      <c r="P21" s="1">
        <f t="shared" ref="P21:P47" si="15">J21</f>
        <v>2.755790550092915</v>
      </c>
      <c r="Q21" s="1">
        <f t="shared" si="7"/>
        <v>4.3102035226354305</v>
      </c>
      <c r="R21" s="1">
        <f t="shared" ref="R21:R47" si="16">J21+0.5</f>
        <v>3.255790550092915</v>
      </c>
      <c r="S21" s="1">
        <f t="shared" si="8"/>
        <v>8.0443930706130438</v>
      </c>
      <c r="T21" s="1">
        <f t="shared" ref="T21:T47" si="17">O21*Q21/S21</f>
        <v>0.97197049760425036</v>
      </c>
      <c r="U21" s="1">
        <f t="shared" ref="U21:U47" si="18">L21*K21*T21/$C$5</f>
        <v>7.3883499110283449E-8</v>
      </c>
      <c r="V21">
        <f t="shared" si="9"/>
        <v>1.0651522893063047E-7</v>
      </c>
      <c r="W21" s="11">
        <f t="shared" ref="W21:W47" si="19">(U21/V21)^0.5</f>
        <v>0.83285208080523154</v>
      </c>
    </row>
    <row r="22" spans="2:23">
      <c r="B22" s="45">
        <v>1000</v>
      </c>
      <c r="C22" s="17">
        <f t="shared" si="0"/>
        <v>4.6499414199922331E-2</v>
      </c>
      <c r="D22" s="4">
        <f t="shared" ref="D22:D29" si="20">D21+0.0000001</f>
        <v>2.9999999999999999E-7</v>
      </c>
      <c r="E22">
        <f t="shared" si="2"/>
        <v>3.4229629244806834E-6</v>
      </c>
      <c r="F22">
        <f t="shared" si="10"/>
        <v>2.8164986641992686</v>
      </c>
      <c r="G22" s="1">
        <f t="shared" si="3"/>
        <v>152.11358561609745</v>
      </c>
      <c r="H22" s="1">
        <f t="shared" si="11"/>
        <v>0.39402963468903529</v>
      </c>
      <c r="I22" s="1">
        <f t="shared" si="12"/>
        <v>2.5609822011452921</v>
      </c>
      <c r="J22" s="1">
        <f t="shared" si="13"/>
        <v>2.8764417766720127</v>
      </c>
      <c r="K22" s="1">
        <f t="shared" si="4"/>
        <v>8.7661471247752673E-6</v>
      </c>
      <c r="L22" s="1">
        <f t="shared" si="5"/>
        <v>746643629.19403875</v>
      </c>
      <c r="M22" s="1">
        <v>0.5</v>
      </c>
      <c r="N22" s="1">
        <f t="shared" si="6"/>
        <v>0.90702361207611237</v>
      </c>
      <c r="O22" s="1">
        <f t="shared" si="14"/>
        <v>1.8140472241522247</v>
      </c>
      <c r="P22" s="1">
        <f t="shared" si="15"/>
        <v>2.8764417766720127</v>
      </c>
      <c r="Q22" s="1">
        <f t="shared" si="7"/>
        <v>4.9772778126528516</v>
      </c>
      <c r="R22" s="1">
        <f t="shared" si="16"/>
        <v>3.3764417766720127</v>
      </c>
      <c r="S22" s="1">
        <f t="shared" si="8"/>
        <v>9.4494896319995245</v>
      </c>
      <c r="T22" s="1">
        <f t="shared" si="17"/>
        <v>0.95550313842365786</v>
      </c>
      <c r="U22" s="1">
        <f t="shared" si="18"/>
        <v>6.5382179278566197E-8</v>
      </c>
      <c r="V22">
        <f t="shared" si="9"/>
        <v>1.0651522893063047E-7</v>
      </c>
      <c r="W22" s="11">
        <f t="shared" si="19"/>
        <v>0.78347265555456969</v>
      </c>
    </row>
    <row r="23" spans="2:23">
      <c r="B23" s="45">
        <v>1000</v>
      </c>
      <c r="C23" s="17">
        <f t="shared" si="0"/>
        <v>4.6499414199922331E-2</v>
      </c>
      <c r="D23" s="4">
        <f t="shared" si="20"/>
        <v>3.9999999999999998E-7</v>
      </c>
      <c r="E23">
        <f t="shared" si="2"/>
        <v>3.4229629244806834E-6</v>
      </c>
      <c r="F23">
        <f t="shared" si="10"/>
        <v>3.7553315522656909</v>
      </c>
      <c r="G23" s="1">
        <f t="shared" si="3"/>
        <v>131.73422940427957</v>
      </c>
      <c r="H23" s="1">
        <f t="shared" si="11"/>
        <v>0.32276330124769809</v>
      </c>
      <c r="I23" s="1">
        <f t="shared" si="12"/>
        <v>2.8437491474025545</v>
      </c>
      <c r="J23" s="1">
        <f t="shared" si="13"/>
        <v>2.9152362718882414</v>
      </c>
      <c r="K23" s="1">
        <f t="shared" si="4"/>
        <v>9.7340478980824987E-6</v>
      </c>
      <c r="L23" s="1">
        <f t="shared" si="5"/>
        <v>611601619.26504982</v>
      </c>
      <c r="M23" s="1">
        <v>0.5</v>
      </c>
      <c r="N23" s="1">
        <f t="shared" si="6"/>
        <v>0.90702361207611237</v>
      </c>
      <c r="O23" s="1">
        <f t="shared" si="14"/>
        <v>1.8140472241522247</v>
      </c>
      <c r="P23" s="1">
        <f t="shared" si="15"/>
        <v>2.9152362718882414</v>
      </c>
      <c r="Q23" s="1">
        <f t="shared" si="7"/>
        <v>5.2178441361016974</v>
      </c>
      <c r="R23" s="1">
        <f t="shared" si="16"/>
        <v>3.4152362718882414</v>
      </c>
      <c r="S23" s="1">
        <f t="shared" si="8"/>
        <v>9.9595709769709035</v>
      </c>
      <c r="T23" s="1">
        <f t="shared" si="17"/>
        <v>0.95038387627747511</v>
      </c>
      <c r="U23" s="1">
        <f t="shared" si="18"/>
        <v>5.9151576024372509E-8</v>
      </c>
      <c r="V23">
        <f t="shared" si="9"/>
        <v>1.0651522893063047E-7</v>
      </c>
      <c r="W23" s="11">
        <f t="shared" si="19"/>
        <v>0.74520765530583633</v>
      </c>
    </row>
    <row r="24" spans="2:23">
      <c r="B24" s="45">
        <v>1000</v>
      </c>
      <c r="C24" s="17">
        <f t="shared" si="0"/>
        <v>4.6499414199922331E-2</v>
      </c>
      <c r="D24" s="4">
        <f t="shared" si="20"/>
        <v>4.9999999999999998E-7</v>
      </c>
      <c r="E24">
        <f t="shared" si="2"/>
        <v>3.4229629244806834E-6</v>
      </c>
      <c r="F24">
        <f t="shared" si="10"/>
        <v>4.6941644403321137</v>
      </c>
      <c r="G24" s="1">
        <f t="shared" si="3"/>
        <v>117.82667676460831</v>
      </c>
      <c r="H24" s="1">
        <f t="shared" si="11"/>
        <v>0.27247596359743925</v>
      </c>
      <c r="I24" s="1">
        <f t="shared" si="12"/>
        <v>3.1003448008659551</v>
      </c>
      <c r="J24" s="1">
        <f t="shared" si="13"/>
        <v>2.9286147983663855</v>
      </c>
      <c r="K24" s="1">
        <f t="shared" si="4"/>
        <v>1.0612365306470611E-5</v>
      </c>
      <c r="L24" s="1">
        <f t="shared" si="5"/>
        <v>516312542.04798537</v>
      </c>
      <c r="M24" s="1">
        <v>0.5</v>
      </c>
      <c r="N24" s="1">
        <f t="shared" si="6"/>
        <v>0.90702361207611237</v>
      </c>
      <c r="O24" s="1">
        <f t="shared" si="14"/>
        <v>1.8140472241522247</v>
      </c>
      <c r="P24" s="1">
        <f t="shared" si="15"/>
        <v>2.9286147983663855</v>
      </c>
      <c r="Q24" s="1">
        <f t="shared" si="7"/>
        <v>5.3040214379703627</v>
      </c>
      <c r="R24" s="1">
        <f t="shared" si="16"/>
        <v>3.4286147983663855</v>
      </c>
      <c r="S24" s="1">
        <f t="shared" si="8"/>
        <v>10.14269974663026</v>
      </c>
      <c r="T24" s="1">
        <f t="shared" si="17"/>
        <v>0.94863750350006071</v>
      </c>
      <c r="U24" s="1">
        <f t="shared" si="18"/>
        <v>5.4341335978623394E-8</v>
      </c>
      <c r="V24">
        <f t="shared" si="9"/>
        <v>1.0651522893063047E-7</v>
      </c>
      <c r="W24" s="11">
        <f t="shared" si="19"/>
        <v>0.7142648906267115</v>
      </c>
    </row>
    <row r="25" spans="2:23">
      <c r="B25" s="45">
        <v>1000</v>
      </c>
      <c r="C25" s="17">
        <f t="shared" si="0"/>
        <v>4.6499414199922331E-2</v>
      </c>
      <c r="D25" s="4">
        <f t="shared" si="20"/>
        <v>5.9999999999999997E-7</v>
      </c>
      <c r="E25">
        <f t="shared" si="2"/>
        <v>3.4229629244806834E-6</v>
      </c>
      <c r="F25">
        <f t="shared" si="10"/>
        <v>5.6329973283985373</v>
      </c>
      <c r="G25" s="1">
        <f t="shared" si="3"/>
        <v>107.56054789974299</v>
      </c>
      <c r="H25" s="1">
        <f t="shared" si="11"/>
        <v>0.23523134199364373</v>
      </c>
      <c r="I25" s="1">
        <f t="shared" si="12"/>
        <v>3.3385386076875014</v>
      </c>
      <c r="J25" s="1">
        <f t="shared" si="13"/>
        <v>2.932776363626354</v>
      </c>
      <c r="K25" s="1">
        <f t="shared" si="4"/>
        <v>1.1427693876061679E-5</v>
      </c>
      <c r="L25" s="1">
        <f t="shared" si="5"/>
        <v>445738004.00806659</v>
      </c>
      <c r="M25" s="1">
        <v>0.5</v>
      </c>
      <c r="N25" s="1">
        <f t="shared" si="6"/>
        <v>0.90702361207611237</v>
      </c>
      <c r="O25" s="1">
        <f t="shared" si="14"/>
        <v>1.8140472241522247</v>
      </c>
      <c r="P25" s="1">
        <f t="shared" si="15"/>
        <v>2.932776363626354</v>
      </c>
      <c r="Q25" s="1">
        <f t="shared" si="7"/>
        <v>5.331174443359715</v>
      </c>
      <c r="R25" s="1">
        <f t="shared" si="16"/>
        <v>3.432776363626354</v>
      </c>
      <c r="S25" s="1">
        <f t="shared" si="8"/>
        <v>10.200443612758898</v>
      </c>
      <c r="T25" s="1">
        <f t="shared" si="17"/>
        <v>0.94809623655497788</v>
      </c>
      <c r="U25" s="1">
        <f t="shared" si="18"/>
        <v>5.0488891982078637E-8</v>
      </c>
      <c r="V25">
        <f t="shared" si="9"/>
        <v>1.0651522893063047E-7</v>
      </c>
      <c r="W25" s="11">
        <f t="shared" si="19"/>
        <v>0.68848117094666106</v>
      </c>
    </row>
    <row r="26" spans="2:23">
      <c r="B26" s="45">
        <v>1000</v>
      </c>
      <c r="C26" s="17">
        <f t="shared" si="0"/>
        <v>4.6499414199922331E-2</v>
      </c>
      <c r="D26" s="4">
        <f t="shared" si="20"/>
        <v>6.9999999999999997E-7</v>
      </c>
      <c r="E26">
        <f t="shared" si="2"/>
        <v>3.4229629244806834E-6</v>
      </c>
      <c r="F26">
        <f t="shared" si="10"/>
        <v>6.57183021646496</v>
      </c>
      <c r="G26" s="1">
        <f t="shared" si="3"/>
        <v>99.581717188130355</v>
      </c>
      <c r="H26" s="1">
        <f t="shared" si="11"/>
        <v>0.20660922878673732</v>
      </c>
      <c r="I26" s="1">
        <f t="shared" si="12"/>
        <v>3.5624936540634904</v>
      </c>
      <c r="J26" s="1">
        <f t="shared" si="13"/>
        <v>2.9332284736182945</v>
      </c>
      <c r="K26" s="1">
        <f t="shared" si="4"/>
        <v>1.2194283696557041E-5</v>
      </c>
      <c r="L26" s="1">
        <f t="shared" si="5"/>
        <v>391502188.73271894</v>
      </c>
      <c r="M26" s="1">
        <v>0.5</v>
      </c>
      <c r="N26" s="1">
        <f t="shared" si="6"/>
        <v>0.90702361207611237</v>
      </c>
      <c r="O26" s="1">
        <f t="shared" si="14"/>
        <v>1.8140472241522247</v>
      </c>
      <c r="P26" s="1">
        <f t="shared" si="15"/>
        <v>2.9332284736182945</v>
      </c>
      <c r="Q26" s="1">
        <f t="shared" si="7"/>
        <v>5.3341343235132861</v>
      </c>
      <c r="R26" s="1">
        <f t="shared" si="16"/>
        <v>3.4332284736182945</v>
      </c>
      <c r="S26" s="1">
        <f t="shared" si="8"/>
        <v>10.206739363595128</v>
      </c>
      <c r="T26" s="1">
        <f t="shared" si="17"/>
        <v>0.94803748955690648</v>
      </c>
      <c r="U26" s="1">
        <f t="shared" si="18"/>
        <v>4.7317430803408015E-8</v>
      </c>
      <c r="V26">
        <f t="shared" si="9"/>
        <v>1.0651522893063047E-7</v>
      </c>
      <c r="W26" s="11">
        <f t="shared" si="19"/>
        <v>0.66650701584489469</v>
      </c>
    </row>
    <row r="27" spans="2:23">
      <c r="B27" s="45">
        <v>1000</v>
      </c>
      <c r="C27" s="17">
        <f t="shared" si="0"/>
        <v>4.6499414199922331E-2</v>
      </c>
      <c r="D27" s="4">
        <f t="shared" si="20"/>
        <v>7.9999999999999996E-7</v>
      </c>
      <c r="E27">
        <f t="shared" si="2"/>
        <v>3.4229629244806834E-6</v>
      </c>
      <c r="F27">
        <f t="shared" si="10"/>
        <v>7.5106631045313819</v>
      </c>
      <c r="G27" s="1">
        <f t="shared" si="3"/>
        <v>93.150166926150376</v>
      </c>
      <c r="H27" s="1">
        <f t="shared" si="11"/>
        <v>0.18396667679137033</v>
      </c>
      <c r="I27" s="1">
        <f t="shared" si="12"/>
        <v>3.774825260975855</v>
      </c>
      <c r="J27" s="1">
        <f t="shared" si="13"/>
        <v>2.9320961383662469</v>
      </c>
      <c r="K27" s="1">
        <f t="shared" si="4"/>
        <v>1.2921086914713472E-5</v>
      </c>
      <c r="L27" s="1">
        <f t="shared" si="5"/>
        <v>348596996.56518674</v>
      </c>
      <c r="M27" s="1">
        <v>0.5</v>
      </c>
      <c r="N27" s="1">
        <f t="shared" si="6"/>
        <v>0.90702361207611237</v>
      </c>
      <c r="O27" s="1">
        <f t="shared" si="14"/>
        <v>1.8140472241522247</v>
      </c>
      <c r="P27" s="1">
        <f t="shared" si="15"/>
        <v>2.9320961383662469</v>
      </c>
      <c r="Q27" s="1">
        <f t="shared" si="7"/>
        <v>5.3267248319830678</v>
      </c>
      <c r="R27" s="1">
        <f t="shared" si="16"/>
        <v>3.4320961383662469</v>
      </c>
      <c r="S27" s="1">
        <f t="shared" si="8"/>
        <v>10.190979617937273</v>
      </c>
      <c r="T27" s="1">
        <f t="shared" si="17"/>
        <v>0.94818464539697067</v>
      </c>
      <c r="U27" s="1">
        <f t="shared" si="18"/>
        <v>4.4649927929519146E-8</v>
      </c>
      <c r="V27">
        <f t="shared" si="9"/>
        <v>1.0651522893063047E-7</v>
      </c>
      <c r="W27" s="11">
        <f t="shared" si="19"/>
        <v>0.64744745570608353</v>
      </c>
    </row>
    <row r="28" spans="2:23">
      <c r="B28" s="45">
        <v>1000</v>
      </c>
      <c r="C28" s="17">
        <f t="shared" si="0"/>
        <v>4.6499414199922331E-2</v>
      </c>
      <c r="D28" s="4">
        <f t="shared" si="20"/>
        <v>8.9999999999999996E-7</v>
      </c>
      <c r="E28">
        <f t="shared" si="2"/>
        <v>3.4229629244806834E-6</v>
      </c>
      <c r="F28">
        <f t="shared" si="10"/>
        <v>8.4494959925978055</v>
      </c>
      <c r="G28" s="1">
        <f t="shared" si="3"/>
        <v>87.822819602853045</v>
      </c>
      <c r="H28" s="1">
        <f t="shared" si="11"/>
        <v>0.16563198050719566</v>
      </c>
      <c r="I28" s="1">
        <f t="shared" si="12"/>
        <v>3.9773516889133056</v>
      </c>
      <c r="J28" s="1">
        <f t="shared" si="13"/>
        <v>2.9302795571190963</v>
      </c>
      <c r="K28" s="1">
        <f t="shared" si="4"/>
        <v>1.3614327368770874E-5</v>
      </c>
      <c r="L28" s="1">
        <f t="shared" si="5"/>
        <v>313854726.01340395</v>
      </c>
      <c r="M28" s="1">
        <v>0.5</v>
      </c>
      <c r="N28" s="1">
        <f t="shared" si="6"/>
        <v>0.90702361207611237</v>
      </c>
      <c r="O28" s="1">
        <f t="shared" si="14"/>
        <v>1.8140472241522247</v>
      </c>
      <c r="P28" s="1">
        <f t="shared" si="15"/>
        <v>2.9302795571190963</v>
      </c>
      <c r="Q28" s="1">
        <f t="shared" si="7"/>
        <v>5.3148636219719663</v>
      </c>
      <c r="R28" s="1">
        <f t="shared" si="16"/>
        <v>3.4302795571190963</v>
      </c>
      <c r="S28" s="1">
        <f t="shared" si="8"/>
        <v>10.165754388106816</v>
      </c>
      <c r="T28" s="1">
        <f t="shared" si="17"/>
        <v>0.94842086795502645</v>
      </c>
      <c r="U28" s="1">
        <f t="shared" si="18"/>
        <v>4.2367332227100728E-8</v>
      </c>
      <c r="V28">
        <f t="shared" si="9"/>
        <v>1.0651522893063047E-7</v>
      </c>
      <c r="W28" s="11">
        <f t="shared" si="19"/>
        <v>0.63068094052728918</v>
      </c>
    </row>
    <row r="29" spans="2:23">
      <c r="B29" s="45">
        <v>1000</v>
      </c>
      <c r="C29" s="17">
        <f t="shared" si="0"/>
        <v>4.6499414199922331E-2</v>
      </c>
      <c r="D29" s="4">
        <f t="shared" si="20"/>
        <v>9.9999999999999995E-7</v>
      </c>
      <c r="E29">
        <f t="shared" si="2"/>
        <v>3.4229629244806834E-6</v>
      </c>
      <c r="F29">
        <f t="shared" si="10"/>
        <v>9.3883288806642273</v>
      </c>
      <c r="G29" s="1">
        <f t="shared" si="3"/>
        <v>83.316042144929938</v>
      </c>
      <c r="H29" s="1">
        <f t="shared" si="11"/>
        <v>0.1504986277836578</v>
      </c>
      <c r="I29" s="1">
        <f t="shared" si="12"/>
        <v>4.1714222767216667</v>
      </c>
      <c r="J29" s="1">
        <f t="shared" si="13"/>
        <v>2.9281866138535446</v>
      </c>
      <c r="K29" s="1">
        <f t="shared" si="4"/>
        <v>1.4278623795571066E-5</v>
      </c>
      <c r="L29" s="1">
        <f t="shared" si="5"/>
        <v>285178655.98051667</v>
      </c>
      <c r="M29" s="1">
        <v>0.5</v>
      </c>
      <c r="N29" s="1">
        <f t="shared" si="6"/>
        <v>0.90702361207611237</v>
      </c>
      <c r="O29" s="1">
        <f t="shared" si="14"/>
        <v>1.8140472241522247</v>
      </c>
      <c r="P29" s="1">
        <f t="shared" si="15"/>
        <v>2.9281866138535446</v>
      </c>
      <c r="Q29" s="1">
        <f t="shared" si="7"/>
        <v>5.3012370490829488</v>
      </c>
      <c r="R29" s="1">
        <f t="shared" si="16"/>
        <v>3.4281866138535446</v>
      </c>
      <c r="S29" s="1">
        <f t="shared" si="8"/>
        <v>10.136779596968177</v>
      </c>
      <c r="T29" s="1">
        <f t="shared" si="17"/>
        <v>0.94869324734436611</v>
      </c>
      <c r="U29" s="1">
        <f t="shared" si="18"/>
        <v>4.0386324797167839E-8</v>
      </c>
      <c r="V29">
        <f t="shared" si="9"/>
        <v>1.0651522893063047E-7</v>
      </c>
      <c r="W29" s="11">
        <f t="shared" si="19"/>
        <v>0.61575977416289274</v>
      </c>
    </row>
    <row r="30" spans="2:23">
      <c r="B30" s="45">
        <v>1000</v>
      </c>
      <c r="C30" s="17">
        <f t="shared" si="0"/>
        <v>4.6499414199922331E-2</v>
      </c>
      <c r="D30" s="4">
        <f>D29+0.000001</f>
        <v>1.9999999999999999E-6</v>
      </c>
      <c r="E30">
        <f t="shared" si="2"/>
        <v>3.4229629244806834E-6</v>
      </c>
      <c r="F30">
        <f t="shared" si="10"/>
        <v>18.776657761328455</v>
      </c>
      <c r="G30" s="1">
        <f t="shared" si="3"/>
        <v>58.913338382304154</v>
      </c>
      <c r="H30" s="1">
        <f t="shared" si="11"/>
        <v>7.732251693305893E-2</v>
      </c>
      <c r="I30" s="1">
        <f t="shared" si="12"/>
        <v>5.8055780247195843</v>
      </c>
      <c r="J30" s="1">
        <f t="shared" si="13"/>
        <v>2.9092025534515646</v>
      </c>
      <c r="K30" s="1">
        <f t="shared" si="4"/>
        <v>1.9872278333794938E-5</v>
      </c>
      <c r="L30" s="1">
        <f t="shared" si="5"/>
        <v>146517823.98772746</v>
      </c>
      <c r="M30" s="1">
        <v>0.5</v>
      </c>
      <c r="N30" s="1">
        <f t="shared" si="6"/>
        <v>0.90702361207611237</v>
      </c>
      <c r="O30" s="1">
        <f t="shared" si="14"/>
        <v>1.8140472241522247</v>
      </c>
      <c r="P30" s="1">
        <f t="shared" si="15"/>
        <v>2.9092025534515646</v>
      </c>
      <c r="Q30" s="1">
        <f t="shared" si="7"/>
        <v>5.1795271942268668</v>
      </c>
      <c r="R30" s="1">
        <f t="shared" si="16"/>
        <v>3.4092025534515646</v>
      </c>
      <c r="S30" s="1">
        <f t="shared" si="8"/>
        <v>9.8782140785290444</v>
      </c>
      <c r="T30" s="1">
        <f t="shared" si="17"/>
        <v>0.95117466116986049</v>
      </c>
      <c r="U30" s="1">
        <f t="shared" si="18"/>
        <v>2.8953665252340235E-8</v>
      </c>
      <c r="V30">
        <f t="shared" si="9"/>
        <v>1.0651522893063047E-7</v>
      </c>
      <c r="W30" s="11">
        <f t="shared" si="19"/>
        <v>0.52136986074151825</v>
      </c>
    </row>
    <row r="31" spans="2:23">
      <c r="B31" s="45">
        <v>1000</v>
      </c>
      <c r="C31" s="17">
        <f t="shared" si="0"/>
        <v>4.6499414199922331E-2</v>
      </c>
      <c r="D31" s="4">
        <f t="shared" ref="D31:D38" si="21">D30+0.000001</f>
        <v>3.0000000000000001E-6</v>
      </c>
      <c r="E31">
        <f t="shared" si="2"/>
        <v>3.4229629244806834E-6</v>
      </c>
      <c r="F31">
        <f t="shared" si="10"/>
        <v>28.164986641992684</v>
      </c>
      <c r="G31" s="1">
        <f t="shared" si="3"/>
        <v>48.10253936018951</v>
      </c>
      <c r="H31" s="1">
        <f t="shared" si="11"/>
        <v>5.1309978527755838E-2</v>
      </c>
      <c r="I31" s="1">
        <f t="shared" si="12"/>
        <v>7.1152809850038965</v>
      </c>
      <c r="J31" s="1">
        <f t="shared" si="13"/>
        <v>2.8965226257154666</v>
      </c>
      <c r="K31" s="1">
        <f t="shared" si="4"/>
        <v>2.4355343008930734E-5</v>
      </c>
      <c r="L31" s="1">
        <f t="shared" si="5"/>
        <v>97226871.303895593</v>
      </c>
      <c r="M31" s="1">
        <v>0.5</v>
      </c>
      <c r="N31" s="1">
        <f t="shared" si="6"/>
        <v>0.90702361207611237</v>
      </c>
      <c r="O31" s="1">
        <f t="shared" si="14"/>
        <v>1.8140472241522247</v>
      </c>
      <c r="P31" s="1">
        <f t="shared" si="15"/>
        <v>2.8965226257154666</v>
      </c>
      <c r="Q31" s="1">
        <f t="shared" si="7"/>
        <v>5.1000973944695813</v>
      </c>
      <c r="R31" s="1">
        <f t="shared" si="16"/>
        <v>3.3965226257154666</v>
      </c>
      <c r="S31" s="1">
        <f t="shared" si="8"/>
        <v>9.7096979912816703</v>
      </c>
      <c r="T31" s="1">
        <f t="shared" si="17"/>
        <v>0.95284297510084637</v>
      </c>
      <c r="U31" s="1">
        <f t="shared" si="18"/>
        <v>2.3588865421306135E-8</v>
      </c>
      <c r="V31">
        <f t="shared" si="9"/>
        <v>1.0651522893063047E-7</v>
      </c>
      <c r="W31" s="11">
        <f t="shared" si="19"/>
        <v>0.47059539574559178</v>
      </c>
    </row>
    <row r="32" spans="2:23">
      <c r="B32" s="45">
        <v>1000</v>
      </c>
      <c r="C32" s="17">
        <f t="shared" si="0"/>
        <v>4.6499414199922331E-2</v>
      </c>
      <c r="D32" s="4">
        <f t="shared" si="21"/>
        <v>3.9999999999999998E-6</v>
      </c>
      <c r="E32">
        <f t="shared" si="2"/>
        <v>3.4229629244806834E-6</v>
      </c>
      <c r="F32">
        <f t="shared" si="10"/>
        <v>37.553315522656909</v>
      </c>
      <c r="G32" s="1">
        <f t="shared" si="3"/>
        <v>41.658021072464969</v>
      </c>
      <c r="H32" s="1">
        <f t="shared" si="11"/>
        <v>3.8129429049523329E-2</v>
      </c>
      <c r="I32" s="1">
        <f t="shared" si="12"/>
        <v>8.2441954435942719</v>
      </c>
      <c r="J32" s="1">
        <f t="shared" si="13"/>
        <v>2.8873005446244111</v>
      </c>
      <c r="K32" s="1">
        <f t="shared" si="4"/>
        <v>2.8219575345595773E-5</v>
      </c>
      <c r="L32" s="1">
        <f t="shared" si="5"/>
        <v>72251152.650232166</v>
      </c>
      <c r="M32" s="1">
        <v>0.5</v>
      </c>
      <c r="N32" s="1">
        <f t="shared" si="6"/>
        <v>0.90702361207611237</v>
      </c>
      <c r="O32" s="1">
        <f t="shared" si="14"/>
        <v>1.8140472241522247</v>
      </c>
      <c r="P32" s="1">
        <f t="shared" si="15"/>
        <v>2.8873005446244111</v>
      </c>
      <c r="Q32" s="1">
        <f t="shared" si="7"/>
        <v>5.0432457052086095</v>
      </c>
      <c r="R32" s="1">
        <f t="shared" si="16"/>
        <v>3.3873005446244111</v>
      </c>
      <c r="S32" s="1">
        <f t="shared" si="8"/>
        <v>9.5891954922011138</v>
      </c>
      <c r="T32" s="1">
        <f t="shared" si="17"/>
        <v>0.95406187929862607</v>
      </c>
      <c r="U32" s="1">
        <f t="shared" si="18"/>
        <v>2.0336534728187927E-8</v>
      </c>
      <c r="V32">
        <f t="shared" si="9"/>
        <v>1.0651522893063047E-7</v>
      </c>
      <c r="W32" s="11">
        <f t="shared" si="19"/>
        <v>0.43695088547945271</v>
      </c>
    </row>
    <row r="33" spans="2:23">
      <c r="B33" s="45">
        <v>1000</v>
      </c>
      <c r="C33" s="17">
        <f t="shared" si="0"/>
        <v>4.6499414199922331E-2</v>
      </c>
      <c r="D33" s="4">
        <f t="shared" si="21"/>
        <v>4.9999999999999996E-6</v>
      </c>
      <c r="E33">
        <f t="shared" si="2"/>
        <v>3.4229629244806834E-6</v>
      </c>
      <c r="F33">
        <f t="shared" si="10"/>
        <v>46.941644403321135</v>
      </c>
      <c r="G33" s="1">
        <f t="shared" si="3"/>
        <v>37.260066770460149</v>
      </c>
      <c r="H33" s="1">
        <f t="shared" si="11"/>
        <v>3.0210528012669685E-2</v>
      </c>
      <c r="I33" s="1">
        <f t="shared" si="12"/>
        <v>9.2532693292984636</v>
      </c>
      <c r="J33" s="1">
        <f t="shared" si="13"/>
        <v>2.880073755545375</v>
      </c>
      <c r="K33" s="1">
        <f t="shared" si="4"/>
        <v>3.1673597844422879E-5</v>
      </c>
      <c r="L33" s="1">
        <f t="shared" si="5"/>
        <v>57245689.890937395</v>
      </c>
      <c r="M33" s="1">
        <v>0.5</v>
      </c>
      <c r="N33" s="1">
        <f t="shared" si="6"/>
        <v>0.90702361207611237</v>
      </c>
      <c r="O33" s="1">
        <f t="shared" si="14"/>
        <v>1.8140472241522247</v>
      </c>
      <c r="P33" s="1">
        <f t="shared" si="15"/>
        <v>2.880073755545375</v>
      </c>
      <c r="Q33" s="1">
        <f t="shared" si="7"/>
        <v>4.9992261980889916</v>
      </c>
      <c r="R33" s="1">
        <f t="shared" si="16"/>
        <v>3.380073755545375</v>
      </c>
      <c r="S33" s="1">
        <f t="shared" si="8"/>
        <v>9.4959572840302116</v>
      </c>
      <c r="T33" s="1">
        <f t="shared" si="17"/>
        <v>0.95502034563738913</v>
      </c>
      <c r="U33" s="1">
        <f t="shared" si="18"/>
        <v>1.8103309272931958E-8</v>
      </c>
      <c r="V33">
        <f t="shared" si="9"/>
        <v>1.0651522893063047E-7</v>
      </c>
      <c r="W33" s="11">
        <f t="shared" si="19"/>
        <v>0.41226183583089959</v>
      </c>
    </row>
    <row r="34" spans="2:23">
      <c r="B34" s="45">
        <v>1000</v>
      </c>
      <c r="C34" s="17">
        <f t="shared" si="0"/>
        <v>4.6499414199922331E-2</v>
      </c>
      <c r="D34" s="4">
        <f t="shared" si="21"/>
        <v>5.9999999999999993E-6</v>
      </c>
      <c r="E34">
        <f t="shared" si="2"/>
        <v>3.4229629244806834E-6</v>
      </c>
      <c r="F34">
        <f t="shared" si="10"/>
        <v>56.329973283985368</v>
      </c>
      <c r="G34" s="1">
        <f t="shared" si="3"/>
        <v>34.013631773882821</v>
      </c>
      <c r="H34" s="1">
        <f t="shared" si="11"/>
        <v>2.4945599844439784E-2</v>
      </c>
      <c r="I34" s="1">
        <f t="shared" si="12"/>
        <v>10.175244404674707</v>
      </c>
      <c r="J34" s="1">
        <f t="shared" si="13"/>
        <v>2.8741364220448666</v>
      </c>
      <c r="K34" s="1">
        <f t="shared" si="4"/>
        <v>3.4829484344731044E-5</v>
      </c>
      <c r="L34" s="1">
        <f t="shared" si="5"/>
        <v>47269219.268174648</v>
      </c>
      <c r="M34" s="1">
        <v>0.5</v>
      </c>
      <c r="N34" s="1">
        <f t="shared" si="6"/>
        <v>0.90702361207611237</v>
      </c>
      <c r="O34" s="1">
        <f t="shared" si="14"/>
        <v>1.8140472241522247</v>
      </c>
      <c r="P34" s="1">
        <f t="shared" si="15"/>
        <v>2.8741364220448666</v>
      </c>
      <c r="Q34" s="1">
        <f t="shared" si="7"/>
        <v>4.963406509998368</v>
      </c>
      <c r="R34" s="1">
        <f t="shared" si="16"/>
        <v>3.3741364220448666</v>
      </c>
      <c r="S34" s="1">
        <f t="shared" si="8"/>
        <v>9.4201296470426321</v>
      </c>
      <c r="T34" s="1">
        <f t="shared" si="17"/>
        <v>0.9558099664401436</v>
      </c>
      <c r="U34" s="1">
        <f t="shared" si="18"/>
        <v>1.6451374313319247E-8</v>
      </c>
      <c r="V34">
        <f t="shared" si="9"/>
        <v>1.0651522893063047E-7</v>
      </c>
      <c r="W34" s="11">
        <f t="shared" si="19"/>
        <v>0.39300243331607088</v>
      </c>
    </row>
    <row r="35" spans="2:23">
      <c r="B35" s="45">
        <v>1000</v>
      </c>
      <c r="C35" s="17">
        <f t="shared" si="0"/>
        <v>4.6499414199922331E-2</v>
      </c>
      <c r="D35" s="4">
        <f t="shared" si="21"/>
        <v>6.999999999999999E-6</v>
      </c>
      <c r="E35">
        <f t="shared" si="2"/>
        <v>3.4229629244806834E-6</v>
      </c>
      <c r="F35">
        <f t="shared" si="10"/>
        <v>65.718302164649586</v>
      </c>
      <c r="G35" s="1">
        <f t="shared" si="3"/>
        <v>31.490503962523015</v>
      </c>
      <c r="H35" s="1">
        <f t="shared" si="11"/>
        <v>2.1200987726518811E-2</v>
      </c>
      <c r="I35" s="1">
        <f t="shared" si="12"/>
        <v>11.030146445202419</v>
      </c>
      <c r="J35" s="1">
        <f t="shared" si="13"/>
        <v>2.8690996094953243</v>
      </c>
      <c r="K35" s="1">
        <f t="shared" si="4"/>
        <v>3.7755782333520286E-5</v>
      </c>
      <c r="L35" s="1">
        <f t="shared" si="5"/>
        <v>40173583.469473921</v>
      </c>
      <c r="M35" s="1">
        <v>0.5</v>
      </c>
      <c r="N35" s="1">
        <f t="shared" si="6"/>
        <v>0.90702361207611237</v>
      </c>
      <c r="O35" s="1">
        <f t="shared" si="14"/>
        <v>1.8140472241522247</v>
      </c>
      <c r="P35" s="1">
        <f t="shared" si="15"/>
        <v>2.8690996094953243</v>
      </c>
      <c r="Q35" s="1">
        <f t="shared" si="7"/>
        <v>4.9332616780188241</v>
      </c>
      <c r="R35" s="1">
        <f t="shared" si="16"/>
        <v>3.3690996094953243</v>
      </c>
      <c r="S35" s="1">
        <f t="shared" si="8"/>
        <v>9.3563450020689718</v>
      </c>
      <c r="T35" s="1">
        <f t="shared" si="17"/>
        <v>0.95648136650023707</v>
      </c>
      <c r="U35" s="1">
        <f t="shared" si="18"/>
        <v>1.516721052946176E-8</v>
      </c>
      <c r="V35">
        <f t="shared" si="9"/>
        <v>1.0651522893063047E-7</v>
      </c>
      <c r="W35" s="11">
        <f t="shared" si="19"/>
        <v>0.37735230309733159</v>
      </c>
    </row>
    <row r="36" spans="2:23">
      <c r="B36" s="45">
        <v>1000</v>
      </c>
      <c r="C36" s="17">
        <f t="shared" si="0"/>
        <v>4.6499414199922331E-2</v>
      </c>
      <c r="D36" s="4">
        <f t="shared" si="21"/>
        <v>7.9999999999999996E-6</v>
      </c>
      <c r="E36">
        <f t="shared" si="2"/>
        <v>3.4229629244806834E-6</v>
      </c>
      <c r="F36">
        <f t="shared" si="10"/>
        <v>75.106631045313819</v>
      </c>
      <c r="G36" s="1">
        <f t="shared" si="3"/>
        <v>29.456669191152077</v>
      </c>
      <c r="H36" s="1">
        <f t="shared" si="11"/>
        <v>1.8406155875137623E-2</v>
      </c>
      <c r="I36" s="1">
        <f t="shared" si="12"/>
        <v>11.831293581565793</v>
      </c>
      <c r="J36" s="1">
        <f t="shared" si="13"/>
        <v>2.8647269602022045</v>
      </c>
      <c r="K36" s="1">
        <f t="shared" si="4"/>
        <v>4.0498079278345984E-5</v>
      </c>
      <c r="L36" s="1">
        <f t="shared" si="5"/>
        <v>34877678.763856582</v>
      </c>
      <c r="M36" s="1">
        <v>0.5</v>
      </c>
      <c r="N36" s="1">
        <f t="shared" si="6"/>
        <v>0.90702361207611237</v>
      </c>
      <c r="O36" s="1">
        <f t="shared" si="14"/>
        <v>1.8140472241522247</v>
      </c>
      <c r="P36" s="1">
        <f t="shared" si="15"/>
        <v>2.8647269602022045</v>
      </c>
      <c r="Q36" s="1">
        <f t="shared" si="7"/>
        <v>4.9072705299006545</v>
      </c>
      <c r="R36" s="1">
        <f t="shared" si="16"/>
        <v>3.3647269602022045</v>
      </c>
      <c r="S36" s="1">
        <f t="shared" si="8"/>
        <v>9.3013712652201033</v>
      </c>
      <c r="T36" s="1">
        <f t="shared" si="17"/>
        <v>0.95706538628523885</v>
      </c>
      <c r="U36" s="1">
        <f t="shared" si="18"/>
        <v>1.4132817939122306E-8</v>
      </c>
      <c r="V36">
        <f t="shared" si="9"/>
        <v>1.0651522893063047E-7</v>
      </c>
      <c r="W36" s="11">
        <f t="shared" si="19"/>
        <v>0.36425752267184741</v>
      </c>
    </row>
    <row r="37" spans="2:23">
      <c r="B37" s="45">
        <v>1000</v>
      </c>
      <c r="C37" s="17">
        <f t="shared" si="0"/>
        <v>4.6499414199922331E-2</v>
      </c>
      <c r="D37" s="4">
        <f t="shared" si="21"/>
        <v>9.0000000000000002E-6</v>
      </c>
      <c r="E37">
        <f t="shared" si="2"/>
        <v>3.4229629244806834E-6</v>
      </c>
      <c r="F37">
        <f t="shared" si="10"/>
        <v>84.494959925978065</v>
      </c>
      <c r="G37" s="1">
        <f t="shared" si="3"/>
        <v>27.772014048309984</v>
      </c>
      <c r="H37" s="1">
        <f t="shared" si="11"/>
        <v>1.624329937352964E-2</v>
      </c>
      <c r="I37" s="1">
        <f t="shared" si="12"/>
        <v>12.588080523506358</v>
      </c>
      <c r="J37" s="1">
        <f t="shared" si="13"/>
        <v>2.8608642550088268</v>
      </c>
      <c r="K37" s="1">
        <f t="shared" si="4"/>
        <v>4.3088532922339658E-5</v>
      </c>
      <c r="L37" s="1">
        <f t="shared" si="5"/>
        <v>30779299.135479238</v>
      </c>
      <c r="M37" s="1">
        <v>0.5</v>
      </c>
      <c r="N37" s="1">
        <f t="shared" si="6"/>
        <v>0.90702361207611237</v>
      </c>
      <c r="O37" s="1">
        <f t="shared" si="14"/>
        <v>1.8140472241522247</v>
      </c>
      <c r="P37" s="1">
        <f t="shared" si="15"/>
        <v>2.8608642550088268</v>
      </c>
      <c r="Q37" s="1">
        <f t="shared" si="7"/>
        <v>4.8844477343278303</v>
      </c>
      <c r="R37" s="1">
        <f t="shared" si="16"/>
        <v>3.3608642550088268</v>
      </c>
      <c r="S37" s="1">
        <f t="shared" si="8"/>
        <v>9.2531157586343475</v>
      </c>
      <c r="T37" s="1">
        <f t="shared" si="17"/>
        <v>0.95758219016183033</v>
      </c>
      <c r="U37" s="1">
        <f t="shared" si="18"/>
        <v>1.3277051788297964E-8</v>
      </c>
      <c r="V37">
        <f t="shared" si="9"/>
        <v>1.0651522893063047E-7</v>
      </c>
      <c r="W37" s="11">
        <f t="shared" si="19"/>
        <v>0.35305711826013708</v>
      </c>
    </row>
    <row r="38" spans="2:23">
      <c r="B38" s="45">
        <v>1000</v>
      </c>
      <c r="C38" s="17">
        <f t="shared" si="0"/>
        <v>4.6499414199922331E-2</v>
      </c>
      <c r="D38" s="4">
        <f t="shared" si="21"/>
        <v>1.0000000000000001E-5</v>
      </c>
      <c r="E38">
        <f t="shared" si="2"/>
        <v>3.4229629244806834E-6</v>
      </c>
      <c r="F38">
        <f t="shared" si="10"/>
        <v>93.883288806642298</v>
      </c>
      <c r="G38" s="1">
        <f t="shared" si="3"/>
        <v>26.346845880855913</v>
      </c>
      <c r="H38" s="1">
        <f t="shared" si="11"/>
        <v>1.4521636090904016E-2</v>
      </c>
      <c r="I38" s="1">
        <f t="shared" si="12"/>
        <v>13.307431360333114</v>
      </c>
      <c r="J38" s="1">
        <f t="shared" si="13"/>
        <v>2.8574053439842544</v>
      </c>
      <c r="K38" s="1">
        <f t="shared" si="4"/>
        <v>4.5550844166491791E-5</v>
      </c>
      <c r="L38" s="1">
        <f t="shared" si="5"/>
        <v>27516933.038055632</v>
      </c>
      <c r="M38" s="1">
        <v>0.5</v>
      </c>
      <c r="N38" s="1">
        <f t="shared" si="6"/>
        <v>0.90702361207611237</v>
      </c>
      <c r="O38" s="1">
        <f t="shared" si="14"/>
        <v>1.8140472241522247</v>
      </c>
      <c r="P38" s="1">
        <f t="shared" si="15"/>
        <v>2.8574053439842544</v>
      </c>
      <c r="Q38" s="1">
        <f t="shared" si="7"/>
        <v>4.8641193416924393</v>
      </c>
      <c r="R38" s="1">
        <f t="shared" si="16"/>
        <v>3.3574053439842544</v>
      </c>
      <c r="S38" s="1">
        <f t="shared" si="8"/>
        <v>9.2101476515618526</v>
      </c>
      <c r="T38" s="1">
        <f t="shared" si="17"/>
        <v>0.95804568217166319</v>
      </c>
      <c r="U38" s="1">
        <f t="shared" si="18"/>
        <v>1.2554164932688764E-8</v>
      </c>
      <c r="V38">
        <f t="shared" si="9"/>
        <v>1.0651522893063047E-7</v>
      </c>
      <c r="W38" s="11">
        <f t="shared" si="19"/>
        <v>0.3433112716037503</v>
      </c>
    </row>
    <row r="39" spans="2:23">
      <c r="B39" s="45">
        <v>1000</v>
      </c>
      <c r="C39" s="17">
        <f t="shared" si="0"/>
        <v>4.6499414199922331E-2</v>
      </c>
      <c r="D39" s="4">
        <f>D38+0.00001</f>
        <v>2.0000000000000002E-5</v>
      </c>
      <c r="E39">
        <f t="shared" si="2"/>
        <v>3.4229629244806834E-6</v>
      </c>
      <c r="F39">
        <f t="shared" si="10"/>
        <v>187.7665776132846</v>
      </c>
      <c r="G39" s="1">
        <f t="shared" si="3"/>
        <v>18.630033385230075</v>
      </c>
      <c r="H39" s="1">
        <f t="shared" si="11"/>
        <v>6.9221238731980508E-3</v>
      </c>
      <c r="I39" s="1">
        <f t="shared" si="12"/>
        <v>19.21742674655464</v>
      </c>
      <c r="J39" s="1">
        <f t="shared" si="13"/>
        <v>2.8346090638742436</v>
      </c>
      <c r="K39" s="1">
        <f t="shared" si="4"/>
        <v>6.5780539257379972E-5</v>
      </c>
      <c r="L39" s="1">
        <f t="shared" si="5"/>
        <v>13116677.618662139</v>
      </c>
      <c r="M39" s="1">
        <v>0.5</v>
      </c>
      <c r="N39" s="1">
        <f t="shared" si="6"/>
        <v>0.90702361207611237</v>
      </c>
      <c r="O39" s="1">
        <f t="shared" si="14"/>
        <v>1.8140472241522247</v>
      </c>
      <c r="P39" s="1">
        <f t="shared" si="15"/>
        <v>2.8346090638742436</v>
      </c>
      <c r="Q39" s="1">
        <f t="shared" si="7"/>
        <v>4.7326694782657404</v>
      </c>
      <c r="R39" s="1">
        <f t="shared" si="16"/>
        <v>3.3346090638742436</v>
      </c>
      <c r="S39" s="1">
        <f t="shared" si="8"/>
        <v>8.9326095313028464</v>
      </c>
      <c r="T39" s="1">
        <f t="shared" si="17"/>
        <v>0.96111734200316445</v>
      </c>
      <c r="U39" s="1">
        <f t="shared" si="18"/>
        <v>8.6696755067755687E-9</v>
      </c>
      <c r="V39">
        <f t="shared" si="9"/>
        <v>1.0651522893063047E-7</v>
      </c>
      <c r="W39" s="11">
        <f t="shared" si="19"/>
        <v>0.28529592521844466</v>
      </c>
    </row>
    <row r="40" spans="2:23">
      <c r="B40" s="45">
        <v>1000</v>
      </c>
      <c r="C40" s="17">
        <f t="shared" si="0"/>
        <v>4.6499414199922331E-2</v>
      </c>
      <c r="D40" s="4">
        <f t="shared" ref="D40:D47" si="22">D39+0.00001</f>
        <v>3.0000000000000004E-5</v>
      </c>
      <c r="E40">
        <f t="shared" si="2"/>
        <v>3.4229629244806834E-6</v>
      </c>
      <c r="F40">
        <f t="shared" si="10"/>
        <v>281.64986641992687</v>
      </c>
      <c r="G40" s="1">
        <f t="shared" si="3"/>
        <v>15.211358561609742</v>
      </c>
      <c r="H40" s="1">
        <f t="shared" si="11"/>
        <v>4.4784544765304069E-3</v>
      </c>
      <c r="I40" s="1">
        <f t="shared" si="12"/>
        <v>23.850329951725367</v>
      </c>
      <c r="J40" s="1">
        <f t="shared" si="13"/>
        <v>2.8212742355047347</v>
      </c>
      <c r="K40" s="1">
        <f t="shared" si="4"/>
        <v>8.16387951613871E-5</v>
      </c>
      <c r="L40" s="1">
        <f t="shared" si="5"/>
        <v>8486187.862940453</v>
      </c>
      <c r="M40" s="1">
        <v>0.5</v>
      </c>
      <c r="N40" s="1">
        <f t="shared" si="6"/>
        <v>0.90702361207611237</v>
      </c>
      <c r="O40" s="1">
        <f t="shared" si="14"/>
        <v>1.8140472241522247</v>
      </c>
      <c r="P40" s="1">
        <f t="shared" si="15"/>
        <v>2.8212742355047347</v>
      </c>
      <c r="Q40" s="1">
        <f t="shared" si="7"/>
        <v>4.6577692154086536</v>
      </c>
      <c r="R40" s="1">
        <f t="shared" si="16"/>
        <v>3.3212742355047347</v>
      </c>
      <c r="S40" s="1">
        <f t="shared" si="8"/>
        <v>8.77471008013082</v>
      </c>
      <c r="T40" s="1">
        <f t="shared" si="17"/>
        <v>0.96292791884786511</v>
      </c>
      <c r="U40" s="1">
        <f t="shared" si="18"/>
        <v>6.9744210479203268E-9</v>
      </c>
      <c r="V40">
        <f t="shared" si="9"/>
        <v>1.0651522893063047E-7</v>
      </c>
      <c r="W40" s="11">
        <f t="shared" si="19"/>
        <v>0.25588700348025273</v>
      </c>
    </row>
    <row r="41" spans="2:23">
      <c r="B41" s="45">
        <v>1000</v>
      </c>
      <c r="C41" s="17">
        <f t="shared" si="0"/>
        <v>4.6499414199922331E-2</v>
      </c>
      <c r="D41" s="4">
        <f t="shared" si="22"/>
        <v>4.0000000000000003E-5</v>
      </c>
      <c r="E41">
        <f t="shared" si="2"/>
        <v>3.4229629244806834E-6</v>
      </c>
      <c r="F41">
        <f t="shared" si="10"/>
        <v>375.53315522656919</v>
      </c>
      <c r="G41" s="1">
        <f t="shared" si="3"/>
        <v>13.173422940427956</v>
      </c>
      <c r="H41" s="1">
        <f t="shared" si="11"/>
        <v>3.2863519332572595E-3</v>
      </c>
      <c r="I41" s="1">
        <f t="shared" si="12"/>
        <v>27.807617585383205</v>
      </c>
      <c r="J41" s="1">
        <f t="shared" si="13"/>
        <v>2.8118244693385193</v>
      </c>
      <c r="K41" s="1">
        <f t="shared" si="4"/>
        <v>9.5184444012903771E-5</v>
      </c>
      <c r="L41" s="1">
        <f t="shared" si="5"/>
        <v>6227282.2098584296</v>
      </c>
      <c r="M41" s="1">
        <v>0.5</v>
      </c>
      <c r="N41" s="1">
        <f t="shared" si="6"/>
        <v>0.90702361207611237</v>
      </c>
      <c r="O41" s="1">
        <f t="shared" si="14"/>
        <v>1.8140472241522247</v>
      </c>
      <c r="P41" s="1">
        <f t="shared" si="15"/>
        <v>2.8118244693385193</v>
      </c>
      <c r="Q41" s="1">
        <f t="shared" si="7"/>
        <v>4.6055602676105725</v>
      </c>
      <c r="R41" s="1">
        <f t="shared" si="16"/>
        <v>3.3118244693385193</v>
      </c>
      <c r="S41" s="1">
        <f t="shared" si="8"/>
        <v>8.6647527733495462</v>
      </c>
      <c r="T41" s="1">
        <f t="shared" si="17"/>
        <v>0.96421721861719623</v>
      </c>
      <c r="U41" s="1">
        <f t="shared" si="18"/>
        <v>5.9750915374958035E-9</v>
      </c>
      <c r="V41">
        <f t="shared" si="9"/>
        <v>1.0651522893063047E-7</v>
      </c>
      <c r="W41" s="11">
        <f t="shared" si="19"/>
        <v>0.23684620420450964</v>
      </c>
    </row>
    <row r="42" spans="2:23">
      <c r="B42" s="45">
        <v>1000</v>
      </c>
      <c r="C42" s="17">
        <f t="shared" si="0"/>
        <v>4.6499414199922331E-2</v>
      </c>
      <c r="D42" s="4">
        <f t="shared" si="22"/>
        <v>5.0000000000000002E-5</v>
      </c>
      <c r="E42">
        <f t="shared" si="2"/>
        <v>3.4229629244806834E-6</v>
      </c>
      <c r="F42">
        <f t="shared" si="10"/>
        <v>469.41644403321146</v>
      </c>
      <c r="G42" s="1">
        <f t="shared" si="3"/>
        <v>11.78266767646083</v>
      </c>
      <c r="H42" s="1">
        <f t="shared" si="11"/>
        <v>2.5843838250812295E-3</v>
      </c>
      <c r="I42" s="1">
        <f t="shared" si="12"/>
        <v>31.327438202423689</v>
      </c>
      <c r="J42" s="1">
        <f t="shared" si="13"/>
        <v>2.8045039313794433</v>
      </c>
      <c r="K42" s="1">
        <f t="shared" si="4"/>
        <v>1.0723265948585608E-4</v>
      </c>
      <c r="L42" s="1">
        <f t="shared" si="5"/>
        <v>4897128.409927479</v>
      </c>
      <c r="M42" s="1">
        <v>0.5</v>
      </c>
      <c r="N42" s="1">
        <f t="shared" si="6"/>
        <v>0.90702361207611237</v>
      </c>
      <c r="O42" s="1">
        <f t="shared" si="14"/>
        <v>1.8140472241522247</v>
      </c>
      <c r="P42" s="1">
        <f t="shared" si="15"/>
        <v>2.8045039313794433</v>
      </c>
      <c r="Q42" s="1">
        <f t="shared" si="7"/>
        <v>4.5656030699527683</v>
      </c>
      <c r="R42" s="1">
        <f t="shared" si="16"/>
        <v>3.3045039313794433</v>
      </c>
      <c r="S42" s="1">
        <f t="shared" si="8"/>
        <v>8.580658396392268</v>
      </c>
      <c r="T42" s="1">
        <f t="shared" si="17"/>
        <v>0.96521958957263099</v>
      </c>
      <c r="U42" s="1">
        <f t="shared" si="18"/>
        <v>5.2990723830466231E-9</v>
      </c>
      <c r="V42">
        <f t="shared" si="9"/>
        <v>1.0651522893063047E-7</v>
      </c>
      <c r="W42" s="11">
        <f t="shared" si="19"/>
        <v>0.22304581209806837</v>
      </c>
    </row>
    <row r="43" spans="2:23">
      <c r="B43" s="45">
        <v>1000</v>
      </c>
      <c r="C43" s="17">
        <f t="shared" si="0"/>
        <v>4.6499414199922331E-2</v>
      </c>
      <c r="D43" s="4">
        <f t="shared" si="22"/>
        <v>6.0000000000000002E-5</v>
      </c>
      <c r="E43">
        <f t="shared" si="2"/>
        <v>3.4229629244806834E-6</v>
      </c>
      <c r="F43">
        <f t="shared" si="10"/>
        <v>563.29973283985373</v>
      </c>
      <c r="G43" s="1">
        <f t="shared" si="3"/>
        <v>10.756054789974298</v>
      </c>
      <c r="H43" s="1">
        <f t="shared" si="11"/>
        <v>2.1234494270425397E-3</v>
      </c>
      <c r="I43" s="1">
        <f t="shared" si="12"/>
        <v>34.533545401015019</v>
      </c>
      <c r="J43" s="1">
        <f t="shared" si="13"/>
        <v>2.7985296131887023</v>
      </c>
      <c r="K43" s="1">
        <f t="shared" si="4"/>
        <v>1.1820704555854483E-4</v>
      </c>
      <c r="L43" s="1">
        <f t="shared" si="5"/>
        <v>4023707.475373711</v>
      </c>
      <c r="M43" s="1">
        <v>0.5</v>
      </c>
      <c r="N43" s="1">
        <f t="shared" si="6"/>
        <v>0.90702361207611237</v>
      </c>
      <c r="O43" s="1">
        <f t="shared" si="14"/>
        <v>1.8140472241522247</v>
      </c>
      <c r="P43" s="1">
        <f t="shared" si="15"/>
        <v>2.7985296131887023</v>
      </c>
      <c r="Q43" s="1">
        <f t="shared" si="7"/>
        <v>4.5333058625030125</v>
      </c>
      <c r="R43" s="1">
        <f t="shared" si="16"/>
        <v>3.2985296131887023</v>
      </c>
      <c r="S43" s="1">
        <f t="shared" si="8"/>
        <v>8.5127233846236869</v>
      </c>
      <c r="T43" s="1">
        <f t="shared" si="17"/>
        <v>0.96603995508191065</v>
      </c>
      <c r="U43" s="1">
        <f t="shared" si="18"/>
        <v>4.8036350711157595E-9</v>
      </c>
      <c r="V43">
        <f t="shared" si="9"/>
        <v>1.0651522893063047E-7</v>
      </c>
      <c r="W43" s="11">
        <f t="shared" si="19"/>
        <v>0.21236314621498631</v>
      </c>
    </row>
    <row r="44" spans="2:23">
      <c r="B44" s="45">
        <v>1000</v>
      </c>
      <c r="C44" s="17">
        <f t="shared" si="0"/>
        <v>4.6499414199922331E-2</v>
      </c>
      <c r="D44" s="4">
        <f t="shared" si="22"/>
        <v>7.0000000000000007E-5</v>
      </c>
      <c r="E44">
        <f t="shared" si="2"/>
        <v>3.4229629244806834E-6</v>
      </c>
      <c r="F44">
        <f t="shared" si="10"/>
        <v>657.18302164649606</v>
      </c>
      <c r="G44" s="1">
        <f t="shared" si="3"/>
        <v>9.9581717188130341</v>
      </c>
      <c r="H44" s="1">
        <f t="shared" si="11"/>
        <v>1.7983774309344427E-3</v>
      </c>
      <c r="I44" s="1">
        <f t="shared" si="12"/>
        <v>37.500154980137317</v>
      </c>
      <c r="J44" s="1">
        <f t="shared" si="13"/>
        <v>2.7934837486300164</v>
      </c>
      <c r="K44" s="1">
        <f t="shared" si="4"/>
        <v>1.2836164015928969E-4</v>
      </c>
      <c r="L44" s="1">
        <f t="shared" si="5"/>
        <v>3407731.1285310509</v>
      </c>
      <c r="M44" s="1">
        <v>0.5</v>
      </c>
      <c r="N44" s="1">
        <f t="shared" si="6"/>
        <v>0.90702361207611237</v>
      </c>
      <c r="O44" s="1">
        <f t="shared" si="14"/>
        <v>1.8140472241522247</v>
      </c>
      <c r="P44" s="1">
        <f t="shared" si="15"/>
        <v>2.7934837486300164</v>
      </c>
      <c r="Q44" s="1">
        <f t="shared" si="7"/>
        <v>4.5062442466107679</v>
      </c>
      <c r="R44" s="1">
        <f t="shared" si="16"/>
        <v>3.2934837486300164</v>
      </c>
      <c r="S44" s="1">
        <f t="shared" si="8"/>
        <v>8.4558274854152273</v>
      </c>
      <c r="T44" s="1">
        <f t="shared" si="17"/>
        <v>0.96673446578892475</v>
      </c>
      <c r="U44" s="1">
        <f t="shared" si="18"/>
        <v>4.420922855274258E-9</v>
      </c>
      <c r="V44">
        <f t="shared" si="9"/>
        <v>1.0651522893063047E-7</v>
      </c>
      <c r="W44" s="11">
        <f t="shared" si="19"/>
        <v>0.20372795027035412</v>
      </c>
    </row>
    <row r="45" spans="2:23">
      <c r="B45" s="45">
        <v>1000</v>
      </c>
      <c r="C45" s="17">
        <f t="shared" si="0"/>
        <v>4.6499414199922331E-2</v>
      </c>
      <c r="D45" s="4">
        <f t="shared" si="22"/>
        <v>8.0000000000000007E-5</v>
      </c>
      <c r="E45">
        <f t="shared" si="2"/>
        <v>3.4229629244806834E-6</v>
      </c>
      <c r="F45">
        <f t="shared" si="10"/>
        <v>751.06631045313839</v>
      </c>
      <c r="G45" s="1">
        <f t="shared" si="3"/>
        <v>9.3150166926150373</v>
      </c>
      <c r="H45" s="1">
        <f t="shared" si="11"/>
        <v>1.5572360293475101E-3</v>
      </c>
      <c r="I45" s="1">
        <f t="shared" si="12"/>
        <v>40.275983767750247</v>
      </c>
      <c r="J45" s="1">
        <f t="shared" si="13"/>
        <v>2.7891170095212643</v>
      </c>
      <c r="K45" s="1">
        <f t="shared" si="4"/>
        <v>1.3786319918399493E-4</v>
      </c>
      <c r="L45" s="1">
        <f t="shared" si="5"/>
        <v>2950794.1994802803</v>
      </c>
      <c r="M45" s="1">
        <v>0.5</v>
      </c>
      <c r="N45" s="1">
        <f t="shared" si="6"/>
        <v>0.90702361207611237</v>
      </c>
      <c r="O45" s="1">
        <f t="shared" si="14"/>
        <v>1.8140472241522247</v>
      </c>
      <c r="P45" s="1">
        <f t="shared" si="15"/>
        <v>2.7891170095212643</v>
      </c>
      <c r="Q45" s="1">
        <f t="shared" si="7"/>
        <v>4.4829835253966284</v>
      </c>
      <c r="R45" s="1">
        <f t="shared" si="16"/>
        <v>3.2891170095212643</v>
      </c>
      <c r="S45" s="1">
        <f t="shared" si="8"/>
        <v>8.4069421616109281</v>
      </c>
      <c r="T45" s="1">
        <f t="shared" si="17"/>
        <v>0.96733671575630287</v>
      </c>
      <c r="U45" s="1">
        <f t="shared" si="18"/>
        <v>4.1140550674562371E-9</v>
      </c>
      <c r="V45">
        <f t="shared" si="9"/>
        <v>1.0651522893063047E-7</v>
      </c>
      <c r="W45" s="11">
        <f t="shared" si="19"/>
        <v>0.19653015546333447</v>
      </c>
    </row>
    <row r="46" spans="2:23">
      <c r="B46" s="45">
        <v>1000</v>
      </c>
      <c r="C46" s="17">
        <f t="shared" si="0"/>
        <v>4.6499414199922331E-2</v>
      </c>
      <c r="D46" s="4">
        <f t="shared" si="22"/>
        <v>9.0000000000000006E-5</v>
      </c>
      <c r="E46">
        <f t="shared" si="2"/>
        <v>3.4229629244806834E-6</v>
      </c>
      <c r="F46">
        <f t="shared" si="10"/>
        <v>844.9495992597806</v>
      </c>
      <c r="G46" s="1">
        <f t="shared" si="3"/>
        <v>8.7822819602853048</v>
      </c>
      <c r="H46" s="1">
        <f t="shared" si="11"/>
        <v>1.3714832527582539E-3</v>
      </c>
      <c r="I46" s="1">
        <f t="shared" si="12"/>
        <v>42.895078671816549</v>
      </c>
      <c r="J46" s="1">
        <f t="shared" si="13"/>
        <v>2.785268626519025</v>
      </c>
      <c r="K46" s="1">
        <f t="shared" si="4"/>
        <v>1.4682826393631017E-4</v>
      </c>
      <c r="L46" s="1">
        <f t="shared" si="5"/>
        <v>2598812.7365760361</v>
      </c>
      <c r="M46" s="1">
        <v>0.5</v>
      </c>
      <c r="N46" s="1">
        <f t="shared" si="6"/>
        <v>0.90702361207611237</v>
      </c>
      <c r="O46" s="1">
        <f t="shared" si="14"/>
        <v>1.8140472241522247</v>
      </c>
      <c r="P46" s="1">
        <f t="shared" si="15"/>
        <v>2.785268626519025</v>
      </c>
      <c r="Q46" s="1">
        <f t="shared" si="7"/>
        <v>4.4626051804866131</v>
      </c>
      <c r="R46" s="1">
        <f t="shared" si="16"/>
        <v>3.285268626519025</v>
      </c>
      <c r="S46" s="1">
        <f t="shared" si="8"/>
        <v>8.3641292975081569</v>
      </c>
      <c r="T46" s="1">
        <f t="shared" si="17"/>
        <v>0.96786841190521233</v>
      </c>
      <c r="U46" s="1">
        <f t="shared" si="18"/>
        <v>3.8610561875024188E-9</v>
      </c>
      <c r="V46">
        <f t="shared" si="9"/>
        <v>1.0651522893063047E-7</v>
      </c>
      <c r="W46" s="11">
        <f t="shared" si="19"/>
        <v>0.19039134779447378</v>
      </c>
    </row>
    <row r="47" spans="2:23" ht="14.65" thickBot="1">
      <c r="B47" s="45">
        <v>1000</v>
      </c>
      <c r="C47" s="49">
        <f t="shared" si="0"/>
        <v>4.6499414199922331E-2</v>
      </c>
      <c r="D47" s="50">
        <f t="shared" si="22"/>
        <v>1E-4</v>
      </c>
      <c r="E47" s="51">
        <f t="shared" si="2"/>
        <v>3.4229629244806834E-6</v>
      </c>
      <c r="F47" s="51">
        <f t="shared" si="10"/>
        <v>938.83288806642292</v>
      </c>
      <c r="G47" s="52">
        <f t="shared" si="3"/>
        <v>8.3316042144929945</v>
      </c>
      <c r="H47" s="52">
        <f t="shared" si="11"/>
        <v>1.2241552117192743E-3</v>
      </c>
      <c r="I47" s="52">
        <f t="shared" si="12"/>
        <v>45.382358690723734</v>
      </c>
      <c r="J47" s="52">
        <f t="shared" si="13"/>
        <v>2.7818288713113386</v>
      </c>
      <c r="K47" s="52">
        <f t="shared" si="4"/>
        <v>1.5534213122383108E-4</v>
      </c>
      <c r="L47" s="52">
        <f t="shared" si="5"/>
        <v>2319642.0002678288</v>
      </c>
      <c r="M47" s="52">
        <v>0.5</v>
      </c>
      <c r="N47" s="52">
        <f t="shared" si="6"/>
        <v>0.90702361207611237</v>
      </c>
      <c r="O47" s="52">
        <f t="shared" si="14"/>
        <v>1.8140472241522247</v>
      </c>
      <c r="P47" s="52">
        <f t="shared" si="15"/>
        <v>2.7818288713113386</v>
      </c>
      <c r="Q47" s="52">
        <f t="shared" si="7"/>
        <v>4.4444861708214871</v>
      </c>
      <c r="R47" s="52">
        <f t="shared" si="16"/>
        <v>3.2818288713113386</v>
      </c>
      <c r="S47" s="52">
        <f t="shared" si="8"/>
        <v>8.3260747218410742</v>
      </c>
      <c r="T47" s="52">
        <f t="shared" si="17"/>
        <v>0.96834439640710723</v>
      </c>
      <c r="U47" s="52">
        <f t="shared" si="18"/>
        <v>3.6479192961071227E-9</v>
      </c>
      <c r="V47" s="51">
        <f t="shared" si="9"/>
        <v>1.0651522893063047E-7</v>
      </c>
      <c r="W47" s="13">
        <f t="shared" si="19"/>
        <v>0.18506178990265609</v>
      </c>
    </row>
  </sheetData>
  <mergeCells count="3">
    <mergeCell ref="A2:D2"/>
    <mergeCell ref="F2:G3"/>
    <mergeCell ref="M14:S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B5C4-E9D0-49FA-B94D-CBA1E2A5E479}">
  <dimension ref="A1:W47"/>
  <sheetViews>
    <sheetView workbookViewId="0">
      <selection activeCell="A22" sqref="A22"/>
    </sheetView>
  </sheetViews>
  <sheetFormatPr baseColWidth="10" defaultRowHeight="14.25"/>
  <cols>
    <col min="1" max="1" width="50.19921875" customWidth="1"/>
  </cols>
  <sheetData>
    <row r="1" spans="1:23" ht="14.65" thickBot="1"/>
    <row r="2" spans="1:23" ht="14.65" thickBot="1">
      <c r="A2" s="63" t="s">
        <v>56</v>
      </c>
      <c r="B2" s="64"/>
      <c r="C2" s="64"/>
      <c r="D2" s="65"/>
      <c r="F2" s="59" t="s">
        <v>43</v>
      </c>
      <c r="G2" s="60"/>
    </row>
    <row r="3" spans="1:23" ht="15" thickBot="1">
      <c r="A3" s="8"/>
      <c r="B3" s="20"/>
      <c r="C3" s="21"/>
      <c r="D3" s="9"/>
      <c r="F3" s="61"/>
      <c r="G3" s="62"/>
    </row>
    <row r="4" spans="1:23">
      <c r="A4" s="10" t="s">
        <v>45</v>
      </c>
      <c r="B4" s="2" t="s">
        <v>15</v>
      </c>
      <c r="C4" s="18">
        <f>12041*1000000</f>
        <v>12041000000</v>
      </c>
      <c r="D4" s="11" t="s">
        <v>16</v>
      </c>
      <c r="F4" s="14" t="s">
        <v>22</v>
      </c>
      <c r="G4" s="9">
        <v>0.56418863539999997</v>
      </c>
    </row>
    <row r="5" spans="1:23" ht="15.4">
      <c r="A5" s="22" t="s">
        <v>48</v>
      </c>
      <c r="B5" s="2" t="s">
        <v>12</v>
      </c>
      <c r="C5" s="18">
        <f>C12/(1-C9^2)</f>
        <v>95652173913.043472</v>
      </c>
      <c r="D5" s="11"/>
      <c r="F5" s="15" t="s">
        <v>23</v>
      </c>
      <c r="G5" s="11">
        <v>0.50000709600000004</v>
      </c>
    </row>
    <row r="6" spans="1:23">
      <c r="A6" s="10" t="s">
        <v>49</v>
      </c>
      <c r="B6" s="19" t="s">
        <v>4</v>
      </c>
      <c r="C6" s="17">
        <f>220/2000000</f>
        <v>1.1E-4</v>
      </c>
      <c r="D6" s="11" t="s">
        <v>11</v>
      </c>
      <c r="F6" s="15" t="s">
        <v>24</v>
      </c>
      <c r="G6" s="11">
        <v>0.1091637999</v>
      </c>
    </row>
    <row r="7" spans="1:23">
      <c r="A7" s="10" t="s">
        <v>50</v>
      </c>
      <c r="B7" s="19" t="s">
        <v>5</v>
      </c>
      <c r="C7" s="17">
        <v>6</v>
      </c>
      <c r="D7" s="11"/>
      <c r="F7" s="15" t="s">
        <v>25</v>
      </c>
      <c r="G7" s="11">
        <v>1.6218405650000001</v>
      </c>
    </row>
    <row r="8" spans="1:23" ht="14.65">
      <c r="A8" s="10" t="s">
        <v>51</v>
      </c>
      <c r="B8" s="27" t="s">
        <v>64</v>
      </c>
      <c r="C8" s="17">
        <v>0.45500000000000002</v>
      </c>
      <c r="D8" s="11"/>
      <c r="F8" s="15" t="s">
        <v>26</v>
      </c>
      <c r="G8" s="11">
        <f>0.992925298</f>
        <v>0.99292529799999996</v>
      </c>
    </row>
    <row r="9" spans="1:23">
      <c r="A9" s="10" t="s">
        <v>52</v>
      </c>
      <c r="B9" s="19" t="s">
        <v>6</v>
      </c>
      <c r="C9" s="17">
        <v>0.08</v>
      </c>
      <c r="D9" s="11"/>
      <c r="F9" s="15" t="s">
        <v>27</v>
      </c>
      <c r="G9" s="11">
        <v>1.1583457300000001E-2</v>
      </c>
    </row>
    <row r="10" spans="1:23">
      <c r="A10" s="10" t="s">
        <v>53</v>
      </c>
      <c r="B10" s="19" t="s">
        <v>7</v>
      </c>
      <c r="C10" s="18">
        <v>44000000000</v>
      </c>
      <c r="D10" s="23"/>
      <c r="F10" s="15" t="s">
        <v>28</v>
      </c>
      <c r="G10" s="11">
        <v>1.271839956</v>
      </c>
    </row>
    <row r="11" spans="1:23">
      <c r="A11" s="10" t="s">
        <v>54</v>
      </c>
      <c r="B11" s="19" t="s">
        <v>8</v>
      </c>
      <c r="C11" s="18">
        <f>C12/(3*(1-2*C9))</f>
        <v>37714285714.285713</v>
      </c>
      <c r="D11" s="11"/>
      <c r="F11" s="15" t="s">
        <v>29</v>
      </c>
      <c r="G11" s="11">
        <v>1.5055086390000001</v>
      </c>
    </row>
    <row r="12" spans="1:23" ht="14.65" thickBot="1">
      <c r="A12" s="12" t="s">
        <v>55</v>
      </c>
      <c r="B12" s="24" t="s">
        <v>9</v>
      </c>
      <c r="C12" s="25">
        <f>2*C10*(1+C9)</f>
        <v>95040000000</v>
      </c>
      <c r="D12" s="13"/>
      <c r="F12" s="16" t="s">
        <v>30</v>
      </c>
      <c r="G12" s="13">
        <v>1</v>
      </c>
    </row>
    <row r="13" spans="1:23">
      <c r="B13" s="19"/>
      <c r="C13" s="18"/>
    </row>
    <row r="14" spans="1:23">
      <c r="B14" s="19"/>
      <c r="C14" s="29" t="s">
        <v>62</v>
      </c>
      <c r="D14" s="3" t="s">
        <v>60</v>
      </c>
      <c r="E14" s="3" t="s">
        <v>65</v>
      </c>
      <c r="F14" s="3" t="s">
        <v>68</v>
      </c>
      <c r="G14" s="3" t="s">
        <v>71</v>
      </c>
      <c r="H14" s="3" t="s">
        <v>71</v>
      </c>
      <c r="I14" s="3" t="s">
        <v>71</v>
      </c>
      <c r="J14" s="3" t="s">
        <v>46</v>
      </c>
      <c r="K14" s="3" t="s">
        <v>79</v>
      </c>
      <c r="L14" s="3" t="s">
        <v>82</v>
      </c>
      <c r="M14" s="66" t="s">
        <v>84</v>
      </c>
      <c r="N14" s="67"/>
      <c r="O14" s="67"/>
      <c r="P14" s="67"/>
      <c r="Q14" s="67"/>
      <c r="R14" s="67"/>
      <c r="S14" s="68"/>
      <c r="T14" s="3" t="s">
        <v>87</v>
      </c>
      <c r="U14" s="3" t="s">
        <v>91</v>
      </c>
      <c r="V14" s="3" t="s">
        <v>93</v>
      </c>
      <c r="W14" s="3" t="s">
        <v>97</v>
      </c>
    </row>
    <row r="15" spans="1:23">
      <c r="B15" s="19"/>
      <c r="C15" s="29" t="s">
        <v>63</v>
      </c>
      <c r="D15" s="3" t="s">
        <v>61</v>
      </c>
      <c r="E15" s="3" t="s">
        <v>66</v>
      </c>
      <c r="F15" s="3" t="s">
        <v>69</v>
      </c>
      <c r="G15" s="3" t="s">
        <v>72</v>
      </c>
      <c r="H15" s="3" t="s">
        <v>74</v>
      </c>
      <c r="I15" s="3" t="s">
        <v>66</v>
      </c>
      <c r="J15" s="3" t="s">
        <v>77</v>
      </c>
      <c r="K15" s="3" t="s">
        <v>66</v>
      </c>
      <c r="L15" s="3" t="s">
        <v>83</v>
      </c>
      <c r="M15" s="30"/>
      <c r="N15" s="2"/>
      <c r="O15" s="2"/>
      <c r="P15" s="2"/>
      <c r="Q15" s="2"/>
      <c r="R15" s="2"/>
      <c r="S15" s="31"/>
      <c r="T15" s="3" t="s">
        <v>88</v>
      </c>
      <c r="U15" s="2" t="s">
        <v>90</v>
      </c>
      <c r="V15" s="3" t="s">
        <v>90</v>
      </c>
      <c r="W15" s="3" t="s">
        <v>98</v>
      </c>
    </row>
    <row r="16" spans="1:23" ht="14.65" thickBot="1">
      <c r="A16" s="26" t="s">
        <v>57</v>
      </c>
      <c r="B16" s="3" t="s">
        <v>58</v>
      </c>
      <c r="C16" s="3" t="s">
        <v>59</v>
      </c>
      <c r="D16" s="3" t="s">
        <v>58</v>
      </c>
      <c r="E16" s="3" t="s">
        <v>67</v>
      </c>
      <c r="F16" s="3" t="s">
        <v>70</v>
      </c>
      <c r="G16" s="3" t="s">
        <v>73</v>
      </c>
      <c r="H16" s="3" t="s">
        <v>75</v>
      </c>
      <c r="I16" s="3" t="s">
        <v>76</v>
      </c>
      <c r="J16" s="3" t="s">
        <v>78</v>
      </c>
      <c r="K16" s="3" t="s">
        <v>80</v>
      </c>
      <c r="L16" s="3" t="s">
        <v>81</v>
      </c>
      <c r="M16" s="32"/>
      <c r="N16" s="3" t="s">
        <v>85</v>
      </c>
      <c r="Q16" s="3" t="s">
        <v>85</v>
      </c>
      <c r="S16" s="28"/>
      <c r="T16" s="3" t="s">
        <v>89</v>
      </c>
      <c r="U16" s="3" t="s">
        <v>92</v>
      </c>
      <c r="V16" s="3" t="s">
        <v>94</v>
      </c>
      <c r="W16" s="3" t="s">
        <v>94</v>
      </c>
    </row>
    <row r="17" spans="2:23" ht="18.75">
      <c r="B17" s="33" t="s">
        <v>0</v>
      </c>
      <c r="C17" s="34" t="s">
        <v>1</v>
      </c>
      <c r="D17" s="35" t="s">
        <v>47</v>
      </c>
      <c r="E17" s="36" t="s">
        <v>10</v>
      </c>
      <c r="F17" s="37" t="s">
        <v>13</v>
      </c>
      <c r="G17" s="37" t="s">
        <v>14</v>
      </c>
      <c r="H17" s="36" t="s">
        <v>17</v>
      </c>
      <c r="I17" s="36" t="s">
        <v>18</v>
      </c>
      <c r="J17" s="37" t="s">
        <v>19</v>
      </c>
      <c r="K17" s="36" t="s">
        <v>20</v>
      </c>
      <c r="L17" s="36" t="s">
        <v>21</v>
      </c>
      <c r="M17" s="36" t="s">
        <v>31</v>
      </c>
      <c r="N17" s="38" t="s">
        <v>33</v>
      </c>
      <c r="O17" s="38" t="s">
        <v>34</v>
      </c>
      <c r="P17" s="37" t="s">
        <v>19</v>
      </c>
      <c r="Q17" s="38" t="s">
        <v>35</v>
      </c>
      <c r="R17" s="37" t="s">
        <v>86</v>
      </c>
      <c r="S17" s="38" t="s">
        <v>36</v>
      </c>
      <c r="T17" s="38" t="s">
        <v>37</v>
      </c>
      <c r="U17" s="38" t="s">
        <v>95</v>
      </c>
      <c r="V17" s="38" t="s">
        <v>32</v>
      </c>
      <c r="W17" s="39" t="s">
        <v>96</v>
      </c>
    </row>
    <row r="18" spans="2:23" ht="14.65" thickBot="1">
      <c r="B18" s="40" t="s">
        <v>2</v>
      </c>
      <c r="C18" s="41" t="s">
        <v>3</v>
      </c>
      <c r="D18" s="41"/>
      <c r="E18" s="42" t="s">
        <v>11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</row>
    <row r="19" spans="2:23">
      <c r="B19" s="44">
        <v>0</v>
      </c>
      <c r="C19" s="46">
        <f>(4*PI()*$C$6^2*B19)/($C$7*(1-$C$8))*1000</f>
        <v>0</v>
      </c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9"/>
    </row>
    <row r="20" spans="2:23">
      <c r="B20" s="45">
        <v>10000</v>
      </c>
      <c r="C20" s="17">
        <f t="shared" ref="C20:C47" si="0">(4*PI()*$C$6^2*B20)/($C$7*(1-$C$8))*1000</f>
        <v>0.46499414199922329</v>
      </c>
      <c r="D20" s="4">
        <f t="shared" ref="D20" si="1">0.0000001</f>
        <v>9.9999999999999995E-8</v>
      </c>
      <c r="E20">
        <f t="shared" ref="E20:E47" si="2">(3*C20*$C$6/(4*$C$5))^(1/3)</f>
        <v>7.3745500671941653E-6</v>
      </c>
      <c r="F20">
        <f>D20*$C$6/E20^2</f>
        <v>0.20226541421931249</v>
      </c>
      <c r="G20" s="1">
        <f t="shared" ref="G20:G47" si="3">$C$5/$C$4*($C$6/D20)^0.5</f>
        <v>263.46845880855915</v>
      </c>
      <c r="H20" s="1">
        <f>1/(1+1.22*F20*G20^(-0.16))</f>
        <v>0.90814168229013015</v>
      </c>
      <c r="I20" s="1">
        <f>1.631*H20^(-0.496)-0.631*H20^(3.358)</f>
        <v>1.2542695762176901</v>
      </c>
      <c r="J20" s="1">
        <f>1.5*H20*I20^2-1</f>
        <v>1.1430220755062175</v>
      </c>
      <c r="K20" s="1">
        <f t="shared" ref="K20:K47" si="4">I20*E20</f>
        <v>9.2496737875757643E-6</v>
      </c>
      <c r="L20" s="1">
        <f t="shared" ref="L20:L47" si="5">(1+J20)*C20/(PI()*K20^2)</f>
        <v>3707416860.4047737</v>
      </c>
      <c r="M20" s="1">
        <v>0.5</v>
      </c>
      <c r="N20" s="1">
        <f t="shared" ref="N20:N47" si="6">$G$4*(M20+$G$5)^(M20+$G$5)*(1+$G$6/($G$7+M20^$G$8)+$G$9/(M20^$G$10+$G$11))*EXP(-M20*$G$12)*(2*PI())^0.5</f>
        <v>0.90702361207611237</v>
      </c>
      <c r="O20" s="1">
        <f>N20/M20</f>
        <v>1.8140472241522247</v>
      </c>
      <c r="P20" s="1">
        <f>J20</f>
        <v>1.1430220755062175</v>
      </c>
      <c r="Q20" s="1">
        <f t="shared" ref="Q20:Q47" si="7">$G$4*(P20+$G$5)^(P20+$G$5)*(1+$G$6/($G$7+P20^$G$8)+$G$9/(P20^$G$10+$G$11))*EXP(-P20*$G$12)*(2*PI())^0.5</f>
        <v>1.0642312491336356</v>
      </c>
      <c r="R20" s="1">
        <f>J20+0.5</f>
        <v>1.6430220755062175</v>
      </c>
      <c r="S20" s="1">
        <f t="shared" ref="S20:S47" si="8">$G$4*(R20+$G$5)^(R20+$G$5)*(1+$G$6/($G$7+R20^$G$8)+$G$9/(R20^$G$10+$G$11))*EXP(-R20*$G$12)*(2*PI())^0.5</f>
        <v>1.4524637271561147</v>
      </c>
      <c r="T20" s="1">
        <f>O20*Q20/S20</f>
        <v>1.3291662347581807</v>
      </c>
      <c r="U20" s="1">
        <f>L20*K20*T20/$C$5</f>
        <v>4.7652127226114173E-7</v>
      </c>
      <c r="V20">
        <f t="shared" ref="V20:V47" si="9">E20^2/$C$6</f>
        <v>4.9439989721412244E-7</v>
      </c>
      <c r="W20" s="11">
        <f>(U20/V20)^0.5</f>
        <v>0.98175237467608711</v>
      </c>
    </row>
    <row r="21" spans="2:23">
      <c r="B21" s="45">
        <v>10000</v>
      </c>
      <c r="C21" s="17">
        <f t="shared" si="0"/>
        <v>0.46499414199922329</v>
      </c>
      <c r="D21" s="4">
        <f>D20+0.0000001</f>
        <v>1.9999999999999999E-7</v>
      </c>
      <c r="E21">
        <f t="shared" si="2"/>
        <v>7.3745500671941653E-6</v>
      </c>
      <c r="F21">
        <f t="shared" ref="F21:F47" si="10">D21*$C$6/E21^2</f>
        <v>0.40453082843862498</v>
      </c>
      <c r="G21" s="1">
        <f t="shared" si="3"/>
        <v>186.30033385230075</v>
      </c>
      <c r="H21" s="1">
        <f t="shared" ref="H21:H47" si="11">1/(1+1.22*F21*G21^(-0.16))</f>
        <v>0.82383570719400545</v>
      </c>
      <c r="I21" s="1">
        <f t="shared" ref="I21:I47" si="12">1.631*H21^(-0.496)-0.631*H21^(3.358)</f>
        <v>1.4663765638266995</v>
      </c>
      <c r="J21" s="1">
        <f t="shared" ref="J21:J47" si="13">1.5*H21*I21^2-1</f>
        <v>1.6571917320686316</v>
      </c>
      <c r="K21" s="1">
        <f t="shared" si="4"/>
        <v>1.0813867387300136E-5</v>
      </c>
      <c r="L21" s="1">
        <f t="shared" si="5"/>
        <v>3363244360.0125022</v>
      </c>
      <c r="M21" s="1">
        <v>0.5</v>
      </c>
      <c r="N21" s="1">
        <f t="shared" si="6"/>
        <v>0.90702361207611237</v>
      </c>
      <c r="O21" s="1">
        <f t="shared" ref="O21:O47" si="14">N21/M21</f>
        <v>1.8140472241522247</v>
      </c>
      <c r="P21" s="1">
        <f t="shared" ref="P21:P47" si="15">J21</f>
        <v>1.6571917320686316</v>
      </c>
      <c r="Q21" s="1">
        <f t="shared" si="7"/>
        <v>1.4680720461360468</v>
      </c>
      <c r="R21" s="1">
        <f t="shared" ref="R21:R47" si="16">J21+0.5</f>
        <v>2.1571917320686316</v>
      </c>
      <c r="S21" s="1">
        <f t="shared" si="8"/>
        <v>2.2647215443644075</v>
      </c>
      <c r="T21" s="1">
        <f t="shared" ref="T21:T47" si="17">O21*Q21/S21</f>
        <v>1.1759291232847719</v>
      </c>
      <c r="U21" s="1">
        <f t="shared" ref="U21:U47" si="18">L21*K21*T21/$C$5</f>
        <v>4.4712171614458326E-7</v>
      </c>
      <c r="V21">
        <f t="shared" si="9"/>
        <v>4.9439989721412244E-7</v>
      </c>
      <c r="W21" s="11">
        <f t="shared" ref="W21:W47" si="19">(U21/V21)^0.5</f>
        <v>0.95098506361789936</v>
      </c>
    </row>
    <row r="22" spans="2:23">
      <c r="B22" s="45">
        <v>10000</v>
      </c>
      <c r="C22" s="17">
        <f t="shared" si="0"/>
        <v>0.46499414199922329</v>
      </c>
      <c r="D22" s="4">
        <f t="shared" ref="D22:D29" si="20">D21+0.0000001</f>
        <v>2.9999999999999999E-7</v>
      </c>
      <c r="E22">
        <f t="shared" si="2"/>
        <v>7.3745500671941653E-6</v>
      </c>
      <c r="F22">
        <f t="shared" si="10"/>
        <v>0.60679624265793752</v>
      </c>
      <c r="G22" s="1">
        <f t="shared" si="3"/>
        <v>152.11358561609745</v>
      </c>
      <c r="H22" s="1">
        <f t="shared" si="11"/>
        <v>0.75113069161573776</v>
      </c>
      <c r="I22" s="1">
        <f t="shared" si="12"/>
        <v>1.6383762642577053</v>
      </c>
      <c r="J22" s="1">
        <f t="shared" si="13"/>
        <v>2.0243640150731799</v>
      </c>
      <c r="K22" s="1">
        <f t="shared" si="4"/>
        <v>1.2082287789670986E-5</v>
      </c>
      <c r="L22" s="1">
        <f t="shared" si="5"/>
        <v>3066431862.7476239</v>
      </c>
      <c r="M22" s="1">
        <v>0.5</v>
      </c>
      <c r="N22" s="1">
        <f t="shared" si="6"/>
        <v>0.90702361207611237</v>
      </c>
      <c r="O22" s="1">
        <f t="shared" si="14"/>
        <v>1.8140472241522247</v>
      </c>
      <c r="P22" s="1">
        <f t="shared" si="15"/>
        <v>2.0243640150731799</v>
      </c>
      <c r="Q22" s="1">
        <f t="shared" si="7"/>
        <v>1.9980523923571025</v>
      </c>
      <c r="R22" s="1">
        <f t="shared" si="16"/>
        <v>2.5243640150731799</v>
      </c>
      <c r="S22" s="1">
        <f t="shared" si="8"/>
        <v>3.3126588644853325</v>
      </c>
      <c r="T22" s="1">
        <f t="shared" si="17"/>
        <v>1.0941547392412347</v>
      </c>
      <c r="U22" s="1">
        <f t="shared" si="18"/>
        <v>4.2380531210085248E-7</v>
      </c>
      <c r="V22">
        <f t="shared" si="9"/>
        <v>4.9439989721412244E-7</v>
      </c>
      <c r="W22" s="11">
        <f t="shared" si="19"/>
        <v>0.92585720821530537</v>
      </c>
    </row>
    <row r="23" spans="2:23">
      <c r="B23" s="45">
        <v>10000</v>
      </c>
      <c r="C23" s="17">
        <f t="shared" si="0"/>
        <v>0.46499414199922329</v>
      </c>
      <c r="D23" s="4">
        <f t="shared" si="20"/>
        <v>3.9999999999999998E-7</v>
      </c>
      <c r="E23">
        <f t="shared" si="2"/>
        <v>7.3745500671941653E-6</v>
      </c>
      <c r="F23">
        <f t="shared" si="10"/>
        <v>0.80906165687724996</v>
      </c>
      <c r="G23" s="1">
        <f t="shared" si="3"/>
        <v>131.73422940427957</v>
      </c>
      <c r="H23" s="1">
        <f t="shared" si="11"/>
        <v>0.68867994195497995</v>
      </c>
      <c r="I23" s="1">
        <f t="shared" si="12"/>
        <v>1.7821042527896456</v>
      </c>
      <c r="J23" s="1">
        <f t="shared" si="13"/>
        <v>2.2807633629426758</v>
      </c>
      <c r="K23" s="1">
        <f t="shared" si="4"/>
        <v>1.3142217037156888E-5</v>
      </c>
      <c r="L23" s="1">
        <f t="shared" si="5"/>
        <v>2811481598.1002159</v>
      </c>
      <c r="M23" s="1">
        <v>0.5</v>
      </c>
      <c r="N23" s="1">
        <f t="shared" si="6"/>
        <v>0.90702361207611237</v>
      </c>
      <c r="O23" s="1">
        <f t="shared" si="14"/>
        <v>1.8140472241522247</v>
      </c>
      <c r="P23" s="1">
        <f t="shared" si="15"/>
        <v>2.2807633629426758</v>
      </c>
      <c r="Q23" s="1">
        <f t="shared" si="7"/>
        <v>2.5600903005877056</v>
      </c>
      <c r="R23" s="1">
        <f t="shared" si="16"/>
        <v>2.7807633629426758</v>
      </c>
      <c r="S23" s="1">
        <f t="shared" si="8"/>
        <v>4.4388917879482799</v>
      </c>
      <c r="T23" s="1">
        <f t="shared" si="17"/>
        <v>1.0462351697712242</v>
      </c>
      <c r="U23" s="1">
        <f t="shared" si="18"/>
        <v>4.0414606120232762E-7</v>
      </c>
      <c r="V23">
        <f t="shared" si="9"/>
        <v>4.9439989721412244E-7</v>
      </c>
      <c r="W23" s="11">
        <f t="shared" si="19"/>
        <v>0.90412814619495407</v>
      </c>
    </row>
    <row r="24" spans="2:23">
      <c r="B24" s="45">
        <v>10000</v>
      </c>
      <c r="C24" s="17">
        <f t="shared" si="0"/>
        <v>0.46499414199922329</v>
      </c>
      <c r="D24" s="4">
        <f t="shared" si="20"/>
        <v>4.9999999999999998E-7</v>
      </c>
      <c r="E24">
        <f t="shared" si="2"/>
        <v>7.3745500671941653E-6</v>
      </c>
      <c r="F24">
        <f t="shared" si="10"/>
        <v>1.0113270710965625</v>
      </c>
      <c r="G24" s="1">
        <f t="shared" si="3"/>
        <v>117.82667676460831</v>
      </c>
      <c r="H24" s="1">
        <f t="shared" si="11"/>
        <v>0.63482208229047621</v>
      </c>
      <c r="I24" s="1">
        <f t="shared" si="12"/>
        <v>1.906136294161755</v>
      </c>
      <c r="J24" s="1">
        <f t="shared" si="13"/>
        <v>2.4598015248026122</v>
      </c>
      <c r="K24" s="1">
        <f t="shared" si="4"/>
        <v>1.4056897536191808E-5</v>
      </c>
      <c r="L24" s="1">
        <f t="shared" si="5"/>
        <v>2591611129.7808189</v>
      </c>
      <c r="M24" s="1">
        <v>0.5</v>
      </c>
      <c r="N24" s="1">
        <f t="shared" si="6"/>
        <v>0.90702361207611237</v>
      </c>
      <c r="O24" s="1">
        <f t="shared" si="14"/>
        <v>1.8140472241522247</v>
      </c>
      <c r="P24" s="1">
        <f t="shared" si="15"/>
        <v>2.4598015248026122</v>
      </c>
      <c r="Q24" s="1">
        <f t="shared" si="7"/>
        <v>3.0877717589172899</v>
      </c>
      <c r="R24" s="1">
        <f t="shared" si="16"/>
        <v>2.9598015248026122</v>
      </c>
      <c r="S24" s="1">
        <f t="shared" si="8"/>
        <v>5.5116010285551225</v>
      </c>
      <c r="T24" s="1">
        <f t="shared" si="17"/>
        <v>1.0162861497157298</v>
      </c>
      <c r="U24" s="1">
        <f t="shared" si="18"/>
        <v>3.8706194769737731E-7</v>
      </c>
      <c r="V24">
        <f t="shared" si="9"/>
        <v>4.9439989721412244E-7</v>
      </c>
      <c r="W24" s="11">
        <f t="shared" si="19"/>
        <v>0.88481209971125441</v>
      </c>
    </row>
    <row r="25" spans="2:23">
      <c r="B25" s="45">
        <v>10000</v>
      </c>
      <c r="C25" s="17">
        <f t="shared" si="0"/>
        <v>0.46499414199922329</v>
      </c>
      <c r="D25" s="4">
        <f t="shared" si="20"/>
        <v>5.9999999999999997E-7</v>
      </c>
      <c r="E25">
        <f t="shared" si="2"/>
        <v>7.3745500671941653E-6</v>
      </c>
      <c r="F25">
        <f t="shared" si="10"/>
        <v>1.213592485315875</v>
      </c>
      <c r="G25" s="1">
        <f t="shared" si="3"/>
        <v>107.56054789974299</v>
      </c>
      <c r="H25" s="1">
        <f t="shared" si="11"/>
        <v>0.58808459653257583</v>
      </c>
      <c r="I25" s="1">
        <f t="shared" si="12"/>
        <v>2.0162019662153448</v>
      </c>
      <c r="J25" s="1">
        <f t="shared" si="13"/>
        <v>2.5859079013660757</v>
      </c>
      <c r="K25" s="1">
        <f t="shared" si="4"/>
        <v>1.4868582345430379E-5</v>
      </c>
      <c r="L25" s="1">
        <f t="shared" si="5"/>
        <v>2400809026.8811855</v>
      </c>
      <c r="M25" s="1">
        <v>0.5</v>
      </c>
      <c r="N25" s="1">
        <f t="shared" si="6"/>
        <v>0.90702361207611237</v>
      </c>
      <c r="O25" s="1">
        <f t="shared" si="14"/>
        <v>1.8140472241522247</v>
      </c>
      <c r="P25" s="1">
        <f t="shared" si="15"/>
        <v>2.5859079013660757</v>
      </c>
      <c r="Q25" s="1">
        <f t="shared" si="7"/>
        <v>3.5468588121407003</v>
      </c>
      <c r="R25" s="1">
        <f t="shared" si="16"/>
        <v>3.0859079013660757</v>
      </c>
      <c r="S25" s="1">
        <f t="shared" si="8"/>
        <v>6.4556338208180941</v>
      </c>
      <c r="T25" s="1">
        <f t="shared" si="17"/>
        <v>0.996675084307728</v>
      </c>
      <c r="U25" s="1">
        <f t="shared" si="18"/>
        <v>3.7195117457407405E-7</v>
      </c>
      <c r="V25">
        <f t="shared" si="9"/>
        <v>4.9439989721412244E-7</v>
      </c>
      <c r="W25" s="11">
        <f t="shared" si="19"/>
        <v>0.86736877044648608</v>
      </c>
    </row>
    <row r="26" spans="2:23">
      <c r="B26" s="45">
        <v>10000</v>
      </c>
      <c r="C26" s="17">
        <f t="shared" si="0"/>
        <v>0.46499414199922329</v>
      </c>
      <c r="D26" s="4">
        <f t="shared" si="20"/>
        <v>6.9999999999999997E-7</v>
      </c>
      <c r="E26">
        <f t="shared" si="2"/>
        <v>7.3745500671941653E-6</v>
      </c>
      <c r="F26">
        <f t="shared" si="10"/>
        <v>1.4158578995351876</v>
      </c>
      <c r="G26" s="1">
        <f t="shared" si="3"/>
        <v>99.581717188130355</v>
      </c>
      <c r="H26" s="1">
        <f t="shared" si="11"/>
        <v>0.54725109970930741</v>
      </c>
      <c r="I26" s="1">
        <f t="shared" si="12"/>
        <v>2.1161051484537401</v>
      </c>
      <c r="J26" s="1">
        <f t="shared" si="13"/>
        <v>2.6758043693946973</v>
      </c>
      <c r="K26" s="1">
        <f t="shared" si="4"/>
        <v>1.5605323364719449E-5</v>
      </c>
      <c r="L26" s="1">
        <f t="shared" si="5"/>
        <v>2234109493.5989928</v>
      </c>
      <c r="M26" s="1">
        <v>0.5</v>
      </c>
      <c r="N26" s="1">
        <f t="shared" si="6"/>
        <v>0.90702361207611237</v>
      </c>
      <c r="O26" s="1">
        <f t="shared" si="14"/>
        <v>1.8140472241522247</v>
      </c>
      <c r="P26" s="1">
        <f t="shared" si="15"/>
        <v>2.6758043693946973</v>
      </c>
      <c r="Q26" s="1">
        <f t="shared" si="7"/>
        <v>3.9277429707903919</v>
      </c>
      <c r="R26" s="1">
        <f t="shared" si="16"/>
        <v>3.1758043693946973</v>
      </c>
      <c r="S26" s="1">
        <f t="shared" si="8"/>
        <v>7.2456043738849916</v>
      </c>
      <c r="T26" s="1">
        <f t="shared" si="17"/>
        <v>0.98337017392592452</v>
      </c>
      <c r="U26" s="1">
        <f t="shared" si="18"/>
        <v>3.5842592387671075E-7</v>
      </c>
      <c r="V26">
        <f t="shared" si="9"/>
        <v>4.9439989721412244E-7</v>
      </c>
      <c r="W26" s="11">
        <f t="shared" si="19"/>
        <v>0.85145268782159989</v>
      </c>
    </row>
    <row r="27" spans="2:23">
      <c r="B27" s="45">
        <v>10000</v>
      </c>
      <c r="C27" s="17">
        <f t="shared" si="0"/>
        <v>0.46499414199922329</v>
      </c>
      <c r="D27" s="4">
        <f t="shared" si="20"/>
        <v>7.9999999999999996E-7</v>
      </c>
      <c r="E27">
        <f t="shared" si="2"/>
        <v>7.3745500671941653E-6</v>
      </c>
      <c r="F27">
        <f t="shared" si="10"/>
        <v>1.6181233137544999</v>
      </c>
      <c r="G27" s="1">
        <f t="shared" si="3"/>
        <v>93.150166926150376</v>
      </c>
      <c r="H27" s="1">
        <f t="shared" si="11"/>
        <v>0.51133710004624189</v>
      </c>
      <c r="I27" s="1">
        <f t="shared" si="12"/>
        <v>2.2084034602944382</v>
      </c>
      <c r="J27" s="1">
        <f t="shared" si="13"/>
        <v>2.7407217175661249</v>
      </c>
      <c r="K27" s="1">
        <f t="shared" si="4"/>
        <v>1.6285981886506178E-5</v>
      </c>
      <c r="L27" s="1">
        <f t="shared" si="5"/>
        <v>2087493419.8387282</v>
      </c>
      <c r="M27" s="1">
        <v>0.5</v>
      </c>
      <c r="N27" s="1">
        <f t="shared" si="6"/>
        <v>0.90702361207611237</v>
      </c>
      <c r="O27" s="1">
        <f t="shared" si="14"/>
        <v>1.8140472241522247</v>
      </c>
      <c r="P27" s="1">
        <f t="shared" si="15"/>
        <v>2.7407217175661249</v>
      </c>
      <c r="Q27" s="1">
        <f t="shared" si="7"/>
        <v>4.2347592376222476</v>
      </c>
      <c r="R27" s="1">
        <f t="shared" si="16"/>
        <v>3.2407217175661249</v>
      </c>
      <c r="S27" s="1">
        <f t="shared" si="8"/>
        <v>7.886407931533765</v>
      </c>
      <c r="T27" s="1">
        <f t="shared" si="17"/>
        <v>0.97408773508215019</v>
      </c>
      <c r="U27" s="1">
        <f t="shared" si="18"/>
        <v>3.4621214037691861E-7</v>
      </c>
      <c r="V27">
        <f t="shared" si="9"/>
        <v>4.9439989721412244E-7</v>
      </c>
      <c r="W27" s="11">
        <f t="shared" si="19"/>
        <v>0.83681982517799025</v>
      </c>
    </row>
    <row r="28" spans="2:23">
      <c r="B28" s="45">
        <v>10000</v>
      </c>
      <c r="C28" s="17">
        <f t="shared" si="0"/>
        <v>0.46499414199922329</v>
      </c>
      <c r="D28" s="4">
        <f t="shared" si="20"/>
        <v>8.9999999999999996E-7</v>
      </c>
      <c r="E28">
        <f t="shared" si="2"/>
        <v>7.3745500671941653E-6</v>
      </c>
      <c r="F28">
        <f t="shared" si="10"/>
        <v>1.8203887279738125</v>
      </c>
      <c r="G28" s="1">
        <f t="shared" si="3"/>
        <v>87.822819602853045</v>
      </c>
      <c r="H28" s="1">
        <f t="shared" si="11"/>
        <v>0.47954903994835818</v>
      </c>
      <c r="I28" s="1">
        <f t="shared" si="12"/>
        <v>2.2948496745626699</v>
      </c>
      <c r="J28" s="1">
        <f t="shared" si="13"/>
        <v>2.7881988606902288</v>
      </c>
      <c r="K28" s="1">
        <f t="shared" si="4"/>
        <v>1.6923483821746644E-5</v>
      </c>
      <c r="L28" s="1">
        <f t="shared" si="5"/>
        <v>1957721169.2475448</v>
      </c>
      <c r="M28" s="1">
        <v>0.5</v>
      </c>
      <c r="N28" s="1">
        <f t="shared" si="6"/>
        <v>0.90702361207611237</v>
      </c>
      <c r="O28" s="1">
        <f t="shared" si="14"/>
        <v>1.8140472241522247</v>
      </c>
      <c r="P28" s="1">
        <f t="shared" si="15"/>
        <v>2.7881988606902288</v>
      </c>
      <c r="Q28" s="1">
        <f t="shared" si="7"/>
        <v>4.4781113655898546</v>
      </c>
      <c r="R28" s="1">
        <f t="shared" si="16"/>
        <v>3.2881988606902288</v>
      </c>
      <c r="S28" s="1">
        <f t="shared" si="8"/>
        <v>8.3967049825728619</v>
      </c>
      <c r="T28" s="1">
        <f t="shared" si="17"/>
        <v>0.96746348824365314</v>
      </c>
      <c r="U28" s="1">
        <f t="shared" si="18"/>
        <v>3.3510456692921682E-7</v>
      </c>
      <c r="V28">
        <f t="shared" si="9"/>
        <v>4.9439989721412244E-7</v>
      </c>
      <c r="W28" s="11">
        <f t="shared" si="19"/>
        <v>0.82328648741930266</v>
      </c>
    </row>
    <row r="29" spans="2:23">
      <c r="B29" s="45">
        <v>10000</v>
      </c>
      <c r="C29" s="17">
        <f t="shared" si="0"/>
        <v>0.46499414199922329</v>
      </c>
      <c r="D29" s="4">
        <f t="shared" si="20"/>
        <v>9.9999999999999995E-7</v>
      </c>
      <c r="E29">
        <f t="shared" si="2"/>
        <v>7.3745500671941653E-6</v>
      </c>
      <c r="F29">
        <f t="shared" si="10"/>
        <v>2.022654142193125</v>
      </c>
      <c r="G29" s="1">
        <f t="shared" si="3"/>
        <v>83.316042144929938</v>
      </c>
      <c r="H29" s="1">
        <f t="shared" si="11"/>
        <v>0.45124568972221174</v>
      </c>
      <c r="I29" s="1">
        <f t="shared" si="12"/>
        <v>2.3766708156844483</v>
      </c>
      <c r="J29" s="1">
        <f t="shared" si="13"/>
        <v>2.8233353496256677</v>
      </c>
      <c r="K29" s="1">
        <f t="shared" si="4"/>
        <v>1.7526877923504159E-5</v>
      </c>
      <c r="L29" s="1">
        <f t="shared" si="5"/>
        <v>1842174972.1280148</v>
      </c>
      <c r="M29" s="1">
        <v>0.5</v>
      </c>
      <c r="N29" s="1">
        <f t="shared" si="6"/>
        <v>0.90702361207611237</v>
      </c>
      <c r="O29" s="1">
        <f t="shared" si="14"/>
        <v>1.8140472241522247</v>
      </c>
      <c r="P29" s="1">
        <f t="shared" si="15"/>
        <v>2.8233353496256677</v>
      </c>
      <c r="Q29" s="1">
        <f t="shared" si="7"/>
        <v>4.6692518834574264</v>
      </c>
      <c r="R29" s="1">
        <f t="shared" si="16"/>
        <v>3.3233353496256677</v>
      </c>
      <c r="S29" s="1">
        <f t="shared" si="8"/>
        <v>8.7989054635721509</v>
      </c>
      <c r="T29" s="1">
        <f t="shared" si="17"/>
        <v>0.96264739439702662</v>
      </c>
      <c r="U29" s="1">
        <f t="shared" si="18"/>
        <v>3.2494348525595354E-7</v>
      </c>
      <c r="V29">
        <f t="shared" si="9"/>
        <v>4.9439989721412244E-7</v>
      </c>
      <c r="W29" s="11">
        <f t="shared" si="19"/>
        <v>0.81070850891773982</v>
      </c>
    </row>
    <row r="30" spans="2:23">
      <c r="B30" s="45">
        <v>10000</v>
      </c>
      <c r="C30" s="17">
        <f t="shared" si="0"/>
        <v>0.46499414199922329</v>
      </c>
      <c r="D30" s="4">
        <f>D29+0.000001</f>
        <v>1.9999999999999999E-6</v>
      </c>
      <c r="E30">
        <f t="shared" si="2"/>
        <v>7.3745500671941653E-6</v>
      </c>
      <c r="F30">
        <f t="shared" si="10"/>
        <v>4.04530828438625</v>
      </c>
      <c r="G30" s="1">
        <f t="shared" si="3"/>
        <v>58.913338382304154</v>
      </c>
      <c r="H30" s="1">
        <f t="shared" si="11"/>
        <v>0.28004511878851462</v>
      </c>
      <c r="I30" s="1">
        <f t="shared" si="12"/>
        <v>3.057613843049809</v>
      </c>
      <c r="J30" s="1">
        <f t="shared" si="13"/>
        <v>2.9272137370421816</v>
      </c>
      <c r="K30" s="1">
        <f t="shared" si="4"/>
        <v>2.2548526371716777E-5</v>
      </c>
      <c r="L30" s="1">
        <f t="shared" si="5"/>
        <v>1143262131.1383679</v>
      </c>
      <c r="M30" s="1">
        <v>0.5</v>
      </c>
      <c r="N30" s="1">
        <f t="shared" si="6"/>
        <v>0.90702361207611237</v>
      </c>
      <c r="O30" s="1">
        <f t="shared" si="14"/>
        <v>1.8140472241522247</v>
      </c>
      <c r="P30" s="1">
        <f t="shared" si="15"/>
        <v>2.9272137370421816</v>
      </c>
      <c r="Q30" s="1">
        <f t="shared" si="7"/>
        <v>5.294917141201152</v>
      </c>
      <c r="R30" s="1">
        <f t="shared" si="16"/>
        <v>3.4272137370421816</v>
      </c>
      <c r="S30" s="1">
        <f t="shared" si="8"/>
        <v>10.12334305296528</v>
      </c>
      <c r="T30" s="1">
        <f t="shared" si="17"/>
        <v>0.94881993940711773</v>
      </c>
      <c r="U30" s="1">
        <f t="shared" si="18"/>
        <v>2.5571307855731486E-7</v>
      </c>
      <c r="V30">
        <f t="shared" si="9"/>
        <v>4.9439989721412244E-7</v>
      </c>
      <c r="W30" s="11">
        <f t="shared" si="19"/>
        <v>0.71917947520553505</v>
      </c>
    </row>
    <row r="31" spans="2:23">
      <c r="B31" s="45">
        <v>10000</v>
      </c>
      <c r="C31" s="17">
        <f t="shared" si="0"/>
        <v>0.46499414199922329</v>
      </c>
      <c r="D31" s="4">
        <f t="shared" ref="D31:D38" si="21">D30+0.000001</f>
        <v>3.0000000000000001E-6</v>
      </c>
      <c r="E31">
        <f t="shared" si="2"/>
        <v>7.3745500671941653E-6</v>
      </c>
      <c r="F31">
        <f t="shared" si="10"/>
        <v>6.067962426579375</v>
      </c>
      <c r="G31" s="1">
        <f t="shared" si="3"/>
        <v>48.10253936018951</v>
      </c>
      <c r="H31" s="1">
        <f t="shared" si="11"/>
        <v>0.20066550492368196</v>
      </c>
      <c r="I31" s="1">
        <f t="shared" si="12"/>
        <v>3.6147888433471036</v>
      </c>
      <c r="J31" s="1">
        <f t="shared" si="13"/>
        <v>2.9330534427602264</v>
      </c>
      <c r="K31" s="1">
        <f t="shared" si="4"/>
        <v>2.6657441307598103E-5</v>
      </c>
      <c r="L31" s="1">
        <f t="shared" si="5"/>
        <v>819201112.29738772</v>
      </c>
      <c r="M31" s="1">
        <v>0.5</v>
      </c>
      <c r="N31" s="1">
        <f t="shared" si="6"/>
        <v>0.90702361207611237</v>
      </c>
      <c r="O31" s="1">
        <f t="shared" si="14"/>
        <v>1.8140472241522247</v>
      </c>
      <c r="P31" s="1">
        <f t="shared" si="15"/>
        <v>2.9330534427602264</v>
      </c>
      <c r="Q31" s="1">
        <f t="shared" si="7"/>
        <v>5.3329881960923666</v>
      </c>
      <c r="R31" s="1">
        <f t="shared" si="16"/>
        <v>3.4330534427602264</v>
      </c>
      <c r="S31" s="1">
        <f t="shared" si="8"/>
        <v>10.204301488533375</v>
      </c>
      <c r="T31" s="1">
        <f t="shared" si="17"/>
        <v>0.94806023170022846</v>
      </c>
      <c r="U31" s="1">
        <f t="shared" si="18"/>
        <v>2.164462569090918E-7</v>
      </c>
      <c r="V31">
        <f t="shared" si="9"/>
        <v>4.9439989721412244E-7</v>
      </c>
      <c r="W31" s="11">
        <f t="shared" si="19"/>
        <v>0.6616614830102866</v>
      </c>
    </row>
    <row r="32" spans="2:23">
      <c r="B32" s="45">
        <v>10000</v>
      </c>
      <c r="C32" s="17">
        <f t="shared" si="0"/>
        <v>0.46499414199922329</v>
      </c>
      <c r="D32" s="4">
        <f t="shared" si="21"/>
        <v>3.9999999999999998E-6</v>
      </c>
      <c r="E32">
        <f t="shared" si="2"/>
        <v>7.3745500671941653E-6</v>
      </c>
      <c r="F32">
        <f t="shared" si="10"/>
        <v>8.0906165687725</v>
      </c>
      <c r="G32" s="1">
        <f t="shared" si="3"/>
        <v>41.658021072464969</v>
      </c>
      <c r="H32" s="1">
        <f t="shared" si="11"/>
        <v>0.15540314128077848</v>
      </c>
      <c r="I32" s="1">
        <f t="shared" si="12"/>
        <v>4.1054548765060401</v>
      </c>
      <c r="J32" s="1">
        <f t="shared" si="13"/>
        <v>2.9289239143988564</v>
      </c>
      <c r="K32" s="1">
        <f t="shared" si="4"/>
        <v>3.0275882535400232E-5</v>
      </c>
      <c r="L32" s="1">
        <f t="shared" si="5"/>
        <v>634421079.1991359</v>
      </c>
      <c r="M32" s="1">
        <v>0.5</v>
      </c>
      <c r="N32" s="1">
        <f t="shared" si="6"/>
        <v>0.90702361207611237</v>
      </c>
      <c r="O32" s="1">
        <f t="shared" si="14"/>
        <v>1.8140472241522247</v>
      </c>
      <c r="P32" s="1">
        <f t="shared" si="15"/>
        <v>2.9289239143988564</v>
      </c>
      <c r="Q32" s="1">
        <f t="shared" si="7"/>
        <v>5.3060326377881459</v>
      </c>
      <c r="R32" s="1">
        <f t="shared" si="16"/>
        <v>3.4289239143988564</v>
      </c>
      <c r="S32" s="1">
        <f t="shared" si="8"/>
        <v>10.146976081242176</v>
      </c>
      <c r="T32" s="1">
        <f t="shared" si="17"/>
        <v>0.94859726688765089</v>
      </c>
      <c r="U32" s="1">
        <f t="shared" si="18"/>
        <v>1.9048528857065045E-7</v>
      </c>
      <c r="V32">
        <f t="shared" si="9"/>
        <v>4.9439989721412244E-7</v>
      </c>
      <c r="W32" s="11">
        <f t="shared" si="19"/>
        <v>0.62071399046120979</v>
      </c>
    </row>
    <row r="33" spans="2:23">
      <c r="B33" s="45">
        <v>10000</v>
      </c>
      <c r="C33" s="17">
        <f t="shared" si="0"/>
        <v>0.46499414199922329</v>
      </c>
      <c r="D33" s="4">
        <f t="shared" si="21"/>
        <v>4.9999999999999996E-6</v>
      </c>
      <c r="E33">
        <f t="shared" si="2"/>
        <v>7.3745500671941653E-6</v>
      </c>
      <c r="F33">
        <f t="shared" si="10"/>
        <v>10.113270710965624</v>
      </c>
      <c r="G33" s="1">
        <f t="shared" si="3"/>
        <v>37.260066770460149</v>
      </c>
      <c r="H33" s="1">
        <f t="shared" si="11"/>
        <v>0.12632706332621382</v>
      </c>
      <c r="I33" s="1">
        <f t="shared" si="12"/>
        <v>4.55044492957974</v>
      </c>
      <c r="J33" s="1">
        <f t="shared" si="13"/>
        <v>2.9236963010126318</v>
      </c>
      <c r="K33" s="1">
        <f t="shared" si="4"/>
        <v>3.355748396119562E-5</v>
      </c>
      <c r="L33" s="1">
        <f t="shared" si="5"/>
        <v>515720282.01586354</v>
      </c>
      <c r="M33" s="1">
        <v>0.5</v>
      </c>
      <c r="N33" s="1">
        <f t="shared" si="6"/>
        <v>0.90702361207611237</v>
      </c>
      <c r="O33" s="1">
        <f t="shared" si="14"/>
        <v>1.8140472241522247</v>
      </c>
      <c r="P33" s="1">
        <f t="shared" si="15"/>
        <v>2.9236963010126318</v>
      </c>
      <c r="Q33" s="1">
        <f t="shared" si="7"/>
        <v>5.2721425711987164</v>
      </c>
      <c r="R33" s="1">
        <f t="shared" si="16"/>
        <v>3.4236963010126318</v>
      </c>
      <c r="S33" s="1">
        <f t="shared" si="8"/>
        <v>10.074932074762614</v>
      </c>
      <c r="T33" s="1">
        <f t="shared" si="17"/>
        <v>0.94927841951164216</v>
      </c>
      <c r="U33" s="1">
        <f t="shared" si="18"/>
        <v>1.7175222261129552E-7</v>
      </c>
      <c r="V33">
        <f t="shared" si="9"/>
        <v>4.9439989721412244E-7</v>
      </c>
      <c r="W33" s="11">
        <f t="shared" si="19"/>
        <v>0.58940253180285251</v>
      </c>
    </row>
    <row r="34" spans="2:23">
      <c r="B34" s="45">
        <v>10000</v>
      </c>
      <c r="C34" s="17">
        <f t="shared" si="0"/>
        <v>0.46499414199922329</v>
      </c>
      <c r="D34" s="4">
        <f t="shared" si="21"/>
        <v>5.9999999999999993E-6</v>
      </c>
      <c r="E34">
        <f t="shared" si="2"/>
        <v>7.3745500671941653E-6</v>
      </c>
      <c r="F34">
        <f t="shared" si="10"/>
        <v>12.13592485315875</v>
      </c>
      <c r="G34" s="1">
        <f t="shared" si="3"/>
        <v>34.013631773882821</v>
      </c>
      <c r="H34" s="1">
        <f t="shared" si="11"/>
        <v>0.10614484797056126</v>
      </c>
      <c r="I34" s="1">
        <f t="shared" si="12"/>
        <v>4.9611059735890333</v>
      </c>
      <c r="J34" s="1">
        <f t="shared" si="13"/>
        <v>2.9187466462690326</v>
      </c>
      <c r="K34" s="1">
        <f t="shared" si="4"/>
        <v>3.6585924390888382E-5</v>
      </c>
      <c r="L34" s="1">
        <f t="shared" si="5"/>
        <v>433327978.09564555</v>
      </c>
      <c r="M34" s="1">
        <v>0.5</v>
      </c>
      <c r="N34" s="1">
        <f t="shared" si="6"/>
        <v>0.90702361207611237</v>
      </c>
      <c r="O34" s="1">
        <f t="shared" si="14"/>
        <v>1.8140472241522247</v>
      </c>
      <c r="P34" s="1">
        <f t="shared" si="15"/>
        <v>2.9187466462690326</v>
      </c>
      <c r="Q34" s="1">
        <f t="shared" si="7"/>
        <v>5.2402928922313352</v>
      </c>
      <c r="R34" s="1">
        <f t="shared" si="16"/>
        <v>3.4187466462690326</v>
      </c>
      <c r="S34" s="1">
        <f t="shared" si="8"/>
        <v>10.00725494664642</v>
      </c>
      <c r="T34" s="1">
        <f t="shared" si="17"/>
        <v>0.94992471217919106</v>
      </c>
      <c r="U34" s="1">
        <f t="shared" si="18"/>
        <v>1.5744363357310687E-7</v>
      </c>
      <c r="V34">
        <f t="shared" si="9"/>
        <v>4.9439989721412244E-7</v>
      </c>
      <c r="W34" s="11">
        <f t="shared" si="19"/>
        <v>0.56431730224101861</v>
      </c>
    </row>
    <row r="35" spans="2:23">
      <c r="B35" s="45">
        <v>10000</v>
      </c>
      <c r="C35" s="17">
        <f t="shared" si="0"/>
        <v>0.46499414199922329</v>
      </c>
      <c r="D35" s="4">
        <f t="shared" si="21"/>
        <v>6.999999999999999E-6</v>
      </c>
      <c r="E35">
        <f t="shared" si="2"/>
        <v>7.3745500671941653E-6</v>
      </c>
      <c r="F35">
        <f t="shared" si="10"/>
        <v>14.158578995351874</v>
      </c>
      <c r="G35" s="1">
        <f t="shared" si="3"/>
        <v>31.490503962523015</v>
      </c>
      <c r="H35" s="1">
        <f t="shared" si="11"/>
        <v>9.1353310000267696E-2</v>
      </c>
      <c r="I35" s="1">
        <f t="shared" si="12"/>
        <v>5.3446358256822055</v>
      </c>
      <c r="J35" s="1">
        <f t="shared" si="13"/>
        <v>2.9142790531508234</v>
      </c>
      <c r="K35" s="1">
        <f t="shared" si="4"/>
        <v>3.941428448741305E-5</v>
      </c>
      <c r="L35" s="1">
        <f t="shared" si="5"/>
        <v>372942689.83963948</v>
      </c>
      <c r="M35" s="1">
        <v>0.5</v>
      </c>
      <c r="N35" s="1">
        <f t="shared" si="6"/>
        <v>0.90702361207611237</v>
      </c>
      <c r="O35" s="1">
        <f t="shared" si="14"/>
        <v>1.8140472241522247</v>
      </c>
      <c r="P35" s="1">
        <f t="shared" si="15"/>
        <v>2.9142790531508234</v>
      </c>
      <c r="Q35" s="1">
        <f t="shared" si="7"/>
        <v>5.2117427414590791</v>
      </c>
      <c r="R35" s="1">
        <f t="shared" si="16"/>
        <v>3.4142790531508234</v>
      </c>
      <c r="S35" s="1">
        <f t="shared" si="8"/>
        <v>9.9466133204351745</v>
      </c>
      <c r="T35" s="1">
        <f t="shared" si="17"/>
        <v>0.95050919831331204</v>
      </c>
      <c r="U35" s="1">
        <f t="shared" si="18"/>
        <v>1.4606872047593887E-7</v>
      </c>
      <c r="V35">
        <f t="shared" si="9"/>
        <v>4.9439989721412244E-7</v>
      </c>
      <c r="W35" s="11">
        <f t="shared" si="19"/>
        <v>0.54354990802639958</v>
      </c>
    </row>
    <row r="36" spans="2:23">
      <c r="B36" s="45">
        <v>10000</v>
      </c>
      <c r="C36" s="17">
        <f t="shared" si="0"/>
        <v>0.46499414199922329</v>
      </c>
      <c r="D36" s="4">
        <f t="shared" si="21"/>
        <v>7.9999999999999996E-6</v>
      </c>
      <c r="E36">
        <f t="shared" si="2"/>
        <v>7.3745500671941653E-6</v>
      </c>
      <c r="F36">
        <f t="shared" si="10"/>
        <v>16.181233137545</v>
      </c>
      <c r="G36" s="1">
        <f t="shared" si="3"/>
        <v>29.456669191152077</v>
      </c>
      <c r="H36" s="1">
        <f t="shared" si="11"/>
        <v>8.0067098020645988E-2</v>
      </c>
      <c r="I36" s="1">
        <f t="shared" si="12"/>
        <v>5.7059866338239296</v>
      </c>
      <c r="J36" s="1">
        <f t="shared" si="13"/>
        <v>2.9102709104095172</v>
      </c>
      <c r="K36" s="1">
        <f t="shared" si="4"/>
        <v>4.207908411387527E-5</v>
      </c>
      <c r="L36" s="1">
        <f t="shared" si="5"/>
        <v>326867618.7363795</v>
      </c>
      <c r="M36" s="1">
        <v>0.5</v>
      </c>
      <c r="N36" s="1">
        <f t="shared" si="6"/>
        <v>0.90702361207611237</v>
      </c>
      <c r="O36" s="1">
        <f t="shared" si="14"/>
        <v>1.8140472241522247</v>
      </c>
      <c r="P36" s="1">
        <f t="shared" si="15"/>
        <v>2.9102709104095172</v>
      </c>
      <c r="Q36" s="1">
        <f t="shared" si="7"/>
        <v>5.1862871347933419</v>
      </c>
      <c r="R36" s="1">
        <f t="shared" si="16"/>
        <v>3.4102709104095172</v>
      </c>
      <c r="S36" s="1">
        <f t="shared" si="8"/>
        <v>9.8925641596463993</v>
      </c>
      <c r="T36" s="1">
        <f t="shared" si="17"/>
        <v>0.95103449709286925</v>
      </c>
      <c r="U36" s="1">
        <f t="shared" si="18"/>
        <v>1.3675386308208254E-7</v>
      </c>
      <c r="V36">
        <f t="shared" si="9"/>
        <v>4.9439989721412244E-7</v>
      </c>
      <c r="W36" s="11">
        <f t="shared" si="19"/>
        <v>0.52593323494896738</v>
      </c>
    </row>
    <row r="37" spans="2:23">
      <c r="B37" s="45">
        <v>10000</v>
      </c>
      <c r="C37" s="17">
        <f t="shared" si="0"/>
        <v>0.46499414199922329</v>
      </c>
      <c r="D37" s="4">
        <f t="shared" si="21"/>
        <v>9.0000000000000002E-6</v>
      </c>
      <c r="E37">
        <f t="shared" si="2"/>
        <v>7.3745500671941653E-6</v>
      </c>
      <c r="F37">
        <f t="shared" si="10"/>
        <v>18.203887279738126</v>
      </c>
      <c r="G37" s="1">
        <f t="shared" si="3"/>
        <v>27.772014048309984</v>
      </c>
      <c r="H37" s="1">
        <f t="shared" si="11"/>
        <v>7.1184077874951776E-2</v>
      </c>
      <c r="I37" s="1">
        <f t="shared" si="12"/>
        <v>6.048751119811457</v>
      </c>
      <c r="J37" s="1">
        <f t="shared" si="13"/>
        <v>2.9066594401853281</v>
      </c>
      <c r="K37" s="1">
        <f t="shared" si="4"/>
        <v>4.460681797704636E-5</v>
      </c>
      <c r="L37" s="1">
        <f t="shared" si="5"/>
        <v>290603388.93424982</v>
      </c>
      <c r="M37" s="1">
        <v>0.5</v>
      </c>
      <c r="N37" s="1">
        <f t="shared" si="6"/>
        <v>0.90702361207611237</v>
      </c>
      <c r="O37" s="1">
        <f t="shared" si="14"/>
        <v>1.8140472241522247</v>
      </c>
      <c r="P37" s="1">
        <f t="shared" si="15"/>
        <v>2.9066594401853281</v>
      </c>
      <c r="Q37" s="1">
        <f t="shared" si="7"/>
        <v>5.1634783009643197</v>
      </c>
      <c r="R37" s="1">
        <f t="shared" si="16"/>
        <v>3.4066594401853281</v>
      </c>
      <c r="S37" s="1">
        <f t="shared" si="8"/>
        <v>9.8441505396023405</v>
      </c>
      <c r="T37" s="1">
        <f t="shared" si="17"/>
        <v>0.95150855740702089</v>
      </c>
      <c r="U37" s="1">
        <f t="shared" si="18"/>
        <v>1.289495325917879E-7</v>
      </c>
      <c r="V37">
        <f t="shared" si="9"/>
        <v>4.9439989721412244E-7</v>
      </c>
      <c r="W37" s="11">
        <f t="shared" si="19"/>
        <v>0.51070569433935942</v>
      </c>
    </row>
    <row r="38" spans="2:23">
      <c r="B38" s="45">
        <v>10000</v>
      </c>
      <c r="C38" s="17">
        <f t="shared" si="0"/>
        <v>0.46499414199922329</v>
      </c>
      <c r="D38" s="4">
        <f t="shared" si="21"/>
        <v>1.0000000000000001E-5</v>
      </c>
      <c r="E38">
        <f t="shared" si="2"/>
        <v>7.3745500671941653E-6</v>
      </c>
      <c r="F38">
        <f t="shared" si="10"/>
        <v>20.226541421931252</v>
      </c>
      <c r="G38" s="1">
        <f t="shared" si="3"/>
        <v>26.346845880855913</v>
      </c>
      <c r="H38" s="1">
        <f t="shared" si="11"/>
        <v>6.40180713005222E-2</v>
      </c>
      <c r="I38" s="1">
        <f t="shared" si="12"/>
        <v>6.3756381834740985</v>
      </c>
      <c r="J38" s="1">
        <f t="shared" si="13"/>
        <v>2.9033830396686184</v>
      </c>
      <c r="K38" s="1">
        <f t="shared" si="4"/>
        <v>4.7017462994344599E-5</v>
      </c>
      <c r="L38" s="1">
        <f t="shared" si="5"/>
        <v>261348731.74373886</v>
      </c>
      <c r="M38" s="1">
        <v>0.5</v>
      </c>
      <c r="N38" s="1">
        <f t="shared" si="6"/>
        <v>0.90702361207611237</v>
      </c>
      <c r="O38" s="1">
        <f t="shared" si="14"/>
        <v>1.8140472241522247</v>
      </c>
      <c r="P38" s="1">
        <f t="shared" si="15"/>
        <v>2.9033830396686184</v>
      </c>
      <c r="Q38" s="1">
        <f t="shared" si="7"/>
        <v>5.1428896337653525</v>
      </c>
      <c r="R38" s="1">
        <f t="shared" si="16"/>
        <v>3.4033830396686184</v>
      </c>
      <c r="S38" s="1">
        <f t="shared" si="8"/>
        <v>9.8004622272273831</v>
      </c>
      <c r="T38" s="1">
        <f t="shared" si="17"/>
        <v>0.95193925020541115</v>
      </c>
      <c r="U38" s="1">
        <f t="shared" si="18"/>
        <v>1.2229085389936684E-7</v>
      </c>
      <c r="V38">
        <f t="shared" si="9"/>
        <v>4.9439989721412244E-7</v>
      </c>
      <c r="W38" s="11">
        <f t="shared" si="19"/>
        <v>0.49734505345070901</v>
      </c>
    </row>
    <row r="39" spans="2:23">
      <c r="B39" s="45">
        <v>10000</v>
      </c>
      <c r="C39" s="17">
        <f t="shared" si="0"/>
        <v>0.46499414199922329</v>
      </c>
      <c r="D39" s="4">
        <f>D38+0.00001</f>
        <v>2.0000000000000002E-5</v>
      </c>
      <c r="E39">
        <f t="shared" si="2"/>
        <v>7.3745500671941653E-6</v>
      </c>
      <c r="F39">
        <f t="shared" si="10"/>
        <v>40.453082843862504</v>
      </c>
      <c r="G39" s="1">
        <f t="shared" si="3"/>
        <v>18.630033385230075</v>
      </c>
      <c r="H39" s="1">
        <f t="shared" si="11"/>
        <v>3.1339657548177011E-2</v>
      </c>
      <c r="I39" s="1">
        <f t="shared" si="12"/>
        <v>9.0863810586190521</v>
      </c>
      <c r="J39" s="1">
        <f t="shared" si="13"/>
        <v>2.8812122876758126</v>
      </c>
      <c r="K39" s="1">
        <f t="shared" si="4"/>
        <v>6.700797204639092E-5</v>
      </c>
      <c r="L39" s="1">
        <f t="shared" si="5"/>
        <v>127941682.51414259</v>
      </c>
      <c r="M39" s="1">
        <v>0.5</v>
      </c>
      <c r="N39" s="1">
        <f t="shared" si="6"/>
        <v>0.90702361207611237</v>
      </c>
      <c r="O39" s="1">
        <f t="shared" si="14"/>
        <v>1.8140472241522247</v>
      </c>
      <c r="P39" s="1">
        <f t="shared" si="15"/>
        <v>2.8812122876758126</v>
      </c>
      <c r="Q39" s="1">
        <f t="shared" si="7"/>
        <v>5.0061304177211232</v>
      </c>
      <c r="R39" s="1">
        <f t="shared" si="16"/>
        <v>3.3812122876758126</v>
      </c>
      <c r="S39" s="1">
        <f t="shared" si="8"/>
        <v>9.5105773967797234</v>
      </c>
      <c r="T39" s="1">
        <f t="shared" si="17"/>
        <v>0.95486915348441015</v>
      </c>
      <c r="U39" s="1">
        <f t="shared" si="18"/>
        <v>8.558300891466221E-8</v>
      </c>
      <c r="V39">
        <f t="shared" si="9"/>
        <v>4.9439989721412244E-7</v>
      </c>
      <c r="W39" s="11">
        <f t="shared" si="19"/>
        <v>0.41605868273909713</v>
      </c>
    </row>
    <row r="40" spans="2:23">
      <c r="B40" s="45">
        <v>10000</v>
      </c>
      <c r="C40" s="17">
        <f t="shared" si="0"/>
        <v>0.46499414199922329</v>
      </c>
      <c r="D40" s="4">
        <f t="shared" ref="D40:D47" si="22">D39+0.00001</f>
        <v>3.0000000000000004E-5</v>
      </c>
      <c r="E40">
        <f t="shared" si="2"/>
        <v>7.3745500671941653E-6</v>
      </c>
      <c r="F40">
        <f t="shared" si="10"/>
        <v>60.679624265793763</v>
      </c>
      <c r="G40" s="1">
        <f t="shared" si="3"/>
        <v>15.211358561609742</v>
      </c>
      <c r="H40" s="1">
        <f t="shared" si="11"/>
        <v>2.0453573307456122E-2</v>
      </c>
      <c r="I40" s="1">
        <f t="shared" si="12"/>
        <v>11.228258178479223</v>
      </c>
      <c r="J40" s="1">
        <f t="shared" si="13"/>
        <v>2.8679890049166881</v>
      </c>
      <c r="K40" s="1">
        <f t="shared" si="4"/>
        <v>8.2803352104577387E-5</v>
      </c>
      <c r="L40" s="1">
        <f t="shared" si="5"/>
        <v>83500101.376650557</v>
      </c>
      <c r="M40" s="1">
        <v>0.5</v>
      </c>
      <c r="N40" s="1">
        <f t="shared" si="6"/>
        <v>0.90702361207611237</v>
      </c>
      <c r="O40" s="1">
        <f t="shared" si="14"/>
        <v>1.8140472241522247</v>
      </c>
      <c r="P40" s="1">
        <f t="shared" si="15"/>
        <v>2.8679890049166881</v>
      </c>
      <c r="Q40" s="1">
        <f t="shared" si="7"/>
        <v>4.9266445266150516</v>
      </c>
      <c r="R40" s="1">
        <f t="shared" si="16"/>
        <v>3.3679890049166881</v>
      </c>
      <c r="S40" s="1">
        <f t="shared" si="8"/>
        <v>9.3423471660081976</v>
      </c>
      <c r="T40" s="1">
        <f t="shared" si="17"/>
        <v>0.95662959950882043</v>
      </c>
      <c r="U40" s="1">
        <f t="shared" si="18"/>
        <v>6.9148679492465676E-8</v>
      </c>
      <c r="V40">
        <f t="shared" si="9"/>
        <v>4.9439989721412244E-7</v>
      </c>
      <c r="W40" s="11">
        <f t="shared" si="19"/>
        <v>0.37398377371567942</v>
      </c>
    </row>
    <row r="41" spans="2:23">
      <c r="B41" s="45">
        <v>10000</v>
      </c>
      <c r="C41" s="17">
        <f t="shared" si="0"/>
        <v>0.46499414199922329</v>
      </c>
      <c r="D41" s="4">
        <f t="shared" si="22"/>
        <v>4.0000000000000003E-5</v>
      </c>
      <c r="E41">
        <f t="shared" si="2"/>
        <v>7.3745500671941653E-6</v>
      </c>
      <c r="F41">
        <f t="shared" si="10"/>
        <v>80.906165687725007</v>
      </c>
      <c r="G41" s="1">
        <f t="shared" si="3"/>
        <v>13.173422940427956</v>
      </c>
      <c r="H41" s="1">
        <f t="shared" si="11"/>
        <v>1.5073501664878067E-2</v>
      </c>
      <c r="I41" s="1">
        <f t="shared" si="12"/>
        <v>13.063505276571188</v>
      </c>
      <c r="J41" s="1">
        <f t="shared" si="13"/>
        <v>2.8585564861823869</v>
      </c>
      <c r="K41" s="1">
        <f t="shared" si="4"/>
        <v>9.6337473715129389E-5</v>
      </c>
      <c r="L41" s="1">
        <f t="shared" si="5"/>
        <v>61536382.821656249</v>
      </c>
      <c r="M41" s="1">
        <v>0.5</v>
      </c>
      <c r="N41" s="1">
        <f t="shared" si="6"/>
        <v>0.90702361207611237</v>
      </c>
      <c r="O41" s="1">
        <f t="shared" si="14"/>
        <v>1.8140472241522247</v>
      </c>
      <c r="P41" s="1">
        <f t="shared" si="15"/>
        <v>2.8585564861823869</v>
      </c>
      <c r="Q41" s="1">
        <f t="shared" si="7"/>
        <v>4.8708733745202988</v>
      </c>
      <c r="R41" s="1">
        <f t="shared" si="16"/>
        <v>3.3585564861823869</v>
      </c>
      <c r="S41" s="1">
        <f t="shared" si="8"/>
        <v>9.2244222469256805</v>
      </c>
      <c r="T41" s="1">
        <f t="shared" si="17"/>
        <v>0.95789135489655108</v>
      </c>
      <c r="U41" s="1">
        <f t="shared" si="18"/>
        <v>5.936748165864054E-8</v>
      </c>
      <c r="V41">
        <f t="shared" si="9"/>
        <v>4.9439989721412244E-7</v>
      </c>
      <c r="W41" s="11">
        <f t="shared" si="19"/>
        <v>0.34652544306071331</v>
      </c>
    </row>
    <row r="42" spans="2:23">
      <c r="B42" s="45">
        <v>10000</v>
      </c>
      <c r="C42" s="17">
        <f t="shared" si="0"/>
        <v>0.46499414199922329</v>
      </c>
      <c r="D42" s="4">
        <f t="shared" si="22"/>
        <v>5.0000000000000002E-5</v>
      </c>
      <c r="E42">
        <f t="shared" si="2"/>
        <v>7.3745500671941653E-6</v>
      </c>
      <c r="F42">
        <f t="shared" si="10"/>
        <v>101.13270710965627</v>
      </c>
      <c r="G42" s="1">
        <f t="shared" si="3"/>
        <v>11.78266767646083</v>
      </c>
      <c r="H42" s="1">
        <f t="shared" si="11"/>
        <v>1.1883805482115681E-2</v>
      </c>
      <c r="I42" s="1">
        <f t="shared" si="12"/>
        <v>14.698601290096544</v>
      </c>
      <c r="J42" s="1">
        <f t="shared" si="13"/>
        <v>2.8512242947775341</v>
      </c>
      <c r="K42" s="1">
        <f t="shared" si="4"/>
        <v>1.0839557113154171E-4</v>
      </c>
      <c r="L42" s="1">
        <f t="shared" si="5"/>
        <v>48514699.48946885</v>
      </c>
      <c r="M42" s="1">
        <v>0.5</v>
      </c>
      <c r="N42" s="1">
        <f t="shared" si="6"/>
        <v>0.90702361207611237</v>
      </c>
      <c r="O42" s="1">
        <f t="shared" si="14"/>
        <v>1.8140472241522247</v>
      </c>
      <c r="P42" s="1">
        <f t="shared" si="15"/>
        <v>2.8512242947775341</v>
      </c>
      <c r="Q42" s="1">
        <f t="shared" si="7"/>
        <v>4.8280463368511528</v>
      </c>
      <c r="R42" s="1">
        <f t="shared" si="16"/>
        <v>3.3512242947775341</v>
      </c>
      <c r="S42" s="1">
        <f t="shared" si="8"/>
        <v>9.1339312977666189</v>
      </c>
      <c r="T42" s="1">
        <f t="shared" si="17"/>
        <v>0.958875622108597</v>
      </c>
      <c r="U42" s="1">
        <f t="shared" si="18"/>
        <v>5.2717197701065713E-8</v>
      </c>
      <c r="V42">
        <f t="shared" si="9"/>
        <v>4.9439989721412244E-7</v>
      </c>
      <c r="W42" s="11">
        <f t="shared" si="19"/>
        <v>0.32654043898861046</v>
      </c>
    </row>
    <row r="43" spans="2:23">
      <c r="B43" s="45">
        <v>10000</v>
      </c>
      <c r="C43" s="17">
        <f t="shared" si="0"/>
        <v>0.46499414199922329</v>
      </c>
      <c r="D43" s="4">
        <f t="shared" si="22"/>
        <v>6.0000000000000002E-5</v>
      </c>
      <c r="E43">
        <f t="shared" si="2"/>
        <v>7.3745500671941653E-6</v>
      </c>
      <c r="F43">
        <f t="shared" si="10"/>
        <v>121.35924853158751</v>
      </c>
      <c r="G43" s="1">
        <f t="shared" si="3"/>
        <v>10.756054789974298</v>
      </c>
      <c r="H43" s="1">
        <f t="shared" si="11"/>
        <v>9.7805488088280549E-3</v>
      </c>
      <c r="I43" s="1">
        <f t="shared" si="12"/>
        <v>16.189513510949713</v>
      </c>
      <c r="J43" s="1">
        <f t="shared" si="13"/>
        <v>2.845227865547344</v>
      </c>
      <c r="K43" s="1">
        <f t="shared" si="4"/>
        <v>1.1939037795001506E-4</v>
      </c>
      <c r="L43" s="1">
        <f t="shared" si="5"/>
        <v>39928319.848087914</v>
      </c>
      <c r="M43" s="1">
        <v>0.5</v>
      </c>
      <c r="N43" s="1">
        <f t="shared" si="6"/>
        <v>0.90702361207611237</v>
      </c>
      <c r="O43" s="1">
        <f t="shared" si="14"/>
        <v>1.8140472241522247</v>
      </c>
      <c r="P43" s="1">
        <f t="shared" si="15"/>
        <v>2.845227865547344</v>
      </c>
      <c r="Q43" s="1">
        <f t="shared" si="7"/>
        <v>4.7933591525910586</v>
      </c>
      <c r="R43" s="1">
        <f t="shared" si="16"/>
        <v>3.345227865547344</v>
      </c>
      <c r="S43" s="1">
        <f t="shared" si="8"/>
        <v>9.060680754148267</v>
      </c>
      <c r="T43" s="1">
        <f t="shared" si="17"/>
        <v>0.95968284294107264</v>
      </c>
      <c r="U43" s="1">
        <f t="shared" si="18"/>
        <v>4.7828113221847501E-8</v>
      </c>
      <c r="V43">
        <f t="shared" si="9"/>
        <v>4.9439989721412244E-7</v>
      </c>
      <c r="W43" s="11">
        <f t="shared" si="19"/>
        <v>0.311030113206827</v>
      </c>
    </row>
    <row r="44" spans="2:23">
      <c r="B44" s="45">
        <v>10000</v>
      </c>
      <c r="C44" s="17">
        <f t="shared" si="0"/>
        <v>0.46499414199922329</v>
      </c>
      <c r="D44" s="4">
        <f t="shared" si="22"/>
        <v>7.0000000000000007E-5</v>
      </c>
      <c r="E44">
        <f t="shared" si="2"/>
        <v>7.3745500671941653E-6</v>
      </c>
      <c r="F44">
        <f t="shared" si="10"/>
        <v>141.58578995351877</v>
      </c>
      <c r="G44" s="1">
        <f t="shared" si="3"/>
        <v>9.9581717188130341</v>
      </c>
      <c r="H44" s="1">
        <f t="shared" si="11"/>
        <v>8.2930180318945036E-3</v>
      </c>
      <c r="I44" s="1">
        <f t="shared" si="12"/>
        <v>17.570030080947184</v>
      </c>
      <c r="J44" s="1">
        <f t="shared" si="13"/>
        <v>2.8401561024959907</v>
      </c>
      <c r="K44" s="1">
        <f t="shared" si="4"/>
        <v>1.2957106651405255E-4</v>
      </c>
      <c r="L44" s="1">
        <f t="shared" si="5"/>
        <v>33855592.66209738</v>
      </c>
      <c r="M44" s="1">
        <v>0.5</v>
      </c>
      <c r="N44" s="1">
        <f t="shared" si="6"/>
        <v>0.90702361207611237</v>
      </c>
      <c r="O44" s="1">
        <f t="shared" si="14"/>
        <v>1.8140472241522247</v>
      </c>
      <c r="P44" s="1">
        <f t="shared" si="15"/>
        <v>2.8401561024959907</v>
      </c>
      <c r="Q44" s="1">
        <f t="shared" si="7"/>
        <v>4.7642557620466581</v>
      </c>
      <c r="R44" s="1">
        <f t="shared" si="16"/>
        <v>3.3401561024959907</v>
      </c>
      <c r="S44" s="1">
        <f t="shared" si="8"/>
        <v>8.9992505646797198</v>
      </c>
      <c r="T44" s="1">
        <f t="shared" si="17"/>
        <v>0.96036718593128412</v>
      </c>
      <c r="U44" s="1">
        <f t="shared" si="18"/>
        <v>4.4043408558883665E-8</v>
      </c>
      <c r="V44">
        <f t="shared" si="9"/>
        <v>4.9439989721412244E-7</v>
      </c>
      <c r="W44" s="11">
        <f t="shared" si="19"/>
        <v>0.29847040516260598</v>
      </c>
    </row>
    <row r="45" spans="2:23">
      <c r="B45" s="45">
        <v>10000</v>
      </c>
      <c r="C45" s="17">
        <f t="shared" si="0"/>
        <v>0.46499414199922329</v>
      </c>
      <c r="D45" s="4">
        <f t="shared" si="22"/>
        <v>8.0000000000000007E-5</v>
      </c>
      <c r="E45">
        <f t="shared" si="2"/>
        <v>7.3745500671941653E-6</v>
      </c>
      <c r="F45">
        <f t="shared" si="10"/>
        <v>161.81233137545001</v>
      </c>
      <c r="G45" s="1">
        <f t="shared" si="3"/>
        <v>9.3150166926150373</v>
      </c>
      <c r="H45" s="1">
        <f t="shared" si="11"/>
        <v>7.1872915762004998E-3</v>
      </c>
      <c r="I45" s="1">
        <f t="shared" si="12"/>
        <v>18.862427749666185</v>
      </c>
      <c r="J45" s="1">
        <f t="shared" si="13"/>
        <v>2.8357624329418702</v>
      </c>
      <c r="K45" s="1">
        <f t="shared" si="4"/>
        <v>1.3910191782874585E-4</v>
      </c>
      <c r="L45" s="1">
        <f t="shared" si="5"/>
        <v>29341551.533076823</v>
      </c>
      <c r="M45" s="1">
        <v>0.5</v>
      </c>
      <c r="N45" s="1">
        <f t="shared" si="6"/>
        <v>0.90702361207611237</v>
      </c>
      <c r="O45" s="1">
        <f t="shared" si="14"/>
        <v>1.8140472241522247</v>
      </c>
      <c r="P45" s="1">
        <f t="shared" si="15"/>
        <v>2.8357624329418702</v>
      </c>
      <c r="Q45" s="1">
        <f t="shared" si="7"/>
        <v>4.7392161406694573</v>
      </c>
      <c r="R45" s="1">
        <f t="shared" si="16"/>
        <v>3.3357624329418702</v>
      </c>
      <c r="S45" s="1">
        <f t="shared" si="8"/>
        <v>8.9464191696884008</v>
      </c>
      <c r="T45" s="1">
        <f t="shared" si="17"/>
        <v>0.96096122052576305</v>
      </c>
      <c r="U45" s="1">
        <f t="shared" si="18"/>
        <v>4.1004093009489596E-8</v>
      </c>
      <c r="V45">
        <f t="shared" si="9"/>
        <v>4.9439989721412244E-7</v>
      </c>
      <c r="W45" s="11">
        <f t="shared" si="19"/>
        <v>0.28798801810581681</v>
      </c>
    </row>
    <row r="46" spans="2:23">
      <c r="B46" s="45">
        <v>10000</v>
      </c>
      <c r="C46" s="17">
        <f t="shared" si="0"/>
        <v>0.46499414199922329</v>
      </c>
      <c r="D46" s="4">
        <f t="shared" si="22"/>
        <v>9.0000000000000006E-5</v>
      </c>
      <c r="E46">
        <f t="shared" si="2"/>
        <v>7.3745500671941653E-6</v>
      </c>
      <c r="F46">
        <f t="shared" si="10"/>
        <v>182.03887279738126</v>
      </c>
      <c r="G46" s="1">
        <f t="shared" si="3"/>
        <v>8.7822819602853048</v>
      </c>
      <c r="H46" s="1">
        <f t="shared" si="11"/>
        <v>6.3342258327182873E-3</v>
      </c>
      <c r="I46" s="1">
        <f t="shared" si="12"/>
        <v>20.082323702280089</v>
      </c>
      <c r="J46" s="1">
        <f t="shared" si="13"/>
        <v>2.8318873073251773</v>
      </c>
      <c r="K46" s="1">
        <f t="shared" si="4"/>
        <v>1.4809810160806462E-4</v>
      </c>
      <c r="L46" s="1">
        <f t="shared" si="5"/>
        <v>25858977.853115182</v>
      </c>
      <c r="M46" s="1">
        <v>0.5</v>
      </c>
      <c r="N46" s="1">
        <f t="shared" si="6"/>
        <v>0.90702361207611237</v>
      </c>
      <c r="O46" s="1">
        <f t="shared" si="14"/>
        <v>1.8140472241522247</v>
      </c>
      <c r="P46" s="1">
        <f t="shared" si="15"/>
        <v>2.8318873073251773</v>
      </c>
      <c r="Q46" s="1">
        <f t="shared" si="7"/>
        <v>4.7172638163055964</v>
      </c>
      <c r="R46" s="1">
        <f t="shared" si="16"/>
        <v>3.3318873073251773</v>
      </c>
      <c r="S46" s="1">
        <f t="shared" si="8"/>
        <v>8.9001178933770735</v>
      </c>
      <c r="T46" s="1">
        <f t="shared" si="17"/>
        <v>0.96148606502513279</v>
      </c>
      <c r="U46" s="1">
        <f t="shared" si="18"/>
        <v>3.8495414058622139E-8</v>
      </c>
      <c r="V46">
        <f t="shared" si="9"/>
        <v>4.9439989721412244E-7</v>
      </c>
      <c r="W46" s="11">
        <f t="shared" si="19"/>
        <v>0.27903926014292602</v>
      </c>
    </row>
    <row r="47" spans="2:23" ht="14.65" thickBot="1">
      <c r="B47" s="45">
        <v>10000</v>
      </c>
      <c r="C47" s="49">
        <f t="shared" si="0"/>
        <v>0.46499414199922329</v>
      </c>
      <c r="D47" s="50">
        <f t="shared" si="22"/>
        <v>1E-4</v>
      </c>
      <c r="E47" s="51">
        <f t="shared" si="2"/>
        <v>7.3745500671941653E-6</v>
      </c>
      <c r="F47" s="51">
        <f t="shared" si="10"/>
        <v>202.26541421931253</v>
      </c>
      <c r="G47" s="52">
        <f t="shared" si="3"/>
        <v>8.3316042144929945</v>
      </c>
      <c r="H47" s="52">
        <f t="shared" si="11"/>
        <v>5.6568078476105042E-3</v>
      </c>
      <c r="I47" s="52">
        <f t="shared" si="12"/>
        <v>21.241174806139266</v>
      </c>
      <c r="J47" s="52">
        <f t="shared" si="13"/>
        <v>2.828421546742192</v>
      </c>
      <c r="K47" s="52">
        <f t="shared" si="4"/>
        <v>1.5664410709389734E-4</v>
      </c>
      <c r="L47" s="52">
        <f t="shared" si="5"/>
        <v>23093472.306451302</v>
      </c>
      <c r="M47" s="52">
        <v>0.5</v>
      </c>
      <c r="N47" s="52">
        <f t="shared" si="6"/>
        <v>0.90702361207611237</v>
      </c>
      <c r="O47" s="52">
        <f t="shared" si="14"/>
        <v>1.8140472241522247</v>
      </c>
      <c r="P47" s="52">
        <f t="shared" si="15"/>
        <v>2.828421546742192</v>
      </c>
      <c r="Q47" s="52">
        <f t="shared" si="7"/>
        <v>4.697734767735513</v>
      </c>
      <c r="R47" s="52">
        <f t="shared" si="16"/>
        <v>3.328421546742192</v>
      </c>
      <c r="S47" s="52">
        <f t="shared" si="8"/>
        <v>8.8589405068873095</v>
      </c>
      <c r="T47" s="52">
        <f t="shared" si="17"/>
        <v>0.96195619652132369</v>
      </c>
      <c r="U47" s="52">
        <f t="shared" si="18"/>
        <v>3.6380088484614674E-8</v>
      </c>
      <c r="V47" s="51">
        <f t="shared" si="9"/>
        <v>4.9439989721412244E-7</v>
      </c>
      <c r="W47" s="13">
        <f t="shared" si="19"/>
        <v>0.27126432988278842</v>
      </c>
    </row>
  </sheetData>
  <mergeCells count="3">
    <mergeCell ref="A2:D2"/>
    <mergeCell ref="F2:G3"/>
    <mergeCell ref="M14:S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C7B2-C2AE-414A-9B15-79A4CD3D2345}">
  <dimension ref="A1:F30"/>
  <sheetViews>
    <sheetView workbookViewId="0">
      <selection activeCell="O10" sqref="O10"/>
    </sheetView>
  </sheetViews>
  <sheetFormatPr baseColWidth="10" defaultRowHeight="14.25"/>
  <sheetData>
    <row r="1" spans="1:6" ht="15" thickBot="1">
      <c r="A1" s="5" t="s">
        <v>0</v>
      </c>
      <c r="B1" s="6" t="s">
        <v>38</v>
      </c>
      <c r="C1" s="6" t="s">
        <v>39</v>
      </c>
      <c r="D1" s="6" t="s">
        <v>40</v>
      </c>
      <c r="E1" s="6" t="s">
        <v>41</v>
      </c>
      <c r="F1" s="7" t="s">
        <v>42</v>
      </c>
    </row>
    <row r="2" spans="1:6">
      <c r="A2" s="1">
        <f>'1 kPa'!D20</f>
        <v>9.9999999999999995E-8</v>
      </c>
      <c r="B2">
        <f>'1 kPa'!W20</f>
        <v>0.38149538643131953</v>
      </c>
      <c r="C2">
        <f>'10 kPa'!W20</f>
        <v>0.5414797527387375</v>
      </c>
      <c r="D2">
        <f>'100 kPa'!W20</f>
        <v>0.74040671840961669</v>
      </c>
      <c r="E2">
        <f>'1 MPa'!W20</f>
        <v>0.90123971915339318</v>
      </c>
      <c r="F2">
        <f>'10 MPa'!W20</f>
        <v>0.98175237467608711</v>
      </c>
    </row>
    <row r="3" spans="1:6">
      <c r="A3" s="1">
        <f>'1 kPa'!D21</f>
        <v>1.9999999999999999E-7</v>
      </c>
      <c r="B3">
        <f>'1 kPa'!W21</f>
        <v>0.31734884665550561</v>
      </c>
      <c r="C3">
        <f>'10 kPa'!W21</f>
        <v>0.45459541064499204</v>
      </c>
      <c r="D3">
        <f>'100 kPa'!W21</f>
        <v>0.64245051272544995</v>
      </c>
      <c r="E3">
        <f>'1 MPa'!W21</f>
        <v>0.83285208080523154</v>
      </c>
      <c r="F3">
        <f>'10 MPa'!W21</f>
        <v>0.95098506361789936</v>
      </c>
    </row>
    <row r="4" spans="1:6">
      <c r="A4" s="1">
        <f>'1 kPa'!D22</f>
        <v>2.9999999999999999E-7</v>
      </c>
      <c r="B4">
        <f>'1 kPa'!W22</f>
        <v>0.2847288251725873</v>
      </c>
      <c r="C4">
        <f>'10 kPa'!W22</f>
        <v>0.40911296973354855</v>
      </c>
      <c r="D4">
        <f>'100 kPa'!W22</f>
        <v>0.58533886578627592</v>
      </c>
      <c r="E4">
        <f>'1 MPa'!W22</f>
        <v>0.78347265555456969</v>
      </c>
      <c r="F4">
        <f>'10 MPa'!W22</f>
        <v>0.92585720821530537</v>
      </c>
    </row>
    <row r="5" spans="1:6">
      <c r="A5" s="1">
        <f>'1 kPa'!D23</f>
        <v>3.9999999999999998E-7</v>
      </c>
      <c r="B5">
        <f>'1 kPa'!W23</f>
        <v>0.26358389856805481</v>
      </c>
      <c r="C5">
        <f>'10 kPa'!W23</f>
        <v>0.37930060209197947</v>
      </c>
      <c r="D5">
        <f>'100 kPa'!W23</f>
        <v>0.54615282194119497</v>
      </c>
      <c r="E5">
        <f>'1 MPa'!W23</f>
        <v>0.74520765530583633</v>
      </c>
      <c r="F5">
        <f>'10 MPa'!W23</f>
        <v>0.90412814619495407</v>
      </c>
    </row>
    <row r="6" spans="1:6">
      <c r="A6" s="1">
        <f>'1 kPa'!D24</f>
        <v>4.9999999999999998E-7</v>
      </c>
      <c r="B6">
        <f>'1 kPa'!W24</f>
        <v>0.24824888037857021</v>
      </c>
      <c r="C6">
        <f>'10 kPa'!W24</f>
        <v>0.35755146876886373</v>
      </c>
      <c r="D6">
        <f>'100 kPa'!W24</f>
        <v>0.51683288464906474</v>
      </c>
      <c r="E6">
        <f>'1 MPa'!W24</f>
        <v>0.7142648906267115</v>
      </c>
      <c r="F6">
        <f>'10 MPa'!W24</f>
        <v>0.88481209971125441</v>
      </c>
    </row>
    <row r="7" spans="1:6">
      <c r="A7" s="1">
        <f>'1 kPa'!D25</f>
        <v>5.9999999999999997E-7</v>
      </c>
      <c r="B7">
        <f>'1 kPa'!W25</f>
        <v>0.23637369763456562</v>
      </c>
      <c r="C7">
        <f>'10 kPa'!W25</f>
        <v>0.34064745935295837</v>
      </c>
      <c r="D7">
        <f>'100 kPa'!W25</f>
        <v>0.49367628606095965</v>
      </c>
      <c r="E7">
        <f>'1 MPa'!W25</f>
        <v>0.68848117094666106</v>
      </c>
      <c r="F7">
        <f>'10 MPa'!W25</f>
        <v>0.86736877044648608</v>
      </c>
    </row>
    <row r="8" spans="1:6">
      <c r="A8" s="1">
        <f>'1 kPa'!D26</f>
        <v>6.9999999999999997E-7</v>
      </c>
      <c r="B8">
        <f>'1 kPa'!W26</f>
        <v>0.2267720320193724</v>
      </c>
      <c r="C8">
        <f>'10 kPa'!W26</f>
        <v>0.32694564731707743</v>
      </c>
      <c r="D8">
        <f>'100 kPa'!W26</f>
        <v>0.47469769335336803</v>
      </c>
      <c r="E8">
        <f>'1 MPa'!W26</f>
        <v>0.66650701584489469</v>
      </c>
      <c r="F8">
        <f>'10 MPa'!W26</f>
        <v>0.85145268782159989</v>
      </c>
    </row>
    <row r="9" spans="1:6">
      <c r="A9" s="1">
        <f>'1 kPa'!D27</f>
        <v>7.9999999999999996E-7</v>
      </c>
      <c r="B9">
        <f>'1 kPa'!W27</f>
        <v>0.2187671321866019</v>
      </c>
      <c r="C9">
        <f>'10 kPa'!W27</f>
        <v>0.3155018637563527</v>
      </c>
      <c r="D9">
        <f>'100 kPa'!W27</f>
        <v>0.45871827655475972</v>
      </c>
      <c r="E9">
        <f>'1 MPa'!W27</f>
        <v>0.64744745570608353</v>
      </c>
      <c r="F9">
        <f>'10 MPa'!W27</f>
        <v>0.83681982517799025</v>
      </c>
    </row>
    <row r="10" spans="1:6">
      <c r="A10" s="1">
        <f>'1 kPa'!D28</f>
        <v>8.9999999999999996E-7</v>
      </c>
      <c r="B10">
        <f>'1 kPa'!W28</f>
        <v>0.21193899243447933</v>
      </c>
      <c r="C10">
        <f>'10 kPa'!W28</f>
        <v>0.30572707339762711</v>
      </c>
      <c r="D10">
        <f>'100 kPa'!W28</f>
        <v>0.44498521405788971</v>
      </c>
      <c r="E10">
        <f>'1 MPa'!W28</f>
        <v>0.63068094052728918</v>
      </c>
      <c r="F10">
        <f>'10 MPa'!W28</f>
        <v>0.82328648741930266</v>
      </c>
    </row>
    <row r="11" spans="1:6">
      <c r="A11" s="1">
        <f>'1 kPa'!D29</f>
        <v>9.9999999999999995E-7</v>
      </c>
      <c r="B11">
        <f>'1 kPa'!W29</f>
        <v>0.20601031371314577</v>
      </c>
      <c r="C11">
        <f>'10 kPa'!W29</f>
        <v>0.29723086428227696</v>
      </c>
      <c r="D11">
        <f>'100 kPa'!W29</f>
        <v>0.43299069787055183</v>
      </c>
      <c r="E11">
        <f>'1 MPa'!W29</f>
        <v>0.61575977416289274</v>
      </c>
      <c r="F11">
        <f>'10 MPa'!W29</f>
        <v>0.81070850891773982</v>
      </c>
    </row>
    <row r="12" spans="1:6">
      <c r="A12" s="1">
        <f>'1 kPa'!D30</f>
        <v>1.9999999999999999E-6</v>
      </c>
      <c r="B12">
        <f>'1 kPa'!W30</f>
        <v>0.17091158476819193</v>
      </c>
      <c r="C12">
        <f>'10 kPa'!W30</f>
        <v>0.24679452456683224</v>
      </c>
      <c r="D12">
        <f>'100 kPa'!W30</f>
        <v>0.36089004489278409</v>
      </c>
      <c r="E12">
        <f>'1 MPa'!W30</f>
        <v>0.52136986074151825</v>
      </c>
      <c r="F12">
        <f>'10 MPa'!W30</f>
        <v>0.71917947520553505</v>
      </c>
    </row>
    <row r="13" spans="1:6">
      <c r="A13" s="1">
        <f>'1 kPa'!D31</f>
        <v>3.0000000000000001E-6</v>
      </c>
      <c r="B13">
        <f>'1 kPa'!W31</f>
        <v>0.15321184212736766</v>
      </c>
      <c r="C13">
        <f>'10 kPa'!W31</f>
        <v>0.2212946231252442</v>
      </c>
      <c r="D13">
        <f>'100 kPa'!W31</f>
        <v>0.32400010657299355</v>
      </c>
      <c r="E13">
        <f>'1 MPa'!W31</f>
        <v>0.47059539574559178</v>
      </c>
      <c r="F13">
        <f>'10 MPa'!W31</f>
        <v>0.6616614830102866</v>
      </c>
    </row>
    <row r="14" spans="1:6">
      <c r="A14" s="1">
        <f>'1 kPa'!D32</f>
        <v>3.9999999999999998E-6</v>
      </c>
      <c r="B14">
        <f>'1 kPa'!W32</f>
        <v>0.14177437859469011</v>
      </c>
      <c r="C14">
        <f>'10 kPa'!W32</f>
        <v>0.20480092478464565</v>
      </c>
      <c r="D14">
        <f>'100 kPa'!W32</f>
        <v>0.30003201187068257</v>
      </c>
      <c r="E14">
        <f>'1 MPa'!W32</f>
        <v>0.43695088547945271</v>
      </c>
      <c r="F14">
        <f>'10 MPa'!W32</f>
        <v>0.62071399046120979</v>
      </c>
    </row>
    <row r="15" spans="1:6">
      <c r="A15" s="1">
        <f>'1 kPa'!D33</f>
        <v>4.9999999999999996E-6</v>
      </c>
      <c r="B15">
        <f>'1 kPa'!W33</f>
        <v>0.13349319218330172</v>
      </c>
      <c r="C15">
        <f>'10 kPa'!W33</f>
        <v>0.1928527969807271</v>
      </c>
      <c r="D15">
        <f>'100 kPa'!W33</f>
        <v>0.28262830262334482</v>
      </c>
      <c r="E15">
        <f>'1 MPa'!W33</f>
        <v>0.41226183583089959</v>
      </c>
      <c r="F15">
        <f>'10 MPa'!W33</f>
        <v>0.58940253180285251</v>
      </c>
    </row>
    <row r="16" spans="1:6">
      <c r="A16" s="1">
        <f>'1 kPa'!D34</f>
        <v>5.9999999999999993E-6</v>
      </c>
      <c r="B16">
        <f>'1 kPa'!W34</f>
        <v>0.12708688929328502</v>
      </c>
      <c r="C16">
        <f>'10 kPa'!W34</f>
        <v>0.18360688667236016</v>
      </c>
      <c r="D16">
        <f>'100 kPa'!W34</f>
        <v>0.26914098844698886</v>
      </c>
      <c r="E16">
        <f>'1 MPa'!W34</f>
        <v>0.39300243331607088</v>
      </c>
      <c r="F16">
        <f>'10 MPa'!W34</f>
        <v>0.56431730224101861</v>
      </c>
    </row>
    <row r="17" spans="1:6">
      <c r="A17" s="1">
        <f>'1 kPa'!D35</f>
        <v>6.999999999999999E-6</v>
      </c>
      <c r="B17">
        <f>'1 kPa'!W35</f>
        <v>0.12191064300953662</v>
      </c>
      <c r="C17">
        <f>'10 kPa'!W35</f>
        <v>0.1761346869644331</v>
      </c>
      <c r="D17">
        <f>'100 kPa'!W35</f>
        <v>0.25823025336403038</v>
      </c>
      <c r="E17">
        <f>'1 MPa'!W35</f>
        <v>0.37735230309733159</v>
      </c>
      <c r="F17">
        <f>'10 MPa'!W35</f>
        <v>0.54354990802639958</v>
      </c>
    </row>
    <row r="18" spans="1:6">
      <c r="A18" s="1">
        <f>'1 kPa'!D36</f>
        <v>7.9999999999999996E-6</v>
      </c>
      <c r="B18">
        <f>'1 kPa'!W36</f>
        <v>0.11759735230337388</v>
      </c>
      <c r="C18">
        <f>'10 kPa'!W36</f>
        <v>0.16990726763593714</v>
      </c>
      <c r="D18">
        <f>'100 kPa'!W36</f>
        <v>0.24913062187962048</v>
      </c>
      <c r="E18">
        <f>'1 MPa'!W36</f>
        <v>0.36425752267184741</v>
      </c>
      <c r="F18">
        <f>'10 MPa'!W36</f>
        <v>0.52593323494896738</v>
      </c>
    </row>
    <row r="19" spans="1:6">
      <c r="A19" s="1">
        <f>'1 kPa'!D37</f>
        <v>9.0000000000000002E-6</v>
      </c>
      <c r="B19">
        <f>'1 kPa'!W37</f>
        <v>0.11391951415702199</v>
      </c>
      <c r="C19">
        <f>'10 kPa'!W37</f>
        <v>0.16459669136156518</v>
      </c>
      <c r="D19">
        <f>'100 kPa'!W37</f>
        <v>0.24136651563360759</v>
      </c>
      <c r="E19">
        <f>'1 MPa'!W37</f>
        <v>0.35305711826013708</v>
      </c>
      <c r="F19">
        <f>'10 MPa'!W37</f>
        <v>0.51070569433935942</v>
      </c>
    </row>
    <row r="20" spans="1:6">
      <c r="A20" s="1">
        <f>'1 kPa'!D38</f>
        <v>1.0000000000000001E-5</v>
      </c>
      <c r="B20">
        <f>'1 kPa'!W38</f>
        <v>0.11072708556391853</v>
      </c>
      <c r="C20">
        <f>'10 kPa'!W38</f>
        <v>0.15998660588613967</v>
      </c>
      <c r="D20">
        <f>'100 kPa'!W38</f>
        <v>0.23462369476420475</v>
      </c>
      <c r="E20">
        <f>'1 MPa'!W38</f>
        <v>0.3433112716037503</v>
      </c>
      <c r="F20">
        <f>'10 MPa'!W38</f>
        <v>0.49734505345070901</v>
      </c>
    </row>
    <row r="21" spans="1:6">
      <c r="A21" s="1">
        <f>'1 kPa'!D39</f>
        <v>2.0000000000000002E-5</v>
      </c>
      <c r="B21">
        <f>'1 kPa'!W39</f>
        <v>9.1841509053444861E-2</v>
      </c>
      <c r="C21">
        <f>'10 kPa'!W39</f>
        <v>0.13270832643967159</v>
      </c>
      <c r="D21">
        <f>'100 kPa'!W39</f>
        <v>0.19468284571211819</v>
      </c>
      <c r="E21">
        <f>'1 MPa'!W39</f>
        <v>0.28529592521844466</v>
      </c>
      <c r="F21">
        <f>'10 MPa'!W39</f>
        <v>0.41605868273909713</v>
      </c>
    </row>
    <row r="22" spans="1:6">
      <c r="A22" s="1">
        <f>'1 kPa'!D40</f>
        <v>3.0000000000000004E-5</v>
      </c>
      <c r="B22">
        <f>'1 kPa'!W40</f>
        <v>8.2324508793623977E-2</v>
      </c>
      <c r="C22">
        <f>'10 kPa'!W40</f>
        <v>0.11895904715040727</v>
      </c>
      <c r="D22">
        <f>'100 kPa'!W40</f>
        <v>0.17453069473152955</v>
      </c>
      <c r="E22">
        <f>'1 MPa'!W40</f>
        <v>0.25588700348025273</v>
      </c>
      <c r="F22">
        <f>'10 MPa'!W40</f>
        <v>0.37398377371567942</v>
      </c>
    </row>
    <row r="23" spans="1:6">
      <c r="A23" s="1">
        <f>'1 kPa'!D41</f>
        <v>4.0000000000000003E-5</v>
      </c>
      <c r="B23">
        <f>'1 kPa'!W41</f>
        <v>7.6176287649617605E-2</v>
      </c>
      <c r="C23">
        <f>'10 kPa'!W41</f>
        <v>0.11007596284120033</v>
      </c>
      <c r="D23">
        <f>'100 kPa'!W41</f>
        <v>0.16150595256371977</v>
      </c>
      <c r="E23">
        <f>'1 MPa'!W41</f>
        <v>0.23684620420450964</v>
      </c>
      <c r="F23">
        <f>'10 MPa'!W41</f>
        <v>0.34652544306071331</v>
      </c>
    </row>
    <row r="24" spans="1:6">
      <c r="A24" s="1">
        <f>'1 kPa'!D42</f>
        <v>5.0000000000000002E-5</v>
      </c>
      <c r="B24">
        <f>'1 kPa'!W42</f>
        <v>7.1725335675296847E-2</v>
      </c>
      <c r="C24">
        <f>'10 kPa'!W42</f>
        <v>0.10364486337407477</v>
      </c>
      <c r="D24">
        <f>'100 kPa'!W42</f>
        <v>0.15207454364366488</v>
      </c>
      <c r="E24">
        <f>'1 MPa'!W42</f>
        <v>0.22304581209806837</v>
      </c>
      <c r="F24">
        <f>'10 MPa'!W42</f>
        <v>0.32654043898861046</v>
      </c>
    </row>
    <row r="25" spans="1:6">
      <c r="A25" s="1">
        <f>'1 kPa'!D43</f>
        <v>6.0000000000000002E-5</v>
      </c>
      <c r="B25">
        <f>'1 kPa'!W43</f>
        <v>6.8282381082617666E-2</v>
      </c>
      <c r="C25">
        <f>'10 kPa'!W43</f>
        <v>9.8670074392063378E-2</v>
      </c>
      <c r="D25">
        <f>'100 kPa'!W43</f>
        <v>0.14477797038781784</v>
      </c>
      <c r="E25">
        <f>'1 MPa'!W43</f>
        <v>0.21236314621498631</v>
      </c>
      <c r="F25">
        <f>'10 MPa'!W43</f>
        <v>0.311030113206827</v>
      </c>
    </row>
    <row r="26" spans="1:6">
      <c r="A26" s="1">
        <f>'1 kPa'!D44</f>
        <v>7.0000000000000007E-5</v>
      </c>
      <c r="B26">
        <f>'1 kPa'!W44</f>
        <v>6.5500656768161969E-2</v>
      </c>
      <c r="C26">
        <f>'10 kPa'!W44</f>
        <v>9.4650640367097291E-2</v>
      </c>
      <c r="D26">
        <f>'100 kPa'!W44</f>
        <v>0.13888213980549777</v>
      </c>
      <c r="E26">
        <f>'1 MPa'!W44</f>
        <v>0.20372795027035412</v>
      </c>
      <c r="F26">
        <f>'10 MPa'!W44</f>
        <v>0.29847040516260598</v>
      </c>
    </row>
    <row r="27" spans="1:6">
      <c r="A27" s="1">
        <f>'1 kPa'!D45</f>
        <v>8.0000000000000007E-5</v>
      </c>
      <c r="B27">
        <f>'1 kPa'!W45</f>
        <v>6.3182781111070632E-2</v>
      </c>
      <c r="C27">
        <f>'10 kPa'!W45</f>
        <v>9.1301400130170171E-2</v>
      </c>
      <c r="D27">
        <f>'100 kPa'!W45</f>
        <v>0.13396907846372089</v>
      </c>
      <c r="E27">
        <f>'1 MPa'!W45</f>
        <v>0.19653015546333447</v>
      </c>
      <c r="F27">
        <f>'10 MPa'!W45</f>
        <v>0.28798801810581681</v>
      </c>
    </row>
    <row r="28" spans="1:6">
      <c r="A28" s="1">
        <f>'1 kPa'!D46</f>
        <v>9.0000000000000006E-5</v>
      </c>
      <c r="B28">
        <f>'1 kPa'!W46</f>
        <v>6.1206445674716427E-2</v>
      </c>
      <c r="C28">
        <f>'10 kPa'!W46</f>
        <v>8.8445645828505948E-2</v>
      </c>
      <c r="D28">
        <f>'100 kPa'!W46</f>
        <v>0.12977973307209656</v>
      </c>
      <c r="E28">
        <f>'1 MPa'!W46</f>
        <v>0.19039134779447378</v>
      </c>
      <c r="F28">
        <f>'10 MPa'!W46</f>
        <v>0.27903926014292602</v>
      </c>
    </row>
    <row r="29" spans="1:6">
      <c r="A29" s="1">
        <f>'1 kPa'!D47</f>
        <v>1E-4</v>
      </c>
      <c r="B29">
        <f>'1 kPa'!W47</f>
        <v>5.9490992639596355E-2</v>
      </c>
      <c r="C29">
        <f>'10 kPa'!W47</f>
        <v>8.596684213136796E-2</v>
      </c>
      <c r="D29">
        <f>'100 kPa'!W47</f>
        <v>0.12614324118643927</v>
      </c>
      <c r="E29">
        <f>'1 MPa'!W47</f>
        <v>0.18506178990265609</v>
      </c>
      <c r="F29">
        <f>'10 MPa'!W47</f>
        <v>0.27126432988278842</v>
      </c>
    </row>
    <row r="30" spans="1:6">
      <c r="A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Equations</vt:lpstr>
      <vt:lpstr>1 kPa</vt:lpstr>
      <vt:lpstr>10 kPa</vt:lpstr>
      <vt:lpstr>100 kPa</vt:lpstr>
      <vt:lpstr>1 MPa</vt:lpstr>
      <vt:lpstr>10 MPa</vt:lpstr>
      <vt:lpstr>All stresses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Caicedo Hormaza</dc:creator>
  <cp:lastModifiedBy>Bernardo Caicedo Hormaza</cp:lastModifiedBy>
  <dcterms:created xsi:type="dcterms:W3CDTF">2022-12-07T15:08:38Z</dcterms:created>
  <dcterms:modified xsi:type="dcterms:W3CDTF">2023-10-06T16:25:40Z</dcterms:modified>
</cp:coreProperties>
</file>