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EN" sheetId="1" r:id="rId4"/>
    <sheet state="visible" name="01. Talento Humano" sheetId="2" r:id="rId5"/>
    <sheet state="visible" name="02. Equipos y Software" sheetId="3" r:id="rId6"/>
    <sheet state="visible" name="03. Capacitación Y Eventos" sheetId="4" r:id="rId7"/>
    <sheet state="visible" name="04. Servicios Tecnologicos" sheetId="5" r:id="rId8"/>
    <sheet state="hidden" name="Proyección Financiera" sheetId="6" r:id="rId9"/>
    <sheet state="visible" name="05. Materiales, Insumos y Doc." sheetId="7" r:id="rId10"/>
    <sheet state="visible" name="06.Protección conocimiento y Di" sheetId="8" r:id="rId11"/>
    <sheet state="hidden" name="06. Protección y Divulgacion" sheetId="9" r:id="rId12"/>
    <sheet state="visible" name="07. Infraestructura" sheetId="10" r:id="rId13"/>
    <sheet state="visible" name="08. Gastos de viaje" sheetId="11" r:id="rId14"/>
    <sheet state="visible" name="09. Administrativos " sheetId="12" r:id="rId15"/>
    <sheet state="visible" name="10. Seguimiento" sheetId="13" r:id="rId16"/>
    <sheet state="visible" name="11. Otros" sheetId="14" r:id="rId17"/>
    <sheet state="hidden" name="12. Modelo presup. infraestruc." sheetId="15" r:id="rId18"/>
  </sheets>
  <definedNames>
    <definedName localSheetId="4" name="_Toc514914552">'03. Capacitación Y Eventos'!#REF!</definedName>
  </definedNames>
  <calcPr/>
  <extLst>
    <ext uri="GoogleSheetsCustomDataVersion2">
      <go:sheetsCustomData xmlns:go="http://customooxmlschemas.google.com/" r:id="rId19" roundtripDataChecksum="3EkoHeeSP4gKK0ZGpPc2sDAT/L24RM5L8KT9OzqST7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7">
      <text>
        <t xml:space="preserve">11 municipios: en cada municipio hay un equipo de trabajo de 2 personas, es decir 22 personas+ 2 tecnologia rotantes en los municipios+ 2 profesionales en familia rotantes por todos los municipios. 
======</t>
      </text>
    </comment>
  </commentList>
</comments>
</file>

<file path=xl/sharedStrings.xml><?xml version="1.0" encoding="utf-8"?>
<sst xmlns="http://schemas.openxmlformats.org/spreadsheetml/2006/main" count="7346" uniqueCount="877">
  <si>
    <t>RESUMEN DEL PRESUPUESTO</t>
  </si>
  <si>
    <t>RESUMEN</t>
  </si>
  <si>
    <t>ITEM</t>
  </si>
  <si>
    <t>RUBRO</t>
  </si>
  <si>
    <t>CONTRAPARTIDA</t>
  </si>
  <si>
    <t>SGR</t>
  </si>
  <si>
    <t>TOTAL</t>
  </si>
  <si>
    <t>Universidad de Caldas</t>
  </si>
  <si>
    <t>Universidad Pontificia Bolivariana</t>
  </si>
  <si>
    <t>Instituto Colombiano de Medicina Tropical - ICMT</t>
  </si>
  <si>
    <t>Universidad del Quindio</t>
  </si>
  <si>
    <t>Universidad Libre</t>
  </si>
  <si>
    <t>Unversidad de Antioquia</t>
  </si>
  <si>
    <t>Municipio de Riosucio</t>
  </si>
  <si>
    <t>Muncipio de Samaná</t>
  </si>
  <si>
    <t>Municipio de Anserma</t>
  </si>
  <si>
    <t>Turbo Distrito Portuario, Logístico, Industrial, Turístico y Comercial</t>
  </si>
  <si>
    <t>Municipio de Necoclí</t>
  </si>
  <si>
    <t>Alcaldía Municipal de Salento</t>
  </si>
  <si>
    <t>Municipio de Mistrató</t>
  </si>
  <si>
    <t>Municipio de Balboa</t>
  </si>
  <si>
    <t>Fundación Vive con Bienestar</t>
  </si>
  <si>
    <t>Servicios Especiales de Salud</t>
  </si>
  <si>
    <t>Institución Universitaria Pascual Bravo</t>
  </si>
  <si>
    <t>Universidad de Valencia</t>
  </si>
  <si>
    <t>Unidad Mixta de Imagen Biomédica e Inteligencia Artificial FISABIO-CIPF</t>
  </si>
  <si>
    <t xml:space="preserve">Relacione los rubros con cargo a la asignación para la CTeI del SGR </t>
  </si>
  <si>
    <t>Especie</t>
  </si>
  <si>
    <t>Efectivo</t>
  </si>
  <si>
    <t>Talento humano</t>
  </si>
  <si>
    <t>Equipos y software</t>
  </si>
  <si>
    <t>Capacitación y eventos</t>
  </si>
  <si>
    <t>Servicios tecnológicos y pruebas</t>
  </si>
  <si>
    <t>Materiales, insumos y documentación</t>
  </si>
  <si>
    <t>Protección del conocimiento y divulgación</t>
  </si>
  <si>
    <t>Gastos de viaje</t>
  </si>
  <si>
    <t>Infraestructura</t>
  </si>
  <si>
    <t xml:space="preserve">Administrativos </t>
  </si>
  <si>
    <t>Seguimiento</t>
  </si>
  <si>
    <t>Otros</t>
  </si>
  <si>
    <t>FUENTES</t>
  </si>
  <si>
    <t>1. TALENTO HUMANO</t>
  </si>
  <si>
    <t>CARGO
 ESPECIFICO</t>
  </si>
  <si>
    <t>JUSTIFICACION</t>
  </si>
  <si>
    <t>CANT</t>
  </si>
  <si>
    <t>DEDICACIÓN (h/sem)</t>
  </si>
  <si>
    <t>SEMANAS AÑO 1</t>
  </si>
  <si>
    <t>SEMANAS AÑO 2</t>
  </si>
  <si>
    <t>SEMANAS AÑO 3</t>
  </si>
  <si>
    <t>HONORARIOS</t>
  </si>
  <si>
    <t>VALOR HORA</t>
  </si>
  <si>
    <t>TOTAL AÑO 1</t>
  </si>
  <si>
    <t>TOTAL AÑO 2</t>
  </si>
  <si>
    <t>TOTAL AÑO 3</t>
  </si>
  <si>
    <t>Asesor Legal</t>
  </si>
  <si>
    <r>
      <rPr>
        <rFont val="Arial Narrow"/>
        <color rgb="FF000000"/>
        <sz val="11.0"/>
      </rPr>
      <t xml:space="preserve">Profesional en Derecho, Ciencias Políticas, Sociología o áreas afines con especialización
Conocimiento en protocolos de recolección, manejo de datos y estándares éticos y regulatorios en el área de la salud
Experiencia profesional de 33 o más meses
</t>
    </r>
    <r>
      <rPr>
        <rFont val="Arial Narrow"/>
        <b/>
        <color rgb="FF000000"/>
        <sz val="11.0"/>
      </rPr>
      <t>Funciones:</t>
    </r>
    <r>
      <rPr>
        <rFont val="Arial Narrow"/>
        <color rgb="FF000000"/>
        <sz val="11.0"/>
      </rPr>
      <t xml:space="preserve">
- Establecer acuerdos de colaboración con hospitales y centros de atención en salud
- Establecer protocolos de recolección y manejo de datos
- Asegurar el cumplimiento de estándares éticos y regulatorios
- Implementar medidas de protección de datos y privacidad
- Obtener datos históricos de pacientes (con consentimiento)</t>
    </r>
  </si>
  <si>
    <t>$ -</t>
  </si>
  <si>
    <t>Auxiliar de Enfermería</t>
  </si>
  <si>
    <r>
      <rPr>
        <rFont val="Arial Narrow"/>
        <color rgb="FF000000"/>
        <sz val="11.0"/>
      </rPr>
      <t xml:space="preserve">Auxiliar de enfermería con título bachiller
Conocimientos en recolección de muestras sanguíneas y atención a pacientes
Experiencia laboral de 22 o más meses
</t>
    </r>
    <r>
      <rPr>
        <rFont val="Arial Narrow"/>
        <b/>
        <color rgb="FF000000"/>
        <sz val="11.0"/>
      </rPr>
      <t>Funciones:</t>
    </r>
    <r>
      <rPr>
        <rFont val="Arial Narrow"/>
        <color rgb="FF000000"/>
        <sz val="11.0"/>
      </rPr>
      <t xml:space="preserve">
- Ejecutar las campañas de atención
- Captar pacientes y recolectar muestras sanguíneas
- Validar los prototipos en entorno relevante</t>
    </r>
  </si>
  <si>
    <r>
      <rPr>
        <rFont val="Arial Narrow"/>
        <color rgb="FF000000"/>
        <sz val="11.0"/>
      </rPr>
      <t xml:space="preserve">Auxiliar de enfermería con título bachiller
Conocimientos en recolección de muestras sanguíneas y atención a pacientes
Experiencia laboral de 22 o más meses
</t>
    </r>
    <r>
      <rPr>
        <rFont val="Arial Narrow"/>
        <b/>
        <color rgb="FF000000"/>
        <sz val="11.0"/>
      </rPr>
      <t>Funciones:</t>
    </r>
    <r>
      <rPr>
        <rFont val="Arial Narrow"/>
        <color rgb="FF000000"/>
        <sz val="11.0"/>
      </rPr>
      <t xml:space="preserve">
- Ejecutar las campañas de atención
- Captar pacientes y recolectar muestras sanguíneas
- Validar los prototipos en entorno relevante</t>
    </r>
  </si>
  <si>
    <r>
      <rPr>
        <rFont val="Arial Narrow"/>
        <color rgb="FF000000"/>
        <sz val="11.0"/>
      </rPr>
      <t xml:space="preserve">Auxiliar de enfermería con título bachiller
Conocimientos en recolección de muestras sanguíneas y atención a pacientes
Experiencia laboral de 22 o más meses
</t>
    </r>
    <r>
      <rPr>
        <rFont val="Arial Narrow"/>
        <b/>
        <color rgb="FF000000"/>
        <sz val="11.0"/>
      </rPr>
      <t>Funciones:</t>
    </r>
    <r>
      <rPr>
        <rFont val="Arial Narrow"/>
        <color rgb="FF000000"/>
        <sz val="11.0"/>
      </rPr>
      <t xml:space="preserve">
- Ejecutar las campañas de atención
- Captar pacientes y recolectar muestras sanguíneas
- Validar los prototipos en entorno relevante</t>
    </r>
  </si>
  <si>
    <r>
      <rPr>
        <rFont val="Arial Narrow"/>
        <color rgb="FF000000"/>
        <sz val="11.0"/>
      </rPr>
      <t xml:space="preserve">Auxiliar de enfermería con título bachiller
Conocimientos en recolección de muestras sanguíneas y atención a pacientes
Experiencia laboral de 22 o más meses
</t>
    </r>
    <r>
      <rPr>
        <rFont val="Arial Narrow"/>
        <b/>
        <color rgb="FF000000"/>
        <sz val="11.0"/>
      </rPr>
      <t>Funciones:</t>
    </r>
    <r>
      <rPr>
        <rFont val="Arial Narrow"/>
        <color rgb="FF000000"/>
        <sz val="11.0"/>
      </rPr>
      <t xml:space="preserve">
- Ejecutar las campañas de atención
- Captar pacientes y recolectar muestras sanguíneas
- Validar los prototipos en entorno relevante</t>
    </r>
  </si>
  <si>
    <r>
      <rPr>
        <rFont val="Arial Narrow"/>
        <color rgb="FF000000"/>
        <sz val="11.0"/>
      </rPr>
      <t xml:space="preserve">Auxiliar de enfermería con título bachiller
Experiencia en manejo de pacientes, toma y procesamiento de muestras biológicas, conocimiento de protocolos de seguridad, digitalización de datos, y manejo de software médico. 
Experiencia laboral de 22 o más meses
</t>
    </r>
    <r>
      <rPr>
        <rFont val="Arial Narrow"/>
        <b/>
        <color rgb="FF000000"/>
        <sz val="11.0"/>
      </rPr>
      <t>Funciones:</t>
    </r>
    <r>
      <rPr>
        <rFont val="Arial Narrow"/>
        <color rgb="FF000000"/>
        <sz val="11.0"/>
      </rPr>
      <t xml:space="preserve">
- Ejecutar las campañas de atención
- Captar pacientes y recolectar muestras sanguíneas
- Validar los prototipos en entorno relevante</t>
    </r>
  </si>
  <si>
    <t>Administrador de Empresas</t>
  </si>
  <si>
    <r>
      <rPr>
        <rFont val="Arial Narrow"/>
        <color rgb="FF000000"/>
        <sz val="11.0"/>
      </rPr>
      <t xml:space="preserve">Profesional en Adiministración de Empresas, Finanzas, Economía o áreas afines
Conocimiento en gestión de riesgos y problemas, estándares éticos y regulatorios.
Experiencia profesional de 22 o más meses
</t>
    </r>
    <r>
      <rPr>
        <rFont val="Arial Narrow"/>
        <b/>
        <color rgb="FF000000"/>
        <sz val="11.0"/>
      </rPr>
      <t>Funciones:</t>
    </r>
    <r>
      <rPr>
        <rFont val="Arial Narrow"/>
        <color rgb="FF000000"/>
        <sz val="11.0"/>
      </rPr>
      <t xml:space="preserve">
- Realizar reuniones periódicas de seguimiento del proyecto
- Gestionar riesgos y problemas
- Asegurar el cumplimiento de estándares éticos y regulatorios
- Mantener la documentación del proyecto actualizada
- Coordinar con todas las partes interesadas (stakeholders)</t>
    </r>
  </si>
  <si>
    <t>Profesional en Biotecnología</t>
  </si>
  <si>
    <r>
      <rPr>
        <rFont val="Arial Narrow"/>
        <color rgb="FF000000"/>
        <sz val="11.0"/>
      </rPr>
      <t xml:space="preserve">Profesional en Biología, Bacteriología, Biotecnología, Ingeniería Biológica, Ingeniería Biomédica, Ciencias Biológicas o afines.
Conocimiento en identificación de biomarcadores y análisis in silico.
Experiencia profesional de 0 a 21 o más meses
</t>
    </r>
    <r>
      <rPr>
        <rFont val="Arial Narrow"/>
        <b/>
        <color rgb="FF000000"/>
        <sz val="11.0"/>
      </rPr>
      <t>Funciones:</t>
    </r>
    <r>
      <rPr>
        <rFont val="Arial Narrow"/>
        <color rgb="FF000000"/>
        <sz val="11.0"/>
      </rPr>
      <t xml:space="preserve">
- Identificar y síntetizar de aptámeros específicos por metodología Selex
- Construir y ensamblar prototipos de Kits (TRL9)
- Validar los prototipos en ambiente de laboratorio
- Validar los prototipos en entorno relevante</t>
    </r>
  </si>
  <si>
    <t>Cardiólogo</t>
  </si>
  <si>
    <r>
      <rPr>
        <rFont val="Arial Narrow"/>
        <color rgb="FF000000"/>
        <sz val="11.0"/>
      </rPr>
      <t xml:space="preserve">Profesional en Medicina con especialización en Cardiología
Conocimiento en enfermedades cardiovascular, atención primaria de salud y uso de tecnologías
Experiencia profesional de 84 o más meses
</t>
    </r>
    <r>
      <rPr>
        <rFont val="Arial Narrow"/>
        <b/>
        <color rgb="FF000000"/>
        <sz val="11.0"/>
      </rPr>
      <t>Funciones:</t>
    </r>
    <r>
      <rPr>
        <rFont val="Arial Narrow"/>
        <color rgb="FF000000"/>
        <sz val="11.0"/>
      </rPr>
      <t xml:space="preserve">
- Definir los indicadores y factores de riesgo cardiovascular a medir mediante dispositivos a desarrollar y algoritmos de clasificación de pacientes a partir de variables fisiológicas a validar
- Diseñar los kits de hardware para la captación de bioseñales (TRL5)
- Realizar pruebas de funcionamiento y calibración (TRL7)
- Implementar algoritmos de análisis de factores de riesgo a partir de información clínica (TRL6)
- Crear procedimientos para la extracción y digitalización de datos clínicos relevantes
- Capacitar al personal en el manejo ético y seguro de datos clínicos
- Seleccionar y capacitar al personal médico y de apoyo
- Establecer métricas de éxito del sistema
- Crear procedimientos para la extracción de datos clínicos (TRL4)
- Crear y revisar el contenido con expertos en salud cardiovascular
- Implantar y validar el modelo de IA previamente desarrollado con expertos en cardiología
- Capacitar al personal médico en el uso e interpretación del algoritmo
- Establecer protocolos de seguimiento y capacitar a usuarios
- Realizar análisis de necesidades y desarrollar plan de estudios
- Desarrollar protocolos de ejercicio y materiales educativos
- Adaptar guías y desarrollar algoritmos de decisión clínica
- Crear herramientas de implementación e indicadores de calidad</t>
    </r>
  </si>
  <si>
    <t>Ingeniero en Ciencias de Datos o Analítica de Datos</t>
  </si>
  <si>
    <r>
      <rPr>
        <rFont val="Arial Narrow"/>
        <color rgb="FF000000"/>
        <sz val="11.0"/>
      </rPr>
      <t xml:space="preserve">Profesional en Ingeniería de Sistemas, Ingeniería en Ciencias de Datos, Ingeniería en Analítica de Datos, Ingeniero Electrónico, Bioingeniero o áreas afines.
Conocimientos en manejo de datos, Big Data, Análisis de Datos, modelos de Inteligencia Artificial.
Experiencia profesional de 0 a 21 o más meses
</t>
    </r>
    <r>
      <rPr>
        <rFont val="Arial Narrow"/>
        <b/>
        <color rgb="FF000000"/>
        <sz val="11.0"/>
      </rPr>
      <t>Funciones:</t>
    </r>
    <r>
      <rPr>
        <rFont val="Arial Narrow"/>
        <color rgb="FF000000"/>
        <sz val="11.0"/>
      </rPr>
      <t xml:space="preserve">
- Analizar el impacto en la detección temprana y prevención de riesgos cardiovasculares
- Refinar el modelo predictivo con nuevos datos
- Implantar y validar el modelo de IA previamente desarrollado con expertos en cardiología
- Establecer un comité de análisis de datos que incluya Embajadores en Salud Comunitaria, personal de salud e investigadores.
- Determinar la estrategia híbrida multimodal de aprendizaje automático que se acople a los requerimientos (TRL4)
- Desarrollar y entrenar el modelo inicial (TRL5)
- Validar el modelo con el conjunto de datos de prueba(TRL5)
- Ajustar y optimizar el modelo según los resultados(TRL 6)
- Implementar algoritmos de análisis de factores de riesgo a partir de información clínica (TRL6)
- Crear procedimientos para la extracción y digitalización de datos clínicos relevantes
- Analizar los datos recopilados para identificar patrones y tendencias
- Generar informes periódicos sobre factores de riesgo cardiovascular
- Generar informes periódicos sobre factores de riesgo cardiovascular
- Crear procedimientos para la extracción de datos clínicos (TRL4)
- Obtener datos históricos de pacientes (con consentimiento)
- Realizar la limpieza y preprocesamiento de los datos
- Integrar datos de diferentes fuentes (clínicos y sociales)
- Implementar funcionalidades de generación de informes
- Implementar la funcionalidad de predicción en tiempo real(TRL8)
- Desarrollar un módulo de explicabilidad del modelo</t>
    </r>
  </si>
  <si>
    <r>
      <rPr>
        <rFont val="Arial Narrow"/>
        <color rgb="FF000000"/>
        <sz val="11.0"/>
      </rPr>
      <t xml:space="preserve">Profesional en Ingeniería de Sistemas, Ingeniería en Ciencias de Datos, Ingeniería en Analítica de Datos, Ingeniero Electrónico, Bioingeniero o áreas afines.
Conocimientos en manejo de datos, Big Data, Análisis de Datos, modelos de Inteligencia Artificial.
Experiencia profesional de 0 a 21 o más meses
</t>
    </r>
    <r>
      <rPr>
        <rFont val="Arial Narrow"/>
        <b/>
        <color rgb="FF000000"/>
        <sz val="11.0"/>
      </rPr>
      <t>Funciones:</t>
    </r>
    <r>
      <rPr>
        <rFont val="Arial Narrow"/>
        <color rgb="FF000000"/>
        <sz val="11.0"/>
      </rPr>
      <t xml:space="preserve">
- Analizar el impacto en la detección temprana y prevención de riesgos cardiovasculares
- Refinar el modelo predictivo con nuevos datos
- Implantar y validar el modelo de IA previamente desarrollado con expertos en cardiología
- Establecer un comité de análisis de datos que incluya Embajadores en Salud Comunitaria, personal de salud e investigadores.
- Determinar la estrategia híbrida multimodal de aprendizaje automático que se acople a los requerimientos (TRL4)
- Desarrollar y entrenar el modelo inicial (TRL5)
- Validar el modelo con el conjunto de datos de prueba(TRL5)
- Ajustar y optimizar el modelo según los resultados(TRL 6)
- Implementar algoritmos de análisis de factores de riesgo a partir de información clínica (TRL6)
- Crear procedimientos para la extracción y digitalización de datos clínicos relevantes
- Analizar los datos recopilados para identificar patrones y tendencias
- Generar informes periódicos sobre factores de riesgo cardiovascular
- Generar informes periódicos sobre factores de riesgo cardiovascular
- Crear procedimientos para la extracción de datos clínicos (TRL4)
- Obtener datos históricos de pacientes (con consentimiento)
- Realizar la limpieza y preprocesamiento de los datos
- Integrar datos de diferentes fuentes (clínicos y sociales)
- Implementar funcionalidades de generación de informes
- Implementar la funcionalidad de predicción en tiempo real(TRL8)
- Desarrollar un módulo de explicabilidad del modelo</t>
    </r>
  </si>
  <si>
    <t>Comunicador Social o Publicista</t>
  </si>
  <si>
    <r>
      <rPr>
        <rFont val="Arial Narrow"/>
        <color rgb="FF000000"/>
        <sz val="11.0"/>
      </rPr>
      <t xml:space="preserve">Profesional en Comunicación Social, Publicidad, Marketing, Relaciones Públicas, Periodismo o áreas afines
Conocimiento en producción, publicidas, apropiación social del conocimiento y trabajo con comunidades.
Experiencia profesional de 0 a 21 o más meses
</t>
    </r>
    <r>
      <rPr>
        <rFont val="Arial Narrow"/>
        <b/>
        <color rgb="FF000000"/>
        <sz val="11.0"/>
      </rPr>
      <t xml:space="preserve">Funciones: </t>
    </r>
    <r>
      <rPr>
        <rFont val="Arial Narrow"/>
        <color rgb="FF000000"/>
        <sz val="11.0"/>
      </rPr>
      <t xml:space="preserve">
- Diseñar mensajes clave y materiales de campaña
- Seleccionar canales de comunicación (redes sociales, TV, radio, etc.)
- Establecer alianzas con influencers y organizaciones de salud
- Implementar la campaña y monitorear su alcance
- Evaluar el impacto de la campaña y ajustar según sea necesario
- Establecer un calendario de publicación y promoción del contenido
- Analizar métricas de engagement y ajustar la estrategia de contenido
- Lanzar la aplicación y promover su adopción entre pacientes y médicos
- Formar un equipo de comunicación con jóvenes locales y embajadores en salud comunitaria.
- Co-diseñar una estrategia de comunicación que combine medios tradicionales y digitales, adaptada a las preferencias locales.
- Producir contenidos de salud cardiovascular en formatos accesibles (radionovelas, videos participativos, murales comunitarios).</t>
    </r>
  </si>
  <si>
    <t>Coordinador Logístico</t>
  </si>
  <si>
    <t>Funciones:
 Planificar la logística de las campañas (ubicaciones, fechas, recursos)</t>
  </si>
  <si>
    <t>Diseñador Visual/Gráfico</t>
  </si>
  <si>
    <t>Funciones:
 Desarrollar materiales informativos para los pacientes
 Preparar materiales de capacitación para el personal médico
 Diseñar mensajes clave y materiales de campaña
 Desarrollar un plan de contenidos (artículos, infografías, videos, podcasts)
 Crear y revisar el contenido con expertos en salud cardiovascular
 Crear materiales y recursos para que los embajadores en salud comunitaria los utilicen
 Desarrollar materiales informativos y sistema de gestión de citas
 Desarrollar programa y materiales de capacitación para cuidadores
 Desarrollar protocolos de ejercicio y materiales educativos
 Desarrollar contenido educativo y funciones de gamificación
 Documentar el proceso de diálogo y sus resultados en formatos accesibles para la comunidad (cartillas ilustradas, videos en lengua local).
 Desarrollar materiales educativos, herramientas de comunicación y estrategias de prevención, integrando los diferentes tipos de conocimiento y adaptándolos al contexto local.
 Producir contenidos de salud cardiovascular en formatos accesibles (radionovelas, videos participativos, murales comunitarios).
 Producir materiales de sistematización en formatos accesibles para la comunidad y útiles para la incidencia en políticas públicas.</t>
  </si>
  <si>
    <t>Diseñador Visual/Gráfico UX/UI</t>
  </si>
  <si>
    <t>Funciones:
 Desarrollar módulos de visualización, captura de datos y generación de informes técnicos de software(TRL6)
 Diseñar la interfaz (frontEnd) de usuario (TRL4)
 Programar la interfaz para ingreso de datos del paciente(TRL7)
 Crear visualizaciones para los resultados del modelo(TRL7)
 Realizar pruebas de usabilidad con profesionales de atención primaria
 Realizar pruebas de usabilidad y seguridad
 Crear contenido educativo e implementar plataforma de aprendizaje</t>
  </si>
  <si>
    <t>Electrofisiólogo</t>
  </si>
  <si>
    <t>Funciones:
 Desarrollar y validar el modelo de IA para interpretación de ECG
 Evaluar el desempeño del sistema de interpretación automatizado del ECG en un esquema de triage cardiovascular</t>
  </si>
  <si>
    <t>Embajadores en Salud Comunitaria</t>
  </si>
  <si>
    <t>Funciones:
 Implementar el programa de embajadores en salud comunitaria en las comunidades
 Identificar a los actores relevantes en la comunidad con conocimientos sobre la salud cardiovascular (líderes comunitarios, curanderos tradicionales, promotores de salud, etc.).
 Organizar talleres participativos donde se compartan y discutan los conocimientos tradicionales, ancestrales y científicos sobre la prevención de enfermedades cardiovasculares.
 Poner en marcha el programa de diálogo de saberes con la participación activa de la comunidad y realizar un seguimiento para evaluar su impacto.
 Implementar jornadas periódicas de "mapeo de salud comunitaria" utilizando los dispositivos desarrollados y conocimientos locales.
 Establecer un comité de análisis de datos que incluya Embajadores en Salud Comunitaria, personal de salud e investigadores.
 Facilitar sesiones comunitarias para la socialización de los datos y la toma de decisiones sobre acciones preventivas.
 Organizar talleres de diseño de las estategias de prevención y control con diversos grupos comunitarios (jóvenes, mujeres, ancianos) para idear estrategias de prevención.
 Facilitar la integración de prácticas tradicionales (tarea 235) saludables con las recomendaciones del programa integral de apoyo. (Objetivo 3)
 Implementar las estrategias co-creadas con un enfoque de investigación-acción participativa.
 Implementar espacios de diálogo comunitario sobre los avances del proyecto y sus implicaciones (cine-foros, asambleas de salud).
 Co-escribir narrativas de cambio que integren las voces de diversos actores comunitarios e institucionales.
 Mapear con la comunidad los actores y recursos locales que pueden apoyar la continuidad de las acciones del proyecto.
 Co-diseñar un plan de sostenibilidad que incluya estrategias de autogestión comunitaria y articulación institucional.
 Seleccionar y promover iniciativas comunitarias en salud cardiovascular con gestión participativa nacida de la comunidad para proponer a cada entidad territorial.
 Establecer mecanismos de intercambio de experiencias con otras comunidades para la ampliación del impacto.</t>
  </si>
  <si>
    <t>Enfermero/a</t>
  </si>
  <si>
    <t>Funciones:
 Realizar pruebas de usabilidad con profesionales de atención primaria
 Evaluar la precisión y utilidad del modelo en la práctica clínica(TRL9)
 Definir el perfil y las responsabilidades de los embajadores en salud comunitaria
 Desarrollar un programa de capacitación para embajadores en salud comunitaria
 Reclutar y seleccionar candidatos para embajadores en salud comunitaria
 Implementar la capacitación y certificación de embajadores en salud comunitaria
 Crear materiales y recursos para que los embajadores en salud comunitaria los utilicen
 Implementar el programa de embajadores en salud comunitaria en las comunidades
 Evaluar el impacto del programa y recopilar feedback para mejoras
 Definir protocolos y adquirir equipos necesarios para el tamizaje
 Implementar el programa de tamizaje y sistema de derivación
 Implementar sesiones de capacitación y sistema de certificación
 Desarrollar protocolos y materiales de capacitación
 Desarrollar currículos y materiales de aprendizaje
 Implementar sesiones de capacitación teórico-prácticas
 Establecer sistema de certificación y recertificación
 Establecer protocolos de seguimiento y capacitar a usuarios
 Implementar centro de monitoreo y protocolos de intervención
 Convocar equipo multidisciplinario y desarrollar protocolos
 Crear guías de manejo de síntomas y herramientas de evaluación
 Establecer proceso de toma de decisiones compartidas
 Implementar sistema de revisión y actualización de protocolos
 Seleccionar plataforma y desarrollar protocolos de atención virtual
 Capacitar a profesionales y establecer sistema de monitoreo remoto
 Implementar servicio de consulta de urgencia 24/7
 Desarrollar programa y materiales de capacitación para cuidadores
 Evaluar adherencia y resultados del programa domiciliario
 Implementar plan piloto y ajustar protocolos según resultados
 Realizar demostraciones participativas de los dispositivos de monitoreo desarrollados, recogiendo percepciones y sugerencias de adaptación cultural.
 Documentar el proceso de diálogo y sus resultados en formatos accesibles para la comunidad (cartillas ilustradas, videos en lengua local).
 Identificar a los actores relevantes en la comunidad con conocimientos sobre la salud cardiovascular (líderes comunitarios, curanderos tradicionales, promotores de salud, etc.).
 Organizar talleres participativos donde se compartan y discutan los conocimientos tradicionales, ancestrales y científicos sobre la prevención de enfermedades cardiovasculares.
 Desarrollar materiales educativos, herramientas de comunicación y estrategias de prevención, integrando los diferentes tipos de conocimiento y adaptándolos al contexto local.
 Poner en marcha el programa de diálogo de saberes con la participación activa de la comunidad y realizar un seguimiento para evaluar su impacto.
 Capacitar a los Embajadores en Salud Comunitaria en el uso del sistema predictivo de riesgo cardiovascular.
 Co-diseñar con la comunidad un sistema de alerta temprana que integre indicadores cardiovasculares con observaciones comunitarias.
 Diseñar el protocolo de atención para las campañas
 Ejecutar las campañas de atención</t>
  </si>
  <si>
    <t>Epidemiólogo</t>
  </si>
  <si>
    <t>Funciones:
 Establecer protocolos de recolección y manejo de datos
 Establecer métricas de éxito del sistema
 Evaluar la precisión y utilidad del modelo en la práctica clínica(TRL9)</t>
  </si>
  <si>
    <t>Estadístico</t>
  </si>
  <si>
    <t>Funciones:
 Seleccionar las características predictoras más relevantes</t>
  </si>
  <si>
    <t>Estudiante de Doctorado</t>
  </si>
  <si>
    <t>Funciones:
 Vinculación de pasante postdoctoral
 Vinculación de pasante postdoctoral
 Misión científica internacional a España (Fisabio - UV)
 Elaboración y sometimiento de artículo científico TOP</t>
  </si>
  <si>
    <t>Estudiante de Maestría - Vinculado</t>
  </si>
  <si>
    <t>Funciones:
 Recopilar retroalimentación de usuarios y pacientes
 Vinculación de estudiantes de maestría
 Vinculación de estudiantes de maestría
 Vinculación de estudiantes de maestría
 Elaboración y sometimiento de artículo científico TOP
 Elaboración y presentación de ponencia para evento científico
 Realizar revisión sistemática y convocar panel de expertos
 Misión científica internacional a España (Fisabio - UV)
 Realizar análisis situacional e identificar áreas de oportunidad
 Desarrollar recomendaciones y análisis de costo-efectividad
 Consultar con stakeholders clave y redactar propuesta
 Presentar propuesta y abogar por su implementación
 Elaboración de ponencia
 Elaboración de ponencia</t>
  </si>
  <si>
    <t>Estudiante de Maestría - Formación</t>
  </si>
  <si>
    <t>Ingeniero Biomédico o Bioingeniero</t>
  </si>
  <si>
    <t>Funciones:
 Diseñar el prototipo de apariencia centrado en el usuario
 Diseñar prototipo funcional de dispositivo para captación de datos (TRL3)
 Desarrollo de producto mínimo viable de sistema de captación de datos para identificación de factores de riesto
 Definir los indicadores y factores de riesgo cardiovascular a medir mediante dispositivos a desarrollar y algoritmos de clasificación de pacientes a partir de variables fisiológicas a validar
 Producir una serie piloto de kits de hardware(TRL8)
 Trámitar los kits ante el INVIMA (TRL9) para obtener autorización de uso en pacientes
 Revisión de la normativa vigente para uso y diseño de equipos biomédicos (TRL1)
 Mantenimiento de equipos y aplicaciones desarrolladas en el proyecto
 Desarrollar y validar el modelo de IA para interpretación de ECG
 Integrar el sistema en los equipos de ECG existentes
 Capacitar al personal médico en el uso e interpretación
 Evaluar el desempeño del sistema de interpretación automatizado del ECG en un esquema de triage cardiovascular
 Seleccionar dispositivos e implantar la plataforma de monitoreo
 Seleccionar dispositivos y desarrollar algoritmos de análisis
 Realizar demostraciones participativas de los dispositivos de monitoreo desarrollados, recogiendo percepciones y sugerencias de adaptación cultural.
 Co-crear protocolos de uso de los dispositivos que integren prácticas culturales locales con recomendaciones médicas.</t>
  </si>
  <si>
    <t>Ingeniero de Sistemas</t>
  </si>
  <si>
    <t>Funciones:
 Realizar un análisis de requerimientos de software y de hardware (TRL1-TRL2) de los desarrollos tecnológicos y aplicaciones
 Diseñar la arquitectura de los sistemas de hardware y software que se utilizarán para el desarrollo del modelo de APS (TRL1-TRL2)
 Diseñar la interfaz de usuario del software (TRL4-TRL5)
 Planificar la integración con sistemas hospitalarios existentes
 Mantenimiento de equipos y aplicaciones desarrolladas en el proyecto
 Desarrollar la base de datos para almacenar la información recopilada
 Programar la interfaz de usuario del software (TRL6)
 Desarrollar módulos de visualización, captura de datos y generación de informes técnicos de software(TRL6)
 Crear y desplegar APIs para la integración con sistemas hospitalarios(TRL8)
 Implementar medidas de seguridad y protección de datos
 Realizar pruebas de software (unitarias, integración, sistema TRL8)
 Desarrollar protocolos de acceso y manejo de historias clínicas
 Desarrollar protocolos de acceso y manejo de historias clínicas
 Implementar mecanismos de anonimización de datos
 Implementar un sistema de citas y seguimiento(TRL-9)
 Integrar los componentes de hardware y software
 Realizar pruebas de integración del sistema completo
 Realizar pruebas de integración del sistema completo
 Analizar y corregir errores detectados
 Establecer métricas de éxito del sistema
 Recopilar retroalimentación de usuarios y pacientes
 Definir la estructura de la base de datos (TRL3)
 Diseñar la interfaz (frontEnd) de usuario (TRL4)
 Planificar la integración con sistemas de atención primaria existentes
 Implementar medidas de protección de datos y privacidad
 Programar la interfaz para ingreso de datos del paciente(TRL7)
 Crear visualizaciones para los resultados del modelo(TRL7)
 Implementar funcionalidades de generación de informes
 Conectar la interfaz de usuario con el modelo predictivo(TRL8)
 Implementar la funcionalidad de predicción en tiempo real(TRL8)
 Desarrollar un módulo de explicabilidad del modelo
 Ejecutar pruebas unitarias de cada componente
 Llevar a cabo pruebas de integración del sistema completo(TRL8)
 Implementar el sistema en un centro de atención primaria piloto(TRL9)
 Recopilar retroalimentación de los usuarios
 Instalar el sistema en los centros de atención primaria seleccionados
 Capacitar al personal médico y técnico en el uso del sistema
 Proporcionar soporte técnico durante la fase inicial de implementación
 Recopilar datos sobre el uso y eficacia del sistema
 Implementar mejoras en la interfaz de usuario basadas en la retroalimentación
 Adaptar el sistema a nuevas necesidades o cambios en la atención primaria regional
 Identificar áreas de mejora basadas en la retroalimentación y los datos recopilados
 Diseñar una plataforma o sitio web para alojar el contenido
 Integrar el algoritmo en los sistemas de información de salud
 Capacitar al personal médico en el uso e interpretación del algoritmo
 Realizar estudios de validación clínica y mejora continua
 Capacitar al personal y desarrollar un sistema de registro de resultados
 Diseñar y desarrollar la aplicación para iOS y Android
 Integrar la app con wearables y implementar funciones de seguimiento
 Realizar pruebas de usabilidad y seguridad
 Seleccionar e implementar una plataforma de telemedicina adecuada
 Desarrollar materiales informativos y sistema de gestión de citas
 Realizar estudios de validación clínica y mejora continua
 Desarrollar e integrar algoritmos de triage con registros electrónicos
 Capacitar al personal y establecer protocolos de acción rápida
 Implementar el sistema y monitorear su efectividad
 Realizar ajustes basados en resultados y feedback del personal
 Desarrollar plataforma digital y establecer protocolos de referencia
 Capacitar al personal e implementar el sistema
 Seleccionar dispositivos e implantar la plataforma de monitoreo
 Crear contenido educativo e implementar plataforma de aprendizaje
 Seleccionar plataforma y desarrollar protocolos de atención virtual
 Seleccionar una aplicación con funciones de videoconferencia en telerehabilitación
 Desarrollar e Implementar sistema de seguimiento de ejercicios y signos vitales
 Desarrollar contenido educativo y funciones de gamificación
 Realizar pruebas de usabilidad y ajustar según feedback
 Realizar pruebas de usabilidad y ajustar según feedback
 Seleccionar dispositivos y desarrollar algoritmos de análisis
 Integrar sistema con la plataforma de telerehabilitación
 Adaptar guías y desarrollar algoritmos de decisión clínica
 Implementar el diagnóstico participativo, combinando métodos cuantitativos y cualitativos (encuestas, cartografía social, historias de vida).
 Realizar demostraciones participativas de los dispositivos de monitoreo desarrollados, recogiendo percepciones y sugerencias de adaptación cultural.
 Co-crear protocolos de uso de los dispositivos que integren prácticas culturales locales con recomendaciones médicas.
 Documentar el proceso de diálogo y sus resultados en formatos accesibles para la comunidad (cartillas ilustradas, videos en lengua local).
 Capacitar a los Embajadores en Salud Comunitaria en el uso del sistema predictivo de riesgo cardiovascular.
 Capacitar a miembros de la comunidad en técnicas de documentación y sistematización de experiencias.
 Implementar un sistema de registro continuo de actividades y aprendizajes, utilizando métodos adaptados al contexto (diarios comunitarios, fotovoz).</t>
  </si>
  <si>
    <t>Ingeniero de Sistemas Líder</t>
  </si>
  <si>
    <t>Funciones:
 Desarrollar un plan para el desarrollo de hardware y software, para gestión, investigación y aplicación necesarios para lograr la obtención de datos que se utilizarán en el modelo predictivo y las aplicaciones necesarias para apoyar a la apropiación social del conocimiento y el establecimiento del modelo de APS
 Establecer acuerdos de colaboración con hospitales y centros de atención en salud
 Proponer e implementar mejoras basadas en los resultados y la retroalimentación
 Gestionar riesgos y problemas
 Coordinar con todas las partes interesadas (stakeholders)
 Planificar la integración con sistemas de atención primaria existentes
 Desarrollar un plan de implementación por fases</t>
  </si>
  <si>
    <t>Ingeniero de Sistemas o Bioingeniero</t>
  </si>
  <si>
    <t>Funciones:
 Definir los protocolos de manejo de datos para almacenamiento e integración con los software desarrollados</t>
  </si>
  <si>
    <t>Ingeniero Electrónico o Ingeniero Biomédico o Bioingeniero</t>
  </si>
  <si>
    <t>Funciones:
 Integrar los componentes de hardware y software
 Analizar y corregir errores detectados
 Optimizar el rendimiento del sistema
 Diseñar los kits de hardware para la captación de bioseñales (TRL5)
 Prototipar los kits de hardware (TRL6)
 Realizar pruebas de funcionamiento y calibración (TRL7)</t>
  </si>
  <si>
    <t>Investigadores Locales</t>
  </si>
  <si>
    <t>Funciones:
 Implementar el diagnóstico participativo, combinando métodos cuantitativos y cualitativos (encuestas, cartografía social, historias de vida).</t>
  </si>
  <si>
    <t>Auxiliar de Investigación</t>
  </si>
  <si>
    <t>Funciones:
 Optimizar el diseño basado en los resultados de las pruebas</t>
  </si>
  <si>
    <t>Joven Investigador e Innovador / Graduado</t>
  </si>
  <si>
    <t>Joven Investigador e Innovador / Estudiante</t>
  </si>
  <si>
    <t>Funciones:
 Desarrollar la base de datos para almacenar la información recopilada</t>
  </si>
  <si>
    <t>Funciones:
 Recopilar retroalimentación de usuarios y pacientes</t>
  </si>
  <si>
    <t>Funciones:
 Vinculación de jóvenes investigadores</t>
  </si>
  <si>
    <t>Funciones:
 Definir la estructura de la base de datos (TRL3)</t>
  </si>
  <si>
    <t>Funciones:
 Obtener datos históricos de pacientes (con consentimiento)</t>
  </si>
  <si>
    <t>Funciones:
 Realizar la limpieza y preprocesamiento de los datos</t>
  </si>
  <si>
    <t>Funciones:
 Llevar a cabo pruebas de integración del sistema completo (TRL8)</t>
  </si>
  <si>
    <t>Médico General</t>
  </si>
  <si>
    <t>Funciones:
 Ejecutar las campañas de atención
 Realizar pruebas de usabilidad con profesionales de atención primaria
 Evaluar la precisión y utilidad del modelo en la práctica clínica(TRL9)
 Desarrollar currículos y materiales de aprendizaje
 Implementar sesiones de capacitación teórico-prácticas
 Establecer sistema de certificación y recertificación
 Convocar equipo multidisciplinario y desarrollar protocolos
 Crear guías de manejo de síntomas y herramientas de evaluación
 Establecer proceso de toma de decisiones compartidas
 Implementar sistema de revisión y actualización de protocolos
 Seleccionar plataforma y desarrollar protocolos de atención virtual
 Capacitar a profesionales y establecer sistema de monitoreo remoto
 Implementar servicio de consulta de urgencia 24/7
 Desarrollar programa y materiales de capacitación para cuidadores
 Desarrollar protocolos de ejercicio y materiales educativos
 Implementar sistema de prescripción y seguimiento individualizado
 Establecer protocolos de seguridad y programa de apoyo psicosocial
 Evaluar adherencia y resultados del programa domiciliario
 Desarrollar e Implementar sistema de seguimiento de ejercicios y signos vitales
 Desarrollar contenido educativo y funciones de gamificación
 Realizar pruebas de usabilidad y ajustar según feedback</t>
  </si>
  <si>
    <t>Pasante Posdoctoral</t>
  </si>
  <si>
    <t>Funciones:
 Elaboración y sometimiento de artículo científico TOP
 Elaboración de ponencia</t>
  </si>
  <si>
    <t>Profesional del Área Social</t>
  </si>
  <si>
    <t>Funciones:
 Definir los determinantes sociales de salud a incluir en el modelo (TRL2)
 Desarrollar guías para la recopilación de determinantes sociales de salud
 Realizar un estudio de poblaciones vulnerables para identificar el público objetivo
 Definir el perfil y las responsabilidades de los embajadores en salud comunitaria
 Desarrollar un programa de capacitación para embajadores en salud comunitaria
 Reclutar y seleccionar candidatos para embajadores en salud comunitaria
 Implementar la capacitación y certificación de embajadores en salud comunitaria
 Crear materiales y recursos para que los embajadores en salud comunitaria los utilicen
 Implementar el programa de embajadores en salud comunitaria en las comunidades
 Evaluar el impacto del programa y recopilar feedback para mejoras
 Implementar talleres y sistema de apoyo continuo
 Desarrollar programa de respiro para cuidadores
 Convocar asambleas comunitarias para presentar el proyecto y formar un comité local de salud cardiovascular.
 Desarrollar talleres con el comité local para diseñar conjuntamente las herramientas de diagnóstico (encuestas, cartografía social e historias de vida), integrando indicadores biomédicos con perspectivas culturales locales.
 Capacitar a miembros de la comunidad como investigadores locales para la recolección de datos.
 Implementar el diagnóstico participativo, combinando métodos cuantitativos y cualitativos (encuestas, cartografía social, historias de vida).
 Realizar demostraciones participativas de los dispositivos de monitoreo desarrollados, recogiendo percepciones y sugerencias de adaptación cultural.
 Documentar el proceso de diálogo y sus resultados en formatos accesibles para la comunidad (cartillas ilustradas, videos en lengua local).
 Identificar a los actores relevantes en la comunidad con conocimientos sobre la salud cardiovascular (líderes comunitarios, curanderos tradicionales, promotores de salud, etc.).
 Organizar talleres participativos donde se compartan y discutan los conocimientos tradicionales, ancestrales y científicos sobre la prevención de enfermedades cardiovasculares.
 Desarrollar materiales educativos, herramientas de comunicación y estrategias de prevención, integrando los diferentes tipos de conocimiento y adaptándolos al contexto local.
 Poner en marcha el programa de diálogo de saberes con la participación activa de la comunidad y realizar un seguimiento para evaluar su impacto.
 Capacitar a los Embajadores en Salud Comunitaria en el uso del sistema predictivo de riesgo cardiovascular.
 Co-diseñar con la comunidad un sistema de alerta temprana que integre indicadores cardiovasculares con observaciones comunitarias.
 Facilitar sesiones comunitarias para la socialización de los datos y la toma de decisiones sobre acciones preventivas.
 Organizar talleres de diseño de las estategias de prevención y control con diversos grupos comunitarios (jóvenes, mujeres, ancianos) para idear estrategias de prevención.
 Facilitar la integración de prácticas tradicionales (tarea 235) saludables con las recomendaciones del programa integral de apoyo. (Objetivo 3)
 Implementar las estrategias co-creadas con un enfoque de investigación-acción participativa.
 Implementar espacios de diálogo comunitario sobre los avances del proyecto y sus implicaciones (cine-foros, asambleas de salud).
 Capacitar a miembros de la comunidad en técnicas de documentación y sistematización de experiencias.
 Implementar un sistema de registro continuo de actividades y aprendizajes, utilizando métodos adaptados al contexto (diarios comunitarios, fotovoz).
 Realizar sesiones periódicas de reflexión colectiva sobre los avances y desafíos del proceso de apropiación. (1 por entidad territorial cada 6 meses)
 Co-escribir narrativas de cambio que integren las voces de diversos actores comunitarios e institucionales.
 Producir materiales de sistematización en formatos accesibles para la comunidad y útiles para la incidencia en políticas públicas.
 Mapear con la comunidad los actores y recursos locales que pueden apoyar la continuidad de las acciones del proyecto.
 Redacción de evidencias que contibuyan a la articulación de la politica publica con los conocimientos tradicionales, científicos y técnicos del proyectoFacilitar encuentros entre líderes comunitarios y tomadores de decisiones para presentar los resultados del proyecto.</t>
  </si>
  <si>
    <t>Profesional del Área Social Líder</t>
  </si>
  <si>
    <t>Funciones:
 Desarrollar materiales educativos, herramientas de comunicación y estrategias de prevención, integrando los diferentes tipos de conocimiento y adaptándolos al contexto local.
 Poner en marcha el programa de diálogo de saberes con la participación activa de la comunidad y realizar un seguimiento para evaluar su impacto.
 Realizar evaluaciones periódicas y ajustes de las estrategias con participación comunitaria.
 Convocar la participación de la comunidad en eventos científicos asociados al proyecto para compartir sus experiencias y aprendizajes.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Seleccionar y promover iniciativas comunitarias en salud cardiovascular con gestión participativa nacida de la comunidad para proponer a cada entidad territorial.
 Establecer mecanismos de intercambio de experiencias con otras comunidades para la ampliación del impacto.</t>
  </si>
  <si>
    <t>Profesional en Desarrollo Familiar</t>
  </si>
  <si>
    <t>Funciones:
 Proporcionar la ruta de identificación de caracteristicas socio-familiares de las comunidades a intervenir, capacitar a los profesionales sociales y de salud de trabajo de campo, para la recolección de la información, analizar los contextos socio-culturales, generar informes de caracterización familiar y orientar el trabajo de campo con las familias rurales.</t>
  </si>
  <si>
    <t>Profesional en Nutrición</t>
  </si>
  <si>
    <t>Funciones:
 Facilitar la integración de prácticas tradicionales (tarea 235) saludables con las recomendaciones del programa integral de apoyo. (Objetivo 3)
 Prototipar soluciones locales para la promoción de estilos de vida saludables (huertos comunitarios, circuitos de ejercicio culturalmente relevantes).</t>
  </si>
  <si>
    <t>Profesional en Salud Pública</t>
  </si>
  <si>
    <t>Funciones:
 Ejecutar pruebas piloto en entornos controlados
 Identificar las necesidades específicas de la atención primaria regional (TRL1)
 Definir los determinantes sociales de salud a incluir en el modelo (TRL2)
 Desarrollar guías para la recopilación de determinantes sociales de salud
 Obtener datos históricos de pacientes (con consentimiento)
 Integrar datos de diferentes fuentes (clínicos y sociales)
 Desarrollar un plan de implementación por fases
 Establecer acuerdos con centros de atención primaria regionales
 Preparar materiales de capacitación para el personal médico
 Analizar el impacto en la detección temprana y prevención de riesgos cardiovasculares
 Realizar un estudio de poblaciones vulnerables para identificar el público objetivo
 Identificar los principales factores de riesgo a abordar
 Desarrollar un plan de contenidos (artículos, infografías, videos, podcasts)
 Realizar estudios de validación clínica y mejora continua
 Definir protocolos y adquirir equipos necesarios para el tamizaje
 Capacitar al personal y desarrollar un sistema de registro de resultados
 Implementar el programa de tamizaje y sistema de derivación
 Realizar auditorías periódicas y ajustar el programa según necesidad
 Seleccionar e implementar una plataforma de telemedicina adecuada
 Establecer protocolos y capacitar al personal en telemedicina
 Evaluar la satisfacción y efectividad de las consultas virtuales
 Desarrollar un programa de capacitación teórico-práctico
 Proporcionar apoyo continuo y resolución de dudas
 Evaluar la mejora en la precisión diagnóstica tras la capacitación
 Realizar estudios de validación clínica y mejora continua
 Realizar revisión de literatura y convocar panel de expertos
 Desarrollar protocolos y materiales de capacitación
 Capacitar al personal y establecer protocolos de acción rápida
 Implementar el sistema y monitorear su efectividad
 Realizar ajustes basados en resultados y feedback del personal
 Evaluar la retención de habilidades y el impacto en la atención
 Evaluar la efectividad del seguimiento remoto
 Realizar análisis de necesidades y desarrollar plan de estudios
 Crear contenido educativo e implementar plataforma de aprendizaje
 Evaluar el impacto del programa en la práctica clínica
 Evaluar satisfacción y efectividad del programa
 Capacitar al personal en la interpretación de datos
 Evaluar efectividad del monitoreo remoto en los resultados
 Realizar revisión sistemática y convocar panel de expertos
 Crear herramientas de implementación e indicadores de calidad
 Diseñar los contenidos, preparar las sesiones de capacitación
 Capacitar a miembros de la comunidad como investigadores locales para la recolección de datos.
 Capacitar a los Embajadores en Salud Comunitaria en el uso del sistema predictivo de riesgo cardiovascular.
 Co-diseñar con la comunidad un sistema de alerta temprana que integre indicadores cardiovasculares con observaciones comunitarias.
 Implementar jornadas periódicas de "mapeo de salud comunitaria" utilizando los dispositivos desarrollados y conocimientos locales.
 Establecer un comité de análisis de datos que incluya Embajadores en Salud Comunitaria, personal de salud e investigadores.
 Facilitar sesiones comunitarias para la socialización de los datos y la toma de decisiones sobre acciones preventivas.
 Organizar talleres de diseño de las estategias de prevención y control con diversos grupos comunitarios (jóvenes, mujeres, ancianos) para idear estrategias de prevención.
 Facilitar la integración de prácticas tradicionales (tarea 235) saludables con las recomendaciones del programa integral de apoyo. (Objetivo 3)
 Implementar las estrategias co-creadas con un enfoque de investigación-acción participativa.
 Producir contenidos de salud cardiovascular en formatos accesibles (radionovelas, videos participativos, murales comunitarios).
 Implementar espacios de diálogo comunitario sobre los avances del proyecto y sus implicaciones (cine-foros, asambleas de salud).
 Realizar sesiones periódicas de reflexión colectiva sobre los avances y desafíos del proceso de apropiación. (1 por entidad territorial cada 6 meses)
 Co-escribir narrativas de cambio que integren las voces de diversos actores comunitarios e institucionales.
 Producir materiales de sistematización en formatos accesibles para la comunidad y útiles para la incidencia en políticas públicas.
 Mapear con la comunidad los actores y recursos locales que pueden apoyar la continuidad de las acciones del proyecto.</t>
  </si>
  <si>
    <t>Profesional en Salud Pública Líder</t>
  </si>
  <si>
    <t>Funciones:
 Definir el perfil y las responsabilidades de los embajadores en salud comunitaria
 Desarrollar un programa de capacitación para embajadores en salud comunitaria
 Reclutar y seleccionar candidatos para embajadores en salud comunitaria
 Implementar la capacitación y certificación de embajadores en salud comunitaria
 Evaluar el impacto del programa y recopilar feedback para mejoras
 Implementar plan de difusión y adopción de los protocolos de atención inicial
 Establecer sistema de actualización periódica de los protocolos
 Implementar plan piloto y ajustar protocolos según resultados
 Coordinar el diagnóstico participativo y planificar los diálogos de saberes
 Planificar el programa de formación para promotores
 Diseñar protocolos de vigilancia epidemiológica adaptados a ala comunidad
 Coordinar la sistematización participativa
 Determinar el manejo del repositorio de información y experiencias
 Capacitar a miembros de la comunidad como investigadores locales para la recolección de datos.
 Realizar sesiones de análisis colectivo de los datos recopilados, identificando problemáticas prioritarias y recursos comunitarios.
 Proporcionar la ruta de identificación de caracteristicas socio-familiares de las comunidades a intervenir, capacitar a los profesionales sociales y de salud de trabajo de campo, para la recolección de la información, analizar los contextos socio-culturales, generar informes de caracterización familiar y orientar el trabajo de campo con las familias rurales.
 Organizar círculos de diálogo entre médicos tradicionales, líderes comunitarios e investigadores del proyecto.
 Facilitar sesiones de intercambio sobre prácticas locales de prevención y tratamiento de enfermedades cardiovasculares.
 Realizar demostraciones participativas de los dispositivos de monitoreo desarrollados, recogiendo percepciones y sugerencias de adaptación cultural.
 Co-crear protocolos de uso de los dispositivos que integren prácticas culturales locales con recomendaciones médicas.
 Identificar a los actores relevantes en la comunidad con conocimientos sobre la salud cardiovascular (líderes comunitarios, curanderos tradicionales, promotores de salud, etc.).
 Desarrollar materiales educativos, herramientas de comunicación y estrategias de prevención, integrando los diferentes tipos de conocimiento y adaptándolos al contexto local.
 Poner en marcha el programa de diálogo de saberes con la participación activa de la comunidad y realizar un seguimiento para evaluar su impacto.
 Realizar evaluaciones periódicas y ajustes de las estrategias con participación comunitaria.
 Convocar la participación de la comunidad en eventos científicos asociados al proyecto para compartir sus experiencias y aprendizajes.
 Seleccionar y promover iniciativas comunitarias en salud cardiovascular con gestión participativa nacida de la comunidad para proponer a cada entidad territorial.
 Establecer mecanismos de intercambio de experiencias con otras comunidades para la ampliación del impacto.</t>
  </si>
  <si>
    <t>Psicólogo/a Clínico</t>
  </si>
  <si>
    <t>Psicólogo con enfoque clínico
Funciones:
 Establecer proceso de toma de decisiones compartidas
 Evaluar impacto en la calidad de vida del paciente y cuidador
 Establecer protocolos de seguridad y programa de apoyo psicosocial</t>
  </si>
  <si>
    <t>Psicólogo/a Social</t>
  </si>
  <si>
    <t xml:space="preserve">Psicólogo con enfoque social
Funciones:
Planificar la estrategia de Apropiación Social del Conocimiento
Co-diseñar con las comunidades locales un proceso de diagnóstico participativo sobre factores de riesgo cardiovascular y prácticas de salud tradicionales.
Desarrollar espacios de diálogo de saberes para integrar el conocimiento local con los avances científico-tecnológicos del proyecto.
Diseñar e implementar un programa de diálogo de saberes para la prevención de enfermedades cardiovasculares
</t>
  </si>
  <si>
    <t>Técnico en Electrónica / Tecnólogo Biomédico, Bioingeniero</t>
  </si>
  <si>
    <t>Funciones:
 Producir una serie piloto de kits de hardware(TRL8)</t>
  </si>
  <si>
    <t>Técnico en Enfermería o Digitador</t>
  </si>
  <si>
    <t>Funciones:
 Recopilar y digitalizar la información obtenida en las campañas</t>
  </si>
  <si>
    <t>Técnico en gestión documental</t>
  </si>
  <si>
    <t>Funciones:
 Mantener la documentación del proyecto actualizada</t>
  </si>
  <si>
    <t>Funciones: 
Servir de apoyo a las tareas realizadas por el IIS para Apropiación Social de Conocimiento y en Campañas de Atención a Pacientes</t>
  </si>
  <si>
    <t>Investigador Universidad de Caldas - Gustavo Adolfo Isaza Echeverri</t>
  </si>
  <si>
    <t xml:space="preserve">Funciones:
Implementar un sistema de citas y seguimiento (TRL-9)
Analizar los datos recopilados para identificar patrones y tendencias
Proponer e implementar mejoras basadas en los resultados y la retroalimentación
Realizar reuniones periódicas de seguimiento del proyecto
Gestionar riesgos y problemas
Vinculación de estudiantes de maestría
Elaboración y sometimiento de artículo científico TOP
Elaboración de ponencia
</t>
  </si>
  <si>
    <t>Investigador Principal - Carlos Alberto Ruiz Villa</t>
  </si>
  <si>
    <t xml:space="preserve">Funciones:
Dirección científica del proyecto
Coordinación del comité científico del proyecto
Coordinación de las actividades científicas desarrolladas en el proyecto
Participación en la dirección de los trabajos de grado de Maestría y Doctorado
Implementar un sistema de citas y seguimiento (TRL-9)
Analizar los datos recopilados para identificar patrones y tendencias
Proponer e implementar mejoras basadas en los resultados y la retroalimentación
Realizar reuniones periódicas de seguimiento del proyecto
Gestionar riesgos y problemas
Vinculación de estudiantes de maestría
Establecer acuerdos con centros de atención primaria regionales
Elaboración y sometimiento de artículo científico TOP
Elaboración y presentación de ponencia para evento científico
Elaboración y sometimiento de artículo científico TOP
Elaboración de ponencia
</t>
  </si>
  <si>
    <t>Investigador Universidad de Caldas - Andrés Paolo Castaño Vélez</t>
  </si>
  <si>
    <t xml:space="preserve">Funciones:
Establecer acuerdos con centros de atención primaria regionales
Elaboración y sometimiento de artículo científico TOP
Elaboración y presentación de ponencia para evento científico
Elaboración y sometimiento de artículo científico TOP
Elaboración de ponencia
</t>
  </si>
  <si>
    <t>Investigador Universidad de Caldas - Reinel Tabares Soto</t>
  </si>
  <si>
    <t xml:space="preserve">Funciones:
Implementar un sistema de citas y seguimiento (TRL-9)
Analizar los datos recopilados para identificar patrones y tendencias
Proponer e implementar mejoras basadas en los resultados y la retroalimentación
Realizar reuniones periódicas de seguimiento del proyecto
Gestionar riesgos y problemas
Vinculación de estudiantes de maestría
Elaboración y sometimiento de artículo científico TOP
Elaboración de ponencia
Desarrollo de interfaces gráficas
</t>
  </si>
  <si>
    <t>Investigador Universidad de Caldas - Claudia Patricia Jaramillo Ángel</t>
  </si>
  <si>
    <t xml:space="preserve">Funciones:
Análisis de información, procesos de capacitación. 
Apoyo en la preparación y producción de entregables.
Procesos investigativos. 
Preparación y presentación de ponencia en evento cientifico
Diseñar el protocolo de atención para las campañas
Seleccionar y capacitar al personal médico y de apoyo
Desarrollar materiales informativos para los pacientes
Ejecutar pruebas piloto en entornos controlados
Establecer métricas de éxito del sistema
Analizar los datos recopilados para identificar patrones y tendencias
Realizar reuniones periódicas de seguimiento del proyecto
Gestionar riesgos y problemas
Identificar las necesidades específicas de la atención primaria regional (TRL1)
Establecer acuerdos con centros de atención primaria regionales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Elaboración y sometimiento de artículo científico TOP
</t>
  </si>
  <si>
    <t>Investigador Universidad de Caldas - Magda Liliana Orozco Castillo</t>
  </si>
  <si>
    <t xml:space="preserve">Funciones:
Coordinación general departamento de Caldas. 
Gestiones administrativas necesarias en el depto de Caldas, elaboración de informes parciales y final.  
Direccionamiento de los lineamientos de interculturalidad. 
Asesoría al área técnologica.  
Contribución a la formación de recurso humano
Diseñar el protocolo de atención para las campañas
Seleccionar y capacitar al personal médico y de apoyo
Desarrollar materiales informativos para los pacientes
Ejecutar pruebas piloto en entornos controlados
Establecer métricas de éxito del sistema
Analizar los datos recopilados para identificar patrones y tendencias
Realizar reuniones periódicas de seguimiento del proyecto
Gestionar riesgos y problemas
Identificar las necesidades específicas de la atención primaria regional (TRL1)
Establecer acuerdos con centros de atención primaria regionales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Elaboración y sometimiento de artículo científico TOP
</t>
  </si>
  <si>
    <t>Investigador Universidad de Caldas - María Eugenia Pico Merchán</t>
  </si>
  <si>
    <t xml:space="preserve">Funciones:
Trabajo de campo, procesos de capacitación, recolección de información. 
Asesoría al área técnologica.  
Procesos investigativos
Diseñar el protocolo de atención para las campañas
Seleccionar y capacitar al personal médico y de apoyo
Desarrollar materiales informativos para los pacientes
Ejecutar pruebas piloto en entornos controlados
Establecer métricas de éxito del sistema
Analizar los datos recopilados para identificar patrones y tendencias
Realizar reuniones periódicas de seguimiento del proyecto
Gestionar riesgos y problemas
Identificar las necesidades específicas de la atención primaria regional (TRL1)
Establecer acuerdos con centros de atención primaria regionales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Elaboración y sometimiento de artículo científico TOP
</t>
  </si>
  <si>
    <t>Investigador Universidad de Caldas - Diana Paola Betancurth Loaiza</t>
  </si>
  <si>
    <t>Investigador Instituto Colombiano de Medicina Tropical - Carlos Julio Nova López</t>
  </si>
  <si>
    <t xml:space="preserve">Funciones:
Administrador de proyecto, nodo ICMT. 
Elaboración y seguimiehnto a ejecución de presupuesto
Enlace administrativo con entidad ejecutora. 
Elaboración de informes técnicos y financieros.
Diseñar el protocolo de atención para las campañas
Seleccionar y capacitar al personal médico y de apoyo
Desarrollar materiales informativos para los pacientes
Ejecutar pruebas piloto en entornos controlados
Establecer métricas de éxito del sistema
Establecer acuerdos con centros de atención primaria regionales
Coordinar el diagnóstico participativo y planificar los diálogos de saberes
</t>
  </si>
  <si>
    <t>Investigador Instituto Colombiano de Medicina Tropical - Juan David Ospina Villa</t>
  </si>
  <si>
    <t xml:space="preserve">Funciones:
Coordinación y dirección científica de procesos y actividades para diseño, validación e implementación de prototipos de kits para identificación de biomarcadores de riesgo cardiovascular
Escritura de informes de avance, elaboración de manuscritos de artículos científicos
Diseñar el protocolo de atención para las campañas
Seleccionar y capacitar al personal médico y de apoyo
Desarrollar materiales informativos para los pacientes
Ejecutar pruebas piloto en entornos controlados
Establecer métricas de éxito del sistema
Establecer acuerdos con centros de atención primaria regionales
Coordinar el diagnóstico participativo y planificar los diálogos de saberes
</t>
  </si>
  <si>
    <t>Investigador Instituto Colombiano de Medicina Tropical - Paola Astrid Rios Tapia</t>
  </si>
  <si>
    <t xml:space="preserve">Funciones:
Coordinación de actividades de captación
Evaluación y seguimiento de pacientes con riesgo cardiovascular
Coordinación de actividades de apropiación social del conocimiento
Diseñar el protocolo de atención para las campañas
Seleccionar y capacitar al personal médico y de apoyo
Desarrollar materiales informativos para los pacientes
Ejecutar pruebas piloto en entornos controlados
Establecer métricas de éxito del sistema
Establecer acuerdos con centros de atención primaria regionales
Coordinar el diagnóstico participativo y planificar los diálogos de saberes
</t>
  </si>
  <si>
    <t>Investigador Instituto Colombiano de Medicina Tropical - Margarita Arboleda Naranjo</t>
  </si>
  <si>
    <t xml:space="preserve">Funciones:
Elaboración de protocolos para la validación de prototipos de kits de identificación de biomarcadoes de riesgo cardiavuscalr
Diseño de talleres de capacitación
Codirección de actividades de apropiación social del conocimiento
Diseñar el protocolo de atención para las campañas
Seleccionar y capacitar al personal médico y de apoyo
Desarrollar materiales informativos para los pacientes
Ejecutar pruebas piloto en entornos controlados
Establecer métricas de éxito del sistema
Establecer acuerdos con centros de atención primaria regionales
Coordinar el diagnóstico participativo y planificar los diálogos de saberes
</t>
  </si>
  <si>
    <t>Investigador Universidad de Antioquia - Alher Mauricio Hernández Valdivieso</t>
  </si>
  <si>
    <t xml:space="preserve">Funciones:
Optimizar el rendimiento del sistema
Establecer métricas de éxito del sistema
Analizar los datos recopilados para identificar patrones y tendencias
Realizar reuniones periódicas de seguimiento del proyecto
Gestionar riesgos y problemas
Evaluar la precisión y utilidad del modelo en la práctica clínica(TRL9)
Establecer acuerdos con centros de atención primaria regionales
Coordinar el diagnóstico participativo y planificar los diálogos de saberes
Elaboración y sometimiento de artículo científico TOP
</t>
  </si>
  <si>
    <t>Investigador Universidad de Antioquia - John Fredy Ochoa Gómez</t>
  </si>
  <si>
    <t xml:space="preserve">Funciones:
Apoyo en el análisis de datos, tratamiento y análisis de señales fisiológicas
Construcción del modelo de clasificación a partir de sañeles fisiológicas
Optimizar el rendimiento del sistema
Establecer métricas de éxito del sistema
Analizar los datos recopilados para identificar patrones y tendencias
Realizar reuniones periódicas de seguimiento del proyecto
Gestionar riesgos y problemas
Evaluar la precisión y utilidad del modelo en la práctica clínica(TRL9)
Establecer acuerdos con centros de atención primaria regionales
Coordinar el diagnóstico participativo y planificar los diálogos de saberes
Elaboración y sometimiento de artículo científico TOP
</t>
  </si>
  <si>
    <t>Investigador Institución Universitaria Pascual Bravo - Fabian Mauricio Vélez Salazar</t>
  </si>
  <si>
    <t xml:space="preserve">Funciones:
Implementar un sistema de citas y seguimiento(TRL-9)
Generar informes periódicos sobre factores de riesgo cardiovascular
Gestionar riesgos y problemas
Coordinar el diagnóstico participativo y planificar los diálogos de saberes
</t>
  </si>
  <si>
    <t>Investigador Institución Universitaria Pascual Bravo - Iván David Patiño Arcila</t>
  </si>
  <si>
    <t>Investigador Universidad Pontificia Bolivariana - Lucelly López López</t>
  </si>
  <si>
    <t xml:space="preserve">Funciones:
Coordinar en Antioquia la recolección de fuentes de información primaria y la implementación de la estrategia de APS
Diseñar el protocolo de atención para las campañas
Seleccionar y capacitar al personal médico y de apoyo
Desarrollar materiales informativos para los pacientes
Ejecutar pruebas piloto en entornos controlados
Establecer métricas de éxito del sistema
Analizar los datos recopilados para identificar patrones y tendencias
Realizar reuniones periódicas de seguimiento del proyecto
Gestionar riesgos y problemas
Vinculación de estudiantes de maestría
Identificar las necesidades específicas de la atención primaria regional (TRL1)
Establecer acuerdos con centros de atención primaria regionales
Elaboración y sometimiento de artículo científico TOP
Elaboración y presentación de ponencia para evento científico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Elaboración y sometimiento de artículo científico TOP
Elaboración de ponencia
</t>
  </si>
  <si>
    <t>Investigador Universidad Pontificia Bolivariana - Johanna Marcela Vanegas</t>
  </si>
  <si>
    <t xml:space="preserve">Funciones:
Apoyar en el diseño de los estudios, cuestinorios, trabajo de campo y analisis de información
Diseñar el protocolo de atención para las campañas
Seleccionar y capacitar al personal médico y de apoyo
Desarrollar materiales informativos para los pacientes
Ejecutar pruebas piloto en entornos controlados
Establecer métricas de éxito del sistema
Analizar los datos recopilados para identificar patrones y tendencias
Realizar reuniones periódicas de seguimiento del proyecto
Gestionar riesgos y problemas
Vinculación de estudiantes de maestría
Identificar las necesidades específicas de la atención primaria regional (TRL1)
Establecer acuerdos con centros de atención primaria regionales
Elaboración y sometimiento de artículo científico TOP
Elaboración y presentación de ponencia para evento científico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Elaboración y sometimiento de artículo científico TOP
Elaboración de ponencia
</t>
  </si>
  <si>
    <t>Investigador Universidad Pontificia Bolivariana - Cristian Vera Marin</t>
  </si>
  <si>
    <t xml:space="preserve">Funciones:
Apoyar en el diseño de los estudios epidemiologicos y análisis de información
Diseñar el protocolo de atención para las campañas
Seleccionar y capacitar al personal médico y de apoyo
Desarrollar materiales informativos para los pacientes
Ejecutar pruebas piloto en entornos controlados
Establecer métricas de éxito del sistema
Analizar los datos recopilados para identificar patrones y tendencias
Realizar reuniones periódicas de seguimiento del proyecto
Gestionar riesgos y problemas
Vinculación de estudiantes de maestría
Identificar las necesidades específicas de la atención primaria regional (TRL1)
Establecer acuerdos con centros de atención primaria regionales
Elaboración y sometimiento de artículo científico TOP
Elaboración y presentación de ponencia para evento científico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Elaboración y sometimiento de artículo científico TOP
Elaboración de ponencia
</t>
  </si>
  <si>
    <t>Investigador Universidad Pontificia Bolivariana - Diana Marcela Marin</t>
  </si>
  <si>
    <t xml:space="preserve">Funciones:
Apoyar el muestreo y diseño de los estudios epidemiologicos
Diseñar el protocolo de atención para las campañas
Seleccionar y capacitar al personal médico y de apoyo
Desarrollar materiales informativos para los pacientes
Ejecutar pruebas piloto en entornos controlados
Establecer métricas de éxito del sistema
Analizar los datos recopilados para identificar patrones y tendencias
Realizar reuniones periódicas de seguimiento del proyecto
Gestionar riesgos y problemas
Vinculación de estudiantes de maestría
Identificar las necesidades específicas de la atención primaria regional (TRL1)
Establecer acuerdos con centros de atención primaria regionales
Elaboración y sometimiento de artículo científico TOP
Elaboración y presentación de ponencia para evento científico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Elaboración y sometimiento de artículo científico TOP
Elaboración de ponencia
</t>
  </si>
  <si>
    <t>Investigador Universidad Pontificia Bolivariana - Alicia Krikorian</t>
  </si>
  <si>
    <t xml:space="preserve">Investigador Universidad del Quindio - Edna Johana Mondragón Sánchez </t>
  </si>
  <si>
    <t xml:space="preserve">Funciones:
Diseñar el protocolo de atención para las campañas
Seleccionar y capacitar al personal médico y de apoyo
Desarrollar materiales informativos para los pacientes
Ejecutar pruebas piloto en entornos controlados
Establecer métricas de éxito del sistema
Identificar las necesidades específicas de la atención primaria regional (TRL1)
Establecer acuerdos con centros de atención primaria regionales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Redacción de evidencias que contibuyan a la articulación de la politica publica con los conocimientos tradicionales, científicos y técnicos del proyectoFacilitar encuentros entre líderes comunitarios y tomadores de decisiones para presentar los resultados del proyecto.
Co-diseñar un plan de sostenibilidad que incluya estrategias de autogestión comunitaria y articulación institucional.
Elaboración y sometimiento de artículo científico TOP
</t>
  </si>
  <si>
    <t>Investigador Universidad Libre Seccional Pereira - Olga María Henao Trujillo</t>
  </si>
  <si>
    <t>Investigador Universidad Libre Seccional Pereira - Lilia Andrea Buitrago Malaver</t>
  </si>
  <si>
    <t>Investigador Universidad Libre Seccional Pereira - Mercy Soto Chaquir</t>
  </si>
  <si>
    <t>Personal Fundación Bive - Jeison Pulido Mancipe</t>
  </si>
  <si>
    <t xml:space="preserve">Funciones:
Direccionar el trabajo de campo con las comunidades beneficiarias, para articular la comunidad, los aliados del proyectos y la cudruple hélice
Coordinar el diagnóstico participativo y planificar los diálogos de saberes
Co-diseñar un plan de sostenibilidad que incluya estrategias de autogestión comunitaria y articulación institucional.
</t>
  </si>
  <si>
    <t>Equipo Básico de Atención y Seguimiento de Salud del Municipio de Riosucio</t>
  </si>
  <si>
    <t>Funciones:
Establecer mecanismos de intercambio de experiencias con otras comunidades para la ampliación del impacto.
Co-diseñar con la comunidad un sistema de alerta temprana que integre indicadores cardiovasculares con observaciones comunitarias.
Implementar el sistema en un centro de atención primaria piloto(TRL9)
Implementar el sistema en un centro de atención primaria piloto(TRL9)
Talleres de decisión con actores decisorios del estado (concejales, secretarios de salud, diputados, entre otros)</t>
  </si>
  <si>
    <t>Equipo Básico de Atención y Seguimiento de Salud del Municipio de Anserma</t>
  </si>
  <si>
    <t>Equipo Básico de Atención y Seguimiento de Salud del Municipio de Samaná</t>
  </si>
  <si>
    <t>Equipo Básico de Atención y Seguimiento de Salud del Distrito portuario, logístico, industrial, turístico y comercial de Turbo</t>
  </si>
  <si>
    <t>Equipo Básico de Atención y Seguimiento de Salud del Municipio de Necoclí</t>
  </si>
  <si>
    <t>Equipo Básico de Atención y Seguimiento de Salud de la Alcaldía Municipal de Salento</t>
  </si>
  <si>
    <t>Equipo Básico de Atención y Seguimiento de Salud del Municipio de Mistrató</t>
  </si>
  <si>
    <t>Equipo Básico de Atención y Seguimiento de Salud del Municipio de Balboa</t>
  </si>
  <si>
    <t>Investigador Unidad Mixta de Imagen Biomédica e Inteligencia Artificial FISABIO-CIPF - Joshua Bernal Salcedo</t>
  </si>
  <si>
    <t>Funciones:
Misión científica internacional  a España
Misión científica para capacitación local
Desarrollar plataforma digital y establecer protocolos de referencia
Capacitar al personal e implementar el sistema
Establecer indicadores de desempeño de la red
Realizar evaluaciones periódicas y optimizar los procesos
Evaluar la mejora en la precisión diagnóstica tras la capacitación
Desarrollar y validar el modelo de IA para interpretación de ECG
Seleccionar e implementar una plataforma de telemedicina adecuada
Establecer protocolos y capacitar al personal en telemedicina</t>
  </si>
  <si>
    <t>Investigador Unidad Mixta de Imagen Biomédica e Inteligencia Artificial FISABIO-CIPF - Maria de los Desamparados de la Iglesia Vayá</t>
  </si>
  <si>
    <t>Investigador Universidad de Valencia - Miguel Rodrigo Bort</t>
  </si>
  <si>
    <t>Investigador Universidad de Valencia - Ignacio García Fernández</t>
  </si>
  <si>
    <t>Investigador Servicios Especiales de Salud Hospital Universitario de Caldas - Oscar David Aguirre Ospina</t>
  </si>
  <si>
    <t xml:space="preserve">Funciones:
Evaluar la mejora en la precisión diagnóstica tras la capacitación
Realizar estudios de validación clínica y mejora continua
Realizar revisión de literatura y convocar panel de expertos
Evaluar la retención de habilidades y el impacto en la atención
Evaluar la efectividad del seguimiento remoto
Evaluar el impacto del programa en la práctica clínica
Evaluar satisfacción y efectividad del programa
Evaluar efectividad del monitoreo remoto en los resultados
Realizar revisión sistemática y convocar panel de expertos
Coordinar el diagnóstico participativo y planificar los diálogos de saberes
</t>
  </si>
  <si>
    <t>Investigador Servicios Especiales de Salud Hospital Universitario de Caldas - Angela Maria Garcia Henao</t>
  </si>
  <si>
    <t>Investigador Servicios Especiales de Salud Hospital Universitario de Caldas - Fernando Arango Gómez</t>
  </si>
  <si>
    <t>Investigador Servicios Especiales de Salud Hospital Universitario de Caldas - Luis Felipe Ramírez Tejada</t>
  </si>
  <si>
    <t>Investigador Servicios Especiales de Salud Hospital Universitario de Caldas - Nilton Adrian Zuluaga Gomez</t>
  </si>
  <si>
    <t>Investigador Servicios Especiales de Salud Hospital Universitario de Caldas - Oscar Jaramillo Robledo</t>
  </si>
  <si>
    <t>Investigador Servicios Especiales de Salud Hospital Universitario de Caldas - Oswaldo Juan Arroyave Cardona</t>
  </si>
  <si>
    <t>Auxiliar de Investigación Servicios Especiales de Salud Hospital Universitario de Caldas - Elsy Biviana Ayala Villegas</t>
  </si>
  <si>
    <t>Co-Investigador Servicios Especiales de Salud Hospital Universitario de Caldas - Diego Armando Ospina Buitrago</t>
  </si>
  <si>
    <t>Co-Investigador Servicios Especiales de Salud Hospital Universitario de Caldas - Juan Diego Correa Jaramillo</t>
  </si>
  <si>
    <t>Profesional en Comunicaciones Servicios Especiales de Salud Hospital Universitario de Caldas - Valentina Arango Londoño</t>
  </si>
  <si>
    <t>Funciones:
Realizar la comunicación social del proyecto a través de productos audiovisuales, infografías, informes de actividades. 
Participación con la comunidad y en los talleres de co-creación.
Producción de memorias y registro de video y de imágenes para la promoción y publicidad del proyecto, además del reconocimiento de las comunidades en las plataformas y demás herramientas de apropiación social del conocimiento.</t>
  </si>
  <si>
    <t>Emergenciólogo Servicios Especiales de Salud Hospital Universitario de Caldas - Santiago Jimenez Benavides</t>
  </si>
  <si>
    <t>Médico Servicios Especiales de Salud Hospital Universitario de Caldas - Jose Felipe Grajales Valencia</t>
  </si>
  <si>
    <t>Médico Servicios Especiales de Salud Hospital Universitario de Caldas - Cristian Camilo Giraldo Ramírez</t>
  </si>
  <si>
    <t>2. EQUIPOS Y SOFTWARE</t>
  </si>
  <si>
    <t>EQUIPOS Y SOFTWARE (Descripción)</t>
  </si>
  <si>
    <t>ESPECIFICACIONES TÉCNICAS</t>
  </si>
  <si>
    <t>JUSTIFICACIÓN</t>
  </si>
  <si>
    <t xml:space="preserve">CANTIDAD </t>
  </si>
  <si>
    <t>PROPIEDAD/ADMNISTRACIÓN</t>
  </si>
  <si>
    <t>VALOR UNITARIO</t>
  </si>
  <si>
    <t>Altium diseño electrónico</t>
  </si>
  <si>
    <t>Software de altas prestaciones para diseño electrónico</t>
  </si>
  <si>
    <t>Se requiere para el diseño de componentes electrónicas</t>
  </si>
  <si>
    <t>UDEA</t>
  </si>
  <si>
    <t>Cámara Electroforesis con fuente de poder</t>
  </si>
  <si>
    <t>Biorad, Fotodyne, Loccus, Labnet Enduro</t>
  </si>
  <si>
    <t>Equipo requerido para la caracterización del peso molecular de ácidos nucléicos y proteínas en tareas relacionadas con la preparación de librerarias y caracterización de aptámeros y biomarcadores. Requerido de dar cumplimiento con objetivo específico No 1</t>
  </si>
  <si>
    <t>ICMT</t>
  </si>
  <si>
    <t>Computador de altas prestaciones para diseño</t>
  </si>
  <si>
    <t>Procesador I7 RAM 64 GB, ENVIDIA</t>
  </si>
  <si>
    <t>Se requiere para diseño de prototipos de kits</t>
  </si>
  <si>
    <t>Comsol multiphysics</t>
  </si>
  <si>
    <t>Simulación fluídica y de campos EM</t>
  </si>
  <si>
    <t>Se requiere para el desarrollo de prototipos</t>
  </si>
  <si>
    <t>Dotación Aula STEM para la investigación</t>
  </si>
  <si>
    <t>Computación y Análisis de Datos
Estaciones de trabajo de alto rendimiento (mínimo 5)
Servidor de datos y cómputo
Pantallas de visualización de datos de gran formato
Software especializado: análisis estadístico, modelado 3D, simulación
Fabricación Digital
Impresora 3D de alta precisión
Cortadora láser
Fresadora CNC
Escáner 3D
Equipamiento Biomédico
Microscopio de fluorescencia
Incubadora de células
Centrífuga
Equipo de PCR en tiempo real
Robótica e IoT
Kits de desarrollo de robótica
Sensores y actuadores variados
Plataformas de desarrollo IoT (Arduino, Raspberry Pi)
3. Mobiliario y Almacenamiento
Mesas de trabajo modulares y ajustables en altura
Sillas ergonómicas
Armarios de seguridad para materiales y equipos sensibles
Estanterías abiertas para proyectos en curso
Pizarras blancas móviles y tableros de corcho
4. Infraestructura de Red y Comunicaciones
Red de alta velocidad (1 Gbps mínimo)
Puntos de acceso Wi-Fi de última generación
Sistema de videoconferencia para colaboraciones remotas
5. Seguridad y Control Ambiental
Sistema de control de acceso biométrico
Cámaras de seguridad
Sistema de ventilación con filtración HEPA
Control de temperatura y humedad preciso
6. Sostenibilidad
Iluminación LED con sensores de ocupación
Paneles solares para energía suplementaria
Sistema de reciclaje y gestión de residuos
7. Flexibilidad y Adaptabilidad
Paredes móviles para reconfigurar espacios
Sistemas de alimentación eléctrica y de datos retráctiles desde el techo
Mobiliario con ruedas para fácil reubicación
8. Área de Visualización y Realidad Virtual
Sistema de proyección 3D
Equipos de realidad virtual y aumentada
Pantalla táctil interactiva de gran formato
9. Zona de Documentación y Registro
Cámara de alta velocidad
Equipo de grabación de audio profesional
Estación de edición de video</t>
  </si>
  <si>
    <t>Este espacio permitirá la integración de diversas disciplinas como la biomedicina, la ingeniería y la informática, facilitando la creación de soluciones tecnológicas avanzadas y métodos de diagnóstico innovadores. Además, proporcionará un entorno de aprendizaje y capacitación continua para abordar investigaciones de alto impacto con modelado experimental</t>
  </si>
  <si>
    <t>UCALDAS</t>
  </si>
  <si>
    <t>Ecografo Multisonda</t>
  </si>
  <si>
    <t>Componentes principales:
Consola:
Pantalla de alta resolución (mínimo 19 pulgadas).
Panel de control intuitivo.
Software de procesamiento de imágenes.
Transductores (sondas):
Variedad de frecuencias y tipos de sonda: lineal, convexa, sectorial, transesofágica, intraoperatoria.
Aplicaciones: Cardiología, abdominal, ginecológica, vascular, etc.
Modos de imagen:
Modo B (brillo), M (movimiento), Doppler color, Doppler pulsado, Doppler continuo.
Elastografía, Imágenes armónicas, Imágenes compuestas.
Características adicionales:
Almacenamiento de imágenes y vídeos.
Herramientas de medición y análisis.
Conectividad: DICOM, USB, Ethernet.
Aplicaciones:
Diagnóstico por imágenes no invasivo.
Guía para procedimientos intervencionistas.</t>
  </si>
  <si>
    <t>Necesarios para el cumplimiento de la actividad "Fortalecimiento de la infraestructura científica y capacidades tecnológicas en salud"
Se busca que estos equipos aporten al proceso investigativo del proyecto y al plan de sostenibilidad</t>
  </si>
  <si>
    <t>SES</t>
  </si>
  <si>
    <t>Equipo de prueba de esfuerzo</t>
  </si>
  <si>
    <t>Nombre técnico: Ergómetro o Sistema de prueba de esfuerzo cardíaco
Componentes principales:
Cinta de correr o bicicleta ergométrica: Ajustable en velocidad, inclinación y resistencia, respectivamente. Rango de velocidad y potencia adecuados para la población objetivo.
Electrocardiógrafo (ECG):
Mínimo 12 derivaciones.
Detección de arritmias y análisis de segmentos ST.
Filtros digitales para minimizar artefactos.
Sistema de medición de presión arterial:
No invasivo (manguito inflable) o invasivo (catéter arterial).
Lectura automática a intervalos programables.
Software de análisis:
Interpretación automatizada de ECG.
Cálculo de parámetros de rendimiento cardíaco.
Generación de informes personalizables.
Características adicionales:
Protocolos de prueba preestablecidos: Bruce, Ramp, etc.
Opciones de estimulación: Marcapasos externo.
Conectividad: Interfaz HL7 para integración con sistemas de información hospitalarios.
Seguridad:
Sistema de parada de emergencia.
Alarmas visuales y audibles.
Cumple con los estándares de seguridad eléctrica médica.</t>
  </si>
  <si>
    <t>Equipos de audio portátil</t>
  </si>
  <si>
    <t>Micrófonos: 
Tipo: Condensador o dinámico, dependiendo del uso específico
Patrón polar: Cardioide para uso individual, omnidireccional para captura de grupo
Respuesta de frecuencia: 20 Hz - 20 kHz
Sensibilidad: -30 a -40 dB
Relación señal/ruido: &gt;70 dB
Conexión: XLR y/o USB para mayor versatilidad.
Interfaz de audio: Entradas: Al menos 2 entradas XLR/TRS combo
Salidas: 2 salidas de línea, salida de auriculares
Resolución: 24-bit/96 kHz mínimo
Conexión: USB 3.0 o Thunderbolt para baja latencia
Alimentación phantom: +48V para micrófonos de condensador
Auriculares de monitoreo:Tipo: Cerrados para aislamiento acústico
Respuesta de frecuencia: 15 Hz - 22 kHz
Impedancia: 32-250 ohms
Sensibilidad: &gt;96 dB SPL/mW
Grabadora portátil: Canales: Mínimo 2 canales, ideal 4-6 canales
Formato de grabación: WAV (hasta 24-bit/96 kHz)
Almacenamiento: Tarjetas SD, capacidad de 32 GB o más
Batería: Duración de al menos 4-6 horas
Sistema de micrófono inalámbrico (opcional): Rango de frecuencia: UHF (470-960 MHz)
Canales: Mínimo 16 canales seleccionables
Rango de operación: Al menos 50 metros en línea de vista
Duración de la batería: 8 horas o más.
Mezclador de audio portátil: Canales: 8-12 canales de entrada
Ecualizador: 3 bandas por canal
Efectos: Reverb y delay incorporados
Conectividad: USB para integración con computadora
Accesorios: Pies de micrófono ajustables y ligeros
Cables XLR y USB de alta calidad
Filtros anti-pop para micrófonos
Estuches de transporte resistentes y acolchados</t>
  </si>
  <si>
    <t>Necesarios para videoconferencias, producción de podcast para la apropiacion social del conocimiento</t>
  </si>
  <si>
    <t>Equipos de medición biomédica (ECG, presión arterial, etc.)</t>
  </si>
  <si>
    <t>ECG de 12 derivaciones con frecuencia de muestreo &gt;1000 Hz - Monitor de presión arterial no invasivo con precisión ±3 mmHg - Oxímetro de pulso con precisión ±2% - Certificación para uso médico. Necesario que el equipo se pueda enlazar a otras plataformas mediantes protocolos de red y que las señales se puedan extraer para análisis</t>
  </si>
  <si>
    <t>Esenciales para usar de referencia de los kits de hardware desarrollados, también para la toma de datos para los algoritmos de clasificación automática de pacientes a partir de variables fisiológicas</t>
  </si>
  <si>
    <t>Equipos de trabajo locales de sobremesa</t>
  </si>
  <si>
    <t>Procesador (CPU)
Intel Core i7 o i9 de 12ª o 13ª generación, o AMD Ryzen 7 o 9 de la serie 5000 o 7000
Mínimo 8 núcleos, 16 hilos
Frecuencia base de al menos 3.5 GHz, con capacidad de boost a 4.5 GHz o más
Memoria RAM
32 GB mínimo, 64 GB recomendado
DDR4-3200 o DDR5-4800 (dependiendo de la compatibilidad de la placa base)
Capacidad de expansión a 128 GB para futuros upgrades
Almacenamiento
SSD NVMe de 1 TB para el sistema operativo y aplicaciones principales
SSD SATA de 2 TB o HDD de 4 TB para almacenamiento de datos
Considerar configuración RAID para redundancia de datos
Tarjeta Gráfica
NVIDIA GeForce RTX 3060 o AMD Radeon RX 6600 XT (mínimo)
8 GB de VRAM o más
Útil para aceleración de GPU en tareas de machine learning
Placa Base
Compatible con el socket del CPU elegido
Mínimo 4 slots de RAM
Soporte para múltiples dispositivos de almacenamiento
Puertos USB 3.2 Gen 2 y Thunderbolt 4 (si es posible)
Fuente de Alimentación
750W o superior, certificación 80+ Gold
Sistema de Enfriamiento
Refrigeración líquida AIO o disipador de aire de alta gama
Conectividad
Ethernet Gigabit (preferiblemente 2.5 Gbit)
Wi-Fi 6 (802.11ax)
Bluetooth 5.0 o superior
Sistema Operativo
Windows 10 Pro o Windows 11 Pro (64-bit)
Monitor
Tamaño: 27" a 32"
Resolución: 2560x1440 (QHD) o 3840x2160 (4K)
Tasa de refresco: 60 Hz mínimo, 144 Hz recomendado
Panel IPS para mejor reproducción de color
Extras
Lector de tarjetas SD
Múltiples puertos USB (incluyendo USB-C)
Posibilidad de agregar una segunda GPU para tareas intensivas de machine learning</t>
  </si>
  <si>
    <t>Unificación de trabajo donde se realizara el analisis de los datos</t>
  </si>
  <si>
    <t>PBR</t>
  </si>
  <si>
    <t>Equipos para desarrollo de aplicaciones</t>
  </si>
  <si>
    <t>Procesador Intel® Core™ i9-13980HX de 13ᵃ Generación (núcleos E de hasta 4,00 GHz núcleos P de hasta 5,60 GHz)
- Tarjeta gráfica: GPU para equipo portátil NVIDIA RTX™ 4000 de generación Ada 12 GB GDDR6
- Memoria: 64 GB DDR5-5600MHz (SODIMM) - (2 x 32 GB)
- Unidad de disco primaria: 2 TB SSD M.2 2280 PCIe Gen4 rendimiento de TLC Opal (2 x 1 TB)
- Tipo de pantalla: 16"
- Cámara : 1080p FHD RGB/IR híbrida con obturador para privacidad y micrófono
- Batería : Polímero de litio de 6 celdas 94 Wh
Teclado : Retroiluminado, gris con teclado numérico - Español (LA)
- Red inalámbrica : Intel® Wi-Fi 6E AX211 2x2 AX &amp; Bluetooth® 5.1 (Windows 10) o Bluetooth® 5.3 (Windows 11)</t>
  </si>
  <si>
    <t>Requerido para:
- Desarrollo de aplicaciones
- Desarrollo de software en general
- Programar las interfaces de usuario del software
- Programar la interfaz para ingreso de datos del paciente
- Implementar el sistema en un centro de atención primaria piloto
- Recopilar retroalimentación de los usuarios</t>
  </si>
  <si>
    <t>CI²DT²</t>
  </si>
  <si>
    <t xml:space="preserve">Estación de Trabajo Avanzada IA
</t>
  </si>
  <si>
    <t>Procesador (CPU): Intel Core i9 o AMD Ryzen 9 (última generación)
Memoria (RAM): 64GB DDR4
Tarjeta Gráfica (GPU): NVIDIA RTX 4000 con 24GB de VRAM
Almacenamiento:
2TB SSD NVMe para el sistema operativo y software
4TB HDD para almacenamiento adicional de datos
Sistema Operativo: Linux (Ubuntu, CentOS) 
Fuente de Poder: 850W, certificación 80+ Gold</t>
  </si>
  <si>
    <t xml:space="preserve">Requerido para el desarrollo de las siguientes actividades:
Diseñar la arquitectura del sistema
Establecer protocolos de recolección de datos
Recopilar y preparar los datos
Diseñar el modelo predictivo
Entrenar y validar el modelo
Desarrollar la interfaz de usuario
Integrar el modelo predictivo con la interfaz
Realizar pruebas del sistema
Validar el sistema en entorno real
Monitorear y evaluar el rendimiento del sistema
Actualizar y mejorar el sistema
</t>
  </si>
  <si>
    <t>Impresora Multifuncional</t>
  </si>
  <si>
    <t>1. Resolución de impresión:
Recomendada: 1200 x 1200 dpi o superior.
Importancia: Define la nitidez del texto y los gráficos. Para documentos con detalles finos, busca una resolución más alta.
2. Velocidad de impresión:
Recomendada: 20-40 páginas por minuto (ppm) o superior.
Importancia: Asegura una producción eficiente, especialmente en entornos con alto volumen de impresión.
3. Ciclo de trabajo mensual:
Recomendado: 30,000 - 50,000 páginas o superior.
Importancia: Indica la cantidad de páginas que la impresora puede manejar en un mes sin sufrir desgaste prematuro.
4. Capacidad de papel:
Recomendada: Bandeja estándar de 250 hojas + bandeja adicional opcional.
Importancia: Reduce la frecuencia de recarga de papel, especialmente útil para grandes trabajos de impresión.
5. Conectividad:
Recomendada: Ethernet, USB, Wi-Fi.
Importancia: Permite la conexión a redes cableadas e inalámbricas para compartir la impresora con varios usuarios.
6. Funciones adicionales:
Impresión dúplex automática: Imprime por ambas caras del papel automáticamente, ahorrando tiempo y papel.
Alimentador automático de documentos (ADF): Escanea o copia múltiples páginas de forma automática.
Seguridad: Funciones de seguridad como la autenticación de usuarios y el cifrado de datos para proteger la información confidencial.
7. Costo por página:
Importancia: Calcula el costo de impresión por página, incluyendo el precio del tóner y el rendimiento.
8. Marcas y modelos populares:
HP: LaserJet Pro M454, LaserJet Enterprise M654
Brother: HL-L8360CDW, MFC-L9570CDW
Canon: imageCLASS LBP664Cdw, imageRUNNER ADVANCE C356i
Xerox: WorkCentre 6515, VersaLink C405</t>
  </si>
  <si>
    <t>Necesario para las actividades de Administración y Seguimiento del Proyecto</t>
  </si>
  <si>
    <t>Kits de desarrollo de hardware para bioseñales</t>
  </si>
  <si>
    <t>Plataforma Arduino o Raspberry Pi - Sensores de ECG, presión arterial, y oximetría - Módulos de comunicación inalámbrica (Bluetooth, Wi-Fi) - Baterías recargables de larga duración</t>
  </si>
  <si>
    <t>Necesarios para prototipar y desarrollar los dispositivos de captación de bioseñales cardiovasculares.</t>
  </si>
  <si>
    <t xml:space="preserve">Pantalla colaborativa todo en uno de alta calidad con un rendimiento potente, que integra cámara, micrófonos, altavoz y panel táctil. </t>
  </si>
  <si>
    <t>Sistema operativo dual Android+Windows
Resolución 4K Ultra HD de 3840 x 2160, dos altavoces profesionales de tres vías, pantalla táctil multipunto infrarroja de velocidad ultraalta. Doble bolígrafo y doble color, vidrio protector templado con una dureza de hasta 7H frente a la pantalla y recubierto con nanomateriales de alta tecnología.</t>
  </si>
  <si>
    <t>Necesario para el cumplimiento de las tareas relacionadas con la "Adquisición de equipamiento para el entrenamiento de jóvenes investigadores e innovadores, estudiantes de maestría y doctorado y personal científico"</t>
  </si>
  <si>
    <t>BIVE</t>
  </si>
  <si>
    <t>ULP</t>
  </si>
  <si>
    <t>UPB</t>
  </si>
  <si>
    <t>UQ</t>
  </si>
  <si>
    <t>Pantalla Interactiva para Visualización multidimensional</t>
  </si>
  <si>
    <t>Tamaño: 100 pulgadas (proyectada)
Resolución del Proyector: 4K UHD (3840 x 2160 píxeles)
Brillo del Proyector: 3000 lúmenes o superior
Contraste del Proyector: 10,000:1 o superior
Tipo de Proyector: Proyector láser o de lámpara LED
Conectividad del Proyector: HDMI, USB, LAN, WiFi
Pantalla de Proyección: Pantalla de proyección retráctil o fija de 100 pulgadas
Touchscreen: Multitáctil con soporte para al menos 10 puntos de contacto simultáneo
Conectividad: HDMI, DisplayPort, USB-C, USB 3.0 Hub, LAN, WiFi
Ergonomía: Montaje en pared o en soporte móvil</t>
  </si>
  <si>
    <t>Parlantes Bluetooth</t>
  </si>
  <si>
    <t>Parlante con bluetooth y conexión a wifi-. innalambrico</t>
  </si>
  <si>
    <t xml:space="preserve">Necesario para desarrollar los procesos educativos, la presentacion de informes, la rendición de cuentas y la socialización del proyecto en las comunidades. </t>
  </si>
  <si>
    <t>Bive</t>
  </si>
  <si>
    <t>pHmétro</t>
  </si>
  <si>
    <t>Pselecta, HandyLab, Lab855</t>
  </si>
  <si>
    <t>Equipo requerido para la preparación de soluciones y bufferes de uso rutinario en el laboratorio a fin de dar cumplimiento con el Objetivo Específico 1</t>
  </si>
  <si>
    <t>Poligrafo para estudios de electrofisiología y hemodinamia</t>
  </si>
  <si>
    <t>Componentes principales:
Amplificadores biopotenciales:
Número de canales: Variable según aplicación (mínimo 8 para hemodinámica básica).
Alta relación señal-ruido.
Amplio ancho de banda para registrar señales fisiológicas como ECG, presión arterial, saturación de oxígeno, y otras señales relevantes.
Transductores de presión: Invasivos o no invasivos según la aplicación. Precisión y estabilidad en la medición.
Software de adquisición y análisis:
Visualización en tiempo real de señales fisiológicas.
Análisis de parámetros hemodinámicos: Presión arterial, frecuencia cardíaca, gasto cardíaco, etc.
Herramientas de medición y cálculo.
Almacenamiento de datos y generación de informes.
Aplicaciones:
Cateterismo cardíaco.
Estudios electrofisiológicos.
Monitorización hemodinámica invasiva.
Seguridad:
Protección contra descargas eléctricas.
Alarmas para eventos fisiológicos críticos.
Cumple con las normas de seguridad para equipos médicos.</t>
  </si>
  <si>
    <t>Portátiles para trabajo en campo</t>
  </si>
  <si>
    <t>1. Procesador:
Recomendado: Intel Core i7 de 11ª generación o superior, o equivalente en AMD Ryzen 7.
Considerar: Un procesador potente facilita el análisis de datos, edición de videos y multitarea durante talleres.
2. Memoria RAM:
Recomendado: 16GB DDR4 o superior.
Considerar: Más RAM permite trabajar con fluidez al tener abiertas múltiples aplicaciones y archivos grandes (bases de datos, presentaciones).
3. Almacenamiento:
Recomendado: SSD de 512GB o superior.
Considerar: Un SSD ofrece mayor velocidad de acceso a datos y programas, crucial para el trabajo de campo.
4. Pantalla:
Recomendado: 14" o 15.6" Full HD (1920x1080) con buena reproducción de color y brillo.
Considerar: Una pantalla antirreflejo es crucial para trabajar en exteriores.
5. Gráficos:
Recomendado: Tarjeta gráfica integrada Intel Iris Xe o AMD Radeon Vega.
Considerar: Para edición de video o presentaciones con mayor calidad visual, una tarjeta gráfica dedicada (Nvidia GeForce MX series o similar) sería beneficiosa.
6. Batería:
Recomendado: Autonomía de al menos 8 horas.
Considerar: El trabajo de campo exige una batería duradera. Una batería externa es una inversión adicional recomendable.
7. Conectividad:
Esencial: Wi-Fi 6, Bluetooth 5.0, puertos USB 3.0 (al menos 2), HDMI, lector de tarjetas SD.
Considerar: Un puerto Ethernet para conexiones de red más estables puede ser útil.
8. Durabilidad:
Recomendado: Carcasa resistente a golpes y caídas, teclado resistente a líquidos.
Considerar: Un portátil con certificación militar (MIL-STD-810G) ofrece mayor resistencia en entornos exigentes.
9. Software:
Sistema operativo: Windows 10 Pro o Windows 11 Pro (ofrece más funciones de seguridad y gestión).
Aplicaciones: Paquete de Office, software para análisis de datos (R, SPSS, Python), software para edición de imágenes y video, software para cartografía/GIS.
10. Otros:
Peso: Menos de 2 kg para mayor portabilidad.
Diseño: Ergonómico, con teclado cómodo para largas jornadas de trabajo.</t>
  </si>
  <si>
    <t xml:space="preserve">Necesario para el desarrollo de las siguientes actividades:
Fabricación de una serie de 100 dispositivos para pruebas de campo
Recopilar retroalimentación de usuarios y pacientes
Analizar los datos recopilados para identificar patrones y tendencias
Desarrollar guías para la recopilación de determinantes sociales de salud
Convocar asambleas comunitarias para presentar el proyecto y formar un comité local de salud cardiovascular.
Desarrollar talleres con el comité local para diseñar conjuntamente las herramientas de diagnóstico (encuestas, cartografía social e historias de vida), integrando indicadores biomédicos con perspectivas culturales locales.
Implementar el diagnóstico participativo, combinando métodos cuantitativos y cualitativos (encuestas, cartografía social, historias de vida).
Realizar sesiones de análisis colectivo de los datos recopilados, identificando problemáticas prioritarias y recursos comunitarios.
Proporcionar la ruta de identificación de caracteristicas socio-familiares de las comunidades a intervenir, capacitar a los profesionales sociales y de salud de trabajo de campo, para la recolección de la información, analizar los contextos socio-culturales, generar informes de caracterización familiar y orientar el trabajo de campo con las familias rurales.
Organizar círculos de diálogo entre médicos tradicionales, líderes comunitarios e investigadores del proyecto.
Implementar las estrategias co-creadas con un enfoque de investigación-acción participativa.
Realizar evaluaciones periódicas y ajustes de las estrategias con participación comunitaria.
Convocar la participación de la comunidad en eventos científicos asociados al proyecto para compartir sus experiencias y aprendizajes.
Mapear con la comunidad los actores y recursos locales que pueden apoyar la continuidad de las acciones del proyecto.
Co-diseñar un plan de sostenibilidad que incluya estrategias de autogestión comunitaria y articulación institucional.
Seleccionar y promover iniciativas comunitarias en salud cardiovascular con gestión participativa nacida de la comunidad para proponer a cada entidad territorial.
Establecer mecanismos de intercambio de experiencias con otras comunidades para la ampliación del impacto.
</t>
  </si>
  <si>
    <t>Servidor Avanzado HPC para IA</t>
  </si>
  <si>
    <t>Procesador (CPU): Dual Intel Xeon Gold
Memoria (RAM): 256GB DDR4 ECC
Tarjeta Gráfica (GPU): Quad NVIDIA A100 con 80GB de VRAM cada una
Almacenamiento:
4TB SSD NVMe para el sistema operativo y software
16TB HDD en configuración RAID para almacenamiento de datos
Sistema Operativo: Linux (preferiblemente Ubuntu Server o CentOS)
Fuente de Poder: 1600W redundante</t>
  </si>
  <si>
    <t>Requerido para el desarrollo de las siguientes actividades:
Diseñar la arquitectura del sistema
Establecer protocolos de recolección de datos
Recopilar y preparar los datos
Diseñar el modelo predictivo
Entrenar y validar el modelo
Desarrollar la interfaz de usuario
Integrar el modelo predictivo con la interfaz
Realizar pruebas del sistema
Validar el sistema en entorno real
Monitorear y evaluar el rendimiento del sistema
Actualizar y mejorar el sistema</t>
  </si>
  <si>
    <t>Servidor Avanzado para MLOps (operaciones de Machine Learning)</t>
  </si>
  <si>
    <t>Procesador (CPU): Dual Intel Xeon Gold
Memoria (RAM): 256GB DDR4 ECC
Tarjeta Gráfica (GPU): Quad NVIDIA A100 con 40GB de VRAM cada una
Almacenamiento:
4TB SSD NVMe para el sistema operativo y software
16TB HDD en configuración RAID para almacenamiento de datos
Sistema Operativo: Linux (preferiblemente Ubuntu Server o CentOS)
Fuente de Poder: 1600W redundante</t>
  </si>
  <si>
    <t>Set de micropipetas X 5 micropipetas</t>
  </si>
  <si>
    <t>Set x 5 pipetas de los siguientes rangos de volúmen:  2 - 20 uL; 20-200 uL ; 0,1 - 2,5 uL ; 0,5-10 uL y 100-1000 uL.</t>
  </si>
  <si>
    <t>Equipo requerido para la dispensación de volúmenes de soluciones en el laboratorio. Requerido para dar cumplimiento con objetivo específico No 1</t>
  </si>
  <si>
    <t>Sistema de Refrigeración</t>
  </si>
  <si>
    <t>Capacidad: 18,000 BTU/h o 24,000 BTU/h
SEER: 18-21
Características: Tecnología inverter, operación silenciosa, WiFi y control por app.</t>
  </si>
  <si>
    <t>Software de Análisis de Datos Cualitativos</t>
  </si>
  <si>
    <t>Herramienta de análisis de contenido y datos cualitativos que ayuda a los investigadores a organizar, codificar, analizar e interpretar datos en diversas áreas del conocimiento, como educación, psicología, sociología, salud, ingeniería, tecnologías de la información, ciencias sociales, estudios religiosos, historia. , derecho, antropología, criminología, investigación de mercados, turismo, economía, medicina, gestión, política y ecología.
La herramienta permite al usuario categorizar y relacionar textos, transcripciones de entrevistas, documentos, imágenes y otros tipos de datos para identificar patrones, temas y conocimientos en datos cualitativos. Además, la herramienta debe ofrecer funciones para el análisis de contenido, como codificación, análisis de significado y creación de redes de conocimiento, lo que lo convierte en una poderosa herramienta para la investigación cualitativa.</t>
  </si>
  <si>
    <t>Requerido para la sistematización de las memorias sociales y los talleres participativos de co-creación y metodologías de diseño participativo con las comunidades</t>
  </si>
  <si>
    <t>Software de gestión de bases de datos</t>
  </si>
  <si>
    <t>SQL Server 2019 o PostgreSQL 13+ - Capacidad de manejo de big data - Funciones de análisis integradas - Compatibilidad con sistemas de alta disponibilidad</t>
  </si>
  <si>
    <t>Esencial para almacenar y gestionar eficientemente los datos de los pacientes y los resultados de los análisis.</t>
  </si>
  <si>
    <t>Software de monitoreo y análisis de rendimiento</t>
  </si>
  <si>
    <t>New Relic o Datadog - Monitoreo en tiempo real - Análisis de logs y métricas personalizadas - Dashboards configurables y alertas</t>
  </si>
  <si>
    <t>Necesario para evaluar el rendimiento del sistema y identificar áreas de mejora.</t>
  </si>
  <si>
    <t>Software de Visualización y Analítica</t>
  </si>
  <si>
    <t>Plataformas de Visualización:
Tableau Desktop
Power BI (10 US x 15 usuarios * 24 meses)
Datos geográficos: ArcGIS</t>
  </si>
  <si>
    <t>Spaceclaim</t>
  </si>
  <si>
    <t>Diseño y simulación CAD</t>
  </si>
  <si>
    <t>Tablets</t>
  </si>
  <si>
    <t>Pantalla de 10" o superior - 128 GB de almacenamiento mínimo - Conectividad 4G/5G y Wi-Fi - Batería de larga duración (&gt;10 horas)</t>
  </si>
  <si>
    <t xml:space="preserve">Necesarios para la recolección eficiente de datos en los 9 municipios de los departamentos de Caldas, Risaralda, Antioquía y Quindío, durante las campañas de atención a pacientes y la recolección de información con la comunidad para el desarrollo de los procesos investigativos y ejecución de los modelos de atención preventivos, predictivos y resolutivos. Adicional, para la administración y monitoreo en campo del proyecto de cada uno de los profesionales sociales, en salud y tecnológicos. </t>
  </si>
  <si>
    <t>Telón de Proyección</t>
  </si>
  <si>
    <t>Especificaciones
Tipo de cable: Coaxial
Calibre cable: 24 AWG
Términos Garantía: 1 año
Garantía Producto: 12 meses
Color: Blanco
Diámetro: 1/2 pulgada
Tipo: Coaxial
Largo del cable: 5 m
Características
Telones manuales, los telones de proyección manual para proyector/vídeo beam ofrecen una imagen nítida a la hora de proyectar, se ajustan o adaptan a espacios reducidos. Este tipo de telones retráctiles de uso manual permiten al usuario tirar de la pantalla hacia abajo a la altura deseada. Esta clase de telones y (homólogos telón eléctrico) son populares porque son fáciles de instalar y fáciles de usar.
Marca: Hi-Screen</t>
  </si>
  <si>
    <t>Necesario para desarrollar los procesos de capacitación, la presentacion de informes, la rendición de cuentas, la socialización del proyecto en las comunidades y para el proceso de Apropiación Social de Conocimiento</t>
  </si>
  <si>
    <t>Unidad móvil de atención primaria en salud</t>
  </si>
  <si>
    <t>Vehículo con matrícula vigente que incluyen consultorio médico equipado, sistemas eléctricos autónomos, agua potable, climatización y comunicaciones. Cuentan con accesibilidad para pacientes con movilidad reducida.</t>
  </si>
  <si>
    <t>Necesario para el cumplimiento de las siguientes actividades:
Promoción-Desarrollar campañas comunicativas innovadoras sobre estilos de vida saludables.
Promoción-Implementar un programa de embajadores de salud comunitaria.
Prevención-Implementar un programa de tamizaje cardiovascular en atención primaria.
Diágnostico-Capacitar al personal de atención primaria en el uso de herramientas diagnósticas.
Atención Inicial-Implementar un sistema de triage cardiovascular inteligente.
Atención complementaria-Desarrollar un programa de educación continua para profesionales de la salud.
Rehabilitación-Diseñar un programa de rehabilitación cardiovascular domiciliaria.</t>
  </si>
  <si>
    <t>Alcaldía de Anserma</t>
  </si>
  <si>
    <t>Alcaldía de Balboa</t>
  </si>
  <si>
    <t>Alcaldía de Mistrató</t>
  </si>
  <si>
    <t>Alcaldía de Necoclí</t>
  </si>
  <si>
    <t>Alcaldía de Riosucio</t>
  </si>
  <si>
    <t>Departamento del Quindío</t>
  </si>
  <si>
    <t>Alcaldía de Samaná</t>
  </si>
  <si>
    <t>Alcaldía de Turbo</t>
  </si>
  <si>
    <t>Video Beam</t>
  </si>
  <si>
    <t>Alta resolución- con conexion a wifi y parlante incorporado</t>
  </si>
  <si>
    <t>3. CAPACITACIÓN Y EVENTOS</t>
  </si>
  <si>
    <t>TEMA DE LA CAPACITACIÓN O EVENTO</t>
  </si>
  <si>
    <t>CANT.</t>
  </si>
  <si>
    <t>TOTAL UNITARIO</t>
  </si>
  <si>
    <t>Inmersión en Simulación Biomédica, Ciencia de Datos e IA aplicada a la Salud Cardiovascular.</t>
  </si>
  <si>
    <t>Esta misión permitirá al equipo colombiano integrar las experiencias locales con la experiencia internacional de de CommLab y Fisabio en Valencia (España) en los siguientes temas:
Desarrollo de modelos computacionales avanzados para simulación de procesos cardíacos (electrofisiología y fluidos) que podrían ser adaptados al contexto del proyecto.
Aplicaciones de Aprendizaje Automático (Machine Learning) para el análisis de grandes volúmenes de datos cardiovasculares, incluyendo la integración de determinantes sociales.
Funcionamiento de biobancos y gestión de datos biomédicos, aspectos cruciales para la implementación del sistema basado en datos. (10 personas)</t>
  </si>
  <si>
    <t>Matrícula Estudiante de Maestría en Modalidad Formación</t>
  </si>
  <si>
    <t>Rubro necesario para aportar en la cadena de formación de un estudiante de maestría como se expresa en los términos de la convocatoria</t>
  </si>
  <si>
    <t>Matrícula Estudiante de Maestría</t>
  </si>
  <si>
    <t>Rubro necesario para aportar en la cadena de formación de un estudiante de maestría</t>
  </si>
  <si>
    <t>Diseño e Implementación Tecnológica del Sistema y Participación en Campañas de Salud.</t>
  </si>
  <si>
    <t>Tras la inmersión inicial, esta misión se centrará en la transferencia de conocimiento práctico del grupo CommLab y Fisabio en las ciudades colombianas de la alianza.
Expertos de CommLab apoyarán en la planificación detallada del hardware y software del sistema predictivo, teniendo en cuenta los recursos y necesidades específicas del proyecto.
Se realizarán talleres conjuntos para el diseño de la interfaz del sistema y la definición de los flujos de información.
Investigadores de Fisabio, con experiencia en gestión de proyectos y salud pública, participarán en el diseño y ejecución de campañas de salud cardiovascular con la población objetivo, aportando su conocimiento en estrategias efectivas de intervención.</t>
  </si>
  <si>
    <t xml:space="preserve">Establecimiento de alianzas y lanzamiento del proyecto </t>
  </si>
  <si>
    <t xml:space="preserve">Este evento tiene como objetivo principal, establecer alianzas, acuerdos de trabajo con los aliados institucionales, con la comunidad y realizar el lanzamiento oficial de manera presencial y por medios digitales, del proyecto en los once municipios a intervenir de los departamentos de Caldas, Risaralda, Quindío y Antioquía. </t>
  </si>
  <si>
    <t xml:space="preserve">Asambleas comunitarias </t>
  </si>
  <si>
    <t>El objetivo principal es formar el comité local de salud cardiovascular</t>
  </si>
  <si>
    <t xml:space="preserve">Talleres de capacitación con los comités locales de salud cardiovascular. </t>
  </si>
  <si>
    <t>Facilitar talleres con el comité local para diseñar conjuntamente las herramientas de diagnóstico, integrando indicadores biomédicos con perspectivas culturales locales.</t>
  </si>
  <si>
    <t xml:space="preserve">Capacitación a miembros de la comunidad como vigias de las salud e investigadores locales. </t>
  </si>
  <si>
    <t>La misión es capacitar a miembros de la comunidad como investigadores locales para la recolección de datos.</t>
  </si>
  <si>
    <t xml:space="preserve">Diagnóstico participativo en salud cardiovascular. </t>
  </si>
  <si>
    <t>Implementar el diagnóstico participativo, combinando métodos cuantitativos y cualitativos (encuestas, cartografía social, historias de vida).</t>
  </si>
  <si>
    <t>Sesiones de análisis colectivo de los datos</t>
  </si>
  <si>
    <t>Realizar sesiones de análisis colectivo de los datos recopilados, identificando problemáticas prioritarias y recursos comunitarios.</t>
  </si>
  <si>
    <t xml:space="preserve">Capacitación de profesionales sociales y de salud en el trabajo de campo. </t>
  </si>
  <si>
    <t>Los objetivos son: construir la ruta de identificación de caracteristicas socio-familiares de las comunidades a intervenir, capacitar a las profesionales sociales y de salud de trabajo de campo, para la recolección de la información, analizar los contextos socio-culturales, generar informes de caracterización familiar y orientar el trabajo de campo con las familias rurales.</t>
  </si>
  <si>
    <t>Circulos de diàlogo</t>
  </si>
  <si>
    <t>La misión es organizar círculos de diálogo entre médicos tradicionales, líderes comunitarios e investigadores del proyecto.</t>
  </si>
  <si>
    <t>Sesiones de intercambio</t>
  </si>
  <si>
    <t xml:space="preserve">Facilitar sesiones de intercambio sobre prácticas locales de prevención y tratamiento de enfermedades cardiovasculares, entre médicos cientificos, médicos tradicionales, organizaciones de base y profesionales de la ciencia y la tecnologia. </t>
  </si>
  <si>
    <t xml:space="preserve">Demostraciones participativas </t>
  </si>
  <si>
    <t>Realizar demostraciones participativas de los dispositivos de monitoreo desarrollados, recogiendo percepciones y sugerencias de adaptación cultural.</t>
  </si>
  <si>
    <t xml:space="preserve">Programa de formaciòn </t>
  </si>
  <si>
    <t>Facilitar talleres de diseño curricular con los seleccionados, integrando conocimientos locales y científicos sobre salud cardiovascular.</t>
  </si>
  <si>
    <t>El objetivo en desarrollar las intervenciones comunitarias, fomentando la reflexión crítica sobre la práctica.
Facilitar encuentros entre líderes comunitarios y tomadores de decisiones para presentar los resultados del proyecto.</t>
  </si>
  <si>
    <t>Capacitaciones a los promotores</t>
  </si>
  <si>
    <t>Capacitar a los promotores comunitarios en el uso del sistema predictivo de riesgo cardiovascular.</t>
  </si>
  <si>
    <t>Jornadas de mapeo de salud comunitaria en riesgo cardiovascular</t>
  </si>
  <si>
    <t>Implementar jornadas periódicas de "mapeo de salud comunitaria" utilizando los dispositivos desarrollados y conocimientos locales.</t>
  </si>
  <si>
    <t>Sesiones de trabajo comunitario</t>
  </si>
  <si>
    <t>Facilitar sesiones comunitarias para la interpretación colectiva de los datos y la toma de decisiones sobre acciones preventivas.</t>
  </si>
  <si>
    <t xml:space="preserve">Talleres participativos </t>
  </si>
  <si>
    <t>Desarrollar talleres de diseño participativo con diversos grupos comunitarios (jóvenes, mujeres, ancianos) para idear estrategias de prevención.</t>
  </si>
  <si>
    <t>Espacios de diálogo comunitario</t>
  </si>
  <si>
    <t>Desarrollar espacio de comunicación comunitaria con jóvenes locales y promotores de salud.</t>
  </si>
  <si>
    <t>Capacitaciones comunitarias en recolección de datos</t>
  </si>
  <si>
    <t>Capacitar a miembros de la comunidad en técnicas de documentación y sistematización de experiencias.</t>
  </si>
  <si>
    <t>Talleres reflexivos y participativos  con las comunidades</t>
  </si>
  <si>
    <t>Realizar sesiones periódicas de reflexión colectiva sobre los avances y desafíos del proceso de apropiación.</t>
  </si>
  <si>
    <t>Ponencia en evento científico nacional</t>
  </si>
  <si>
    <t>Se realiza para el desarrollo de las actividades:
Divulgación de Resultados de la Investigación de los resultados del proyecto</t>
  </si>
  <si>
    <t>Ponencia en evento científico internacional</t>
  </si>
  <si>
    <t>Pasantía internacional de investigación para estudiantes de doctorado y maestría</t>
  </si>
  <si>
    <t>4. DESCRIPCIÓN Y CUANTIFICACIÓN DE LOS SERVICIOS TECNOLÓGICOS Y PRUEBAS</t>
  </si>
  <si>
    <t>SERVICIOS TECNOLÓGICOS Y PRUEBAS</t>
  </si>
  <si>
    <t>DESCRIPCION</t>
  </si>
  <si>
    <t xml:space="preserve">CANTIDAD REQUERIDA </t>
  </si>
  <si>
    <t>COSTO</t>
  </si>
  <si>
    <t>Solicitud de ampliación de línea para fabricación de dispositivo médico</t>
  </si>
  <si>
    <t>Se requiere preparar y remitir documentación al INVIMA, así mismo atender visita para obtener aprobación de fabricación de dispositivo médico.</t>
  </si>
  <si>
    <t>Manual de ensamble, formatos de materia prima, pruebas de desemeño, verificación de materia prima, verificación de producto terminado, manual de empaque, producto no conforme, producto en cuarente, entre otros.</t>
  </si>
  <si>
    <t>Fabricación de producto mínimo viable de dispositivo</t>
  </si>
  <si>
    <t>Se requiere fabricar un prototipo funcional que permita diseñar el plan de producción</t>
  </si>
  <si>
    <t>Diseño industrial</t>
  </si>
  <si>
    <t>Fabricación de serie de 100 dispositivos</t>
  </si>
  <si>
    <t>Se requiere fabricar un número significativo de dispositivos para implementar la estrategia de salud predictiva</t>
  </si>
  <si>
    <t>Fabricación con base en manual de ensamble y se provee materia prima</t>
  </si>
  <si>
    <t>Servicios de secuenciación genética de nueva generación NGS</t>
  </si>
  <si>
    <t>Servicio requerido para la determinación de la secuencia de nucleótidos de aptámeros y librerías genéticas. Requerido para la construcción de kit de identificación de biomarcadores de riesgo cardiovascular.</t>
  </si>
  <si>
    <t>Servicio contratado con empresa extranjera. Secuenciación mediante metodología Illumina, Oxford Nanopore, Ion Torrent o PacBio</t>
  </si>
  <si>
    <t>Servicios de cromatografía líquida de alta resolución acoplado a  espectrometría de masas</t>
  </si>
  <si>
    <t>Servicio requerido para la caracterización (peso molecular y secuencia de aminoacidos) de biomarcadores de naturaleza proteíca asociados a riesgo cardiovascular.</t>
  </si>
  <si>
    <t>Servicio contratado con empresa extranjera. Espectrometría Orbitrap o Q-TOF con capacidad de realizar análisis en tándem MS/MS. Cromatografía de alto rendimiento HPLC o de ultrarendimiento UHPLC. Servicio con análisis de datos incluído (Shotgum proteomics o proteómica dirigida), con búsqueda en base datos públicas y privadas y empleo de softwares analíticos (MaxQuant, Proteome Discoverer o Mascot). Formato de entrega de resultados en archivos  aw, .mzML, .csv e informes detallados en PDF con anotaciones proteícas.</t>
  </si>
  <si>
    <t>Servicios de resonancia plasmónica nuclear</t>
  </si>
  <si>
    <t>Servicio requerido para la estudio de interacciones aptámero-proteína e identificar cómo los aptámeros se unen a biomacadores de proteínas específicas, cuantificando la afinidad y la cinética de unión. Necesario para  evaluar la capacidad de unión de aptámeros y optimizarlos para mayor especificidad y afinidad hacia dianas específicas (como proteínas en muestras de pacientes con enfermedades cardiovasculares).</t>
  </si>
  <si>
    <t>Servicio realizado con instrumento de alta sensibilidad (Biacore, ProteOn o análogo) con capacidad de medior constantes de disociación (KD) y velocidades de asociación y disociación. El servicio debe incluir la preparación y manejo de muestras complejas (p. ej., suero sanguíneo).</t>
  </si>
  <si>
    <t>Síntesis de bibliotecas de apátameros</t>
  </si>
  <si>
    <t>Servicio requerido para la construcción de librerías de aptámeros con capacidad de unión a biomarcadoes de riesgo cardiovascular presentes ne muestras sanguíneas.</t>
  </si>
  <si>
    <t>Librerías de aptámteros de ADN sinteizados químicamente. Aptámeros con región aleatoria de 20-60 nucléotidos. Tamaño de librería de 10"12 - 10"15 aptámeros. Aplicación de técnicas de control de calidad que garanticen pureza de la biblioteca.</t>
  </si>
  <si>
    <t>Síntesis de oligonucleótidos</t>
  </si>
  <si>
    <t>Servicio requerido para la síntesis de primers (cebadores) para reacciones de PCR necesarias para la amplificación de aptámeros durante precedimiento SELEX</t>
  </si>
  <si>
    <t>Síntesis de cebadores de de 18-25 nucleótidos. Purificados por HPLC o PAGE. Cantidad entre 25 nmol y 1 umol y concentración 100 uM. Formato liofilizados.</t>
  </si>
  <si>
    <t>Servicio técnico purificación proteínas</t>
  </si>
  <si>
    <t>Servicio requerido para el asilamiento y separación de biomarcadores proteícos asociados a riesgo cardiovascular presentes en muestras sanguíneas.</t>
  </si>
  <si>
    <t>Servicio de purificación mediante cromatografía líquida de alta resolución HPLC.</t>
  </si>
  <si>
    <t>Servicio de realización de estudio de mercado y definición de modelo de negocio y transferencia de recnología</t>
  </si>
  <si>
    <t>Servicios requerido para definición de modelos de transferencia y explotación comercial del prototipo de kit para la identificiación de marcadores de riesgo cardiovascular (TRL 9)</t>
  </si>
  <si>
    <t>El servicio incluye:
- Análisis de mercado para kits de identificación de biomarcadores cardiovasculares
- Plan de negocio para la comercialización del kit
- Estrategia de propiedad intelectual (patentes, licencias)
- Identificación de potenciales socios comerciales o canales de distribución
- Plan de escalamiento de producción
- Estrategia de regulación y certificación del producto (por ejemplo, aprobación FDA o CE)"</t>
  </si>
  <si>
    <t>Servicio integral en la nube diseñado para soportar el ecosistema de innovación en atención primaria cardiovascular en Antioquia, Caldas, Quindío y Risaralda.</t>
  </si>
  <si>
    <t>Arquitectura serverless y microservicios para escalabilidad y flexibilidad. Uso de contenedores para facilitar el despliegue y la gestión de aplicaciones. Implementación de APIs RESTful para integración con sistemas externos. Utilización de tecnologías de big data para el procesamiento de grandes volúmenes de información. Implementación de medidas de seguridad avanzadas, incluyendo encriptación end-to-end y autenticación multifactor</t>
  </si>
  <si>
    <t>1. Arquitectura:
Serverless:
Proveedor: AWS Lambda, Google Cloud Functions, Azure Functions (a elegir según necesidades y presupuesto).
Funciones como servicio (FaaS) para ejecutar código sin gestionar servidores.
Escalado automático basado en la demanda.
Microservicios:
Descomposición de la aplicación en pequeños servicios independientes.
Comunicación entre servicios a través de APIs RESTful.
Despliegue y escalado independiente de cada servicio.
2. Contenedores:
Tecnología: Docker
Orquestación: Kubernetes o AWS ECS/Fargate, Google Kubernetes Engine (GKE), Azure Kubernetes Service (AKS) (a elegir según necesidades y proveedor cloud).
Beneficios: Facilidad de despliegue, portabilidad, gestión de dependencias, escalabilidad.
3. APIs RESTful:
Estándares: HTTP, JSON, códigos de estado HTTP.
Documentación: Swagger o Postman.
Autenticación: Tokens JWT (JSON Web Token).
Beneficios: Interoperabilidad con sistemas externos, desarrollo ágil.
4. Big Data:
Almacenamiento: AWS S3, Google Cloud Storage, Azure Blob Storage (a elegir según necesidades y proveedor cloud).
Procesamiento: Apache Spark, Apache Flink, Apache Beam (a elegir según necesidades).
Base de datos NoSQL: Cassandra, MongoDB, DynamoDB (a elegir según necesidades).
Beneficios: Procesamiento eficiente de grandes volúmenes de datos, análisis complejo.
5. Seguridad:
Encriptación end-to-end: TLS 1.3 para comunicaciones, encriptación de datos en reposo.
Autenticación multifactor (MFA): Implementada para todos los usuarios con acceso al sistema.
Control de acceso basado en roles (RBAC): Para gestionar permisos de usuarios y aplicaciones.
Seguridad en la capa de red: Firewalls, WAF (Web Application Firewall), VPN.
Monitorización y registro: Auditoría de eventos, detección de intrusos.
Cumplimiento: Conformidad con estándares de seguridad relevantes (GDPR, HIPAA, etc.).
6. Herramientas adicionales:
CI/CD: Integración continua/Entrega continua para automatizar el desarrollo y despliegue (Jenkins, GitLab CI/CD, etc.).
Monitorización: Herramientas para monitorizar el rendimiento, disponibilidad y seguridad del sistema (Prometheus, Grafana, Datadog, etc.).</t>
  </si>
  <si>
    <t>Licencia de software para diseño de piezas publicitarias y educativas para la apropiación social del conocimiento</t>
  </si>
  <si>
    <t xml:space="preserve">Se requiere un softaware de diseño gráfico y publicitario para la creación de contenido visual, audio-visual y oral para el desarrollo de los procesos de apropiación del conocimiento. </t>
  </si>
  <si>
    <t xml:space="preserve">Software de diseño gráfico y publicitario. </t>
  </si>
  <si>
    <t xml:space="preserve">Licencia de software para monitoreo y control del proyecto </t>
  </si>
  <si>
    <t xml:space="preserve">Se requiere software para la gestión y monitoreo del proyecto </t>
  </si>
  <si>
    <t xml:space="preserve">Software de gestión de proyectos habilitado, con capacidad de exportar la información y obtener informes gráficos y de analitica de acuerdo al avance del proyecto y el monitoreo de actividades. </t>
  </si>
  <si>
    <t xml:space="preserve">Licencia de software para reuniones y trabajo interactivo con los aliados y comunidad de manera remota. </t>
  </si>
  <si>
    <t xml:space="preserve">Se requiere licencia de reuniones para uso de salas interactivas, que permitan el trabajo en equipo de los participantes del proyecto, actores institucionales, redes de apoyo y comunidad en general </t>
  </si>
  <si>
    <t xml:space="preserve">Licencia habilitada con sala de reuniones, con capacidad de integración de otras herramientas tecnologicas interactivas, compatible con tecnológia Androi, tecnológia Mc-Apple, que posibilite la gestión educativa y de formación de los participantes. </t>
  </si>
  <si>
    <t xml:space="preserve">Internet satelital para acceso remoto </t>
  </si>
  <si>
    <t xml:space="preserve">El internet satelital y movil, sera usado para los equipos de trabajo de campo, ubicados en las zonas rurales de los los departamentos- Caldas, Risaralda, Quindio y Antioquía, con el fin de desarrollar el trabajo de recolección de información online, aplicación de instrumentos y apropiación social del conocimiento. </t>
  </si>
  <si>
    <t xml:space="preserve">Planes de internet movil para la conexión con las comunidades rurales y el equipo de trabajo, que tengan cobertura en los departamentos de Calda, Risaralda, Quindio y Antioquía. </t>
  </si>
  <si>
    <t>Plataforma especializada para el ejercicio ético y seguro de la telemedicina</t>
  </si>
  <si>
    <t>Videoconferencia HD con bajo consumo de ancho de banda - Integración con EMR/EHR - Cumplimiento de HIPAA y otras regulaciones de privacidad - Capacidad de programación y gestión de citas</t>
  </si>
  <si>
    <t>Fundamental para facilitar las consultas remotas y el seguimiento de pacientes durante las campañas de atención.</t>
  </si>
  <si>
    <t>Servicio de internet de alta velocidad con fibra óptica exclusivo para conexión de los servidores de aplicaciones y de la IA en la red</t>
  </si>
  <si>
    <t>Se requiere para manejo efectivo de la red y todas sus aplicaciones del proyecto en los cuatro departamentos durante las salidas de campo a los territorios</t>
  </si>
  <si>
    <r>
      <rPr>
        <rFont val="Arial Narrow"/>
        <color rgb="FF121512"/>
        <sz val="11.0"/>
      </rPr>
      <t xml:space="preserve">Conexión a Internet: </t>
    </r>
    <r>
      <rPr>
        <rFont val="Arial Narrow"/>
        <color rgb="FF121512"/>
        <sz val="11.0"/>
      </rPr>
      <t>Alta velocidad y baja latencia</t>
    </r>
    <r>
      <rPr>
        <rFont val="Arial Narrow"/>
        <color rgb="FF121512"/>
        <sz val="11.0"/>
      </rPr>
      <t xml:space="preserve">
Red Interna: </t>
    </r>
    <r>
      <rPr>
        <rFont val="Arial Narrow"/>
        <color rgb="FF121512"/>
        <sz val="11.0"/>
      </rPr>
      <t>Infraestructura robusta con switches de alta velocidad (10GbE o superiores)</t>
    </r>
    <r>
      <rPr>
        <rFont val="Arial Narrow"/>
        <color rgb="FF121512"/>
        <sz val="11.0"/>
      </rPr>
      <t xml:space="preserve">
Seguridad: </t>
    </r>
    <r>
      <rPr>
        <rFont val="Arial Narrow"/>
        <color rgb="FF121512"/>
        <sz val="11.0"/>
      </rPr>
      <t>Firewalls, VPN para acceso remoto seguro, y políticas de seguridad robustas</t>
    </r>
  </si>
  <si>
    <t>FORMATO DE PROYECCION FINANCIERA</t>
  </si>
  <si>
    <t>RECURSOS FONDO DE CTeI SGR</t>
  </si>
  <si>
    <t>Pesos Colombianos</t>
  </si>
  <si>
    <t xml:space="preserve">Nombre o Título del Programa o Proyecto: </t>
  </si>
  <si>
    <t xml:space="preserve">Ejecutor: </t>
  </si>
  <si>
    <t xml:space="preserve">Valor: </t>
  </si>
  <si>
    <t xml:space="preserve">Duración del Proyecto: </t>
  </si>
  <si>
    <t>XXX Meses</t>
  </si>
  <si>
    <t xml:space="preserve">Periodo de Ejecución: </t>
  </si>
  <si>
    <t>Desde-Hasta</t>
  </si>
  <si>
    <t>PROYECCIÓN FINANCIERA DETALLADA</t>
  </si>
  <si>
    <t>INGRESOS</t>
  </si>
  <si>
    <t xml:space="preserve">Periodo 0 ($) </t>
  </si>
  <si>
    <t xml:space="preserve">Periodo 1 ($) </t>
  </si>
  <si>
    <t xml:space="preserve">Periodo 2 ($) </t>
  </si>
  <si>
    <t xml:space="preserve">TOTAL ($) </t>
  </si>
  <si>
    <t>Saldo inicial efectivo SGR</t>
  </si>
  <si>
    <t xml:space="preserve">Contrapartida </t>
  </si>
  <si>
    <t>Giro Sistema General de Regalías</t>
  </si>
  <si>
    <t>Total</t>
  </si>
  <si>
    <t>EGRESOS POR RUBROS</t>
  </si>
  <si>
    <t>01.</t>
  </si>
  <si>
    <t>02.</t>
  </si>
  <si>
    <t>03.</t>
  </si>
  <si>
    <t>Capacitación y participación en eventos</t>
  </si>
  <si>
    <t>04.</t>
  </si>
  <si>
    <t>05.</t>
  </si>
  <si>
    <t>06.</t>
  </si>
  <si>
    <t>Protección de conocimiento y divulgación</t>
  </si>
  <si>
    <t>07.</t>
  </si>
  <si>
    <t>08.</t>
  </si>
  <si>
    <t>09.</t>
  </si>
  <si>
    <t>10.</t>
  </si>
  <si>
    <t>Interventoría</t>
  </si>
  <si>
    <t>11.</t>
  </si>
  <si>
    <t>PROGRAMACIÓN DE DESEMBOLSOS SISTEMA GENERAL DE REGALIAS</t>
  </si>
  <si>
    <t>Desembolso</t>
  </si>
  <si>
    <t>Fecha Estimada de solicitud</t>
  </si>
  <si>
    <t>Periodo de Cobertura</t>
  </si>
  <si>
    <t>Meses de Cobertura</t>
  </si>
  <si>
    <t>Valor</t>
  </si>
  <si>
    <t xml:space="preserve"> 1 Mes</t>
  </si>
  <si>
    <t>Mes 1 a 2</t>
  </si>
  <si>
    <t>2 Mes</t>
  </si>
  <si>
    <t>Mes 3 a 8</t>
  </si>
  <si>
    <t>8 Mes</t>
  </si>
  <si>
    <t>Mes 9 a 14</t>
  </si>
  <si>
    <t>14 Mes</t>
  </si>
  <si>
    <t>Mes  15 a 20</t>
  </si>
  <si>
    <t>5. DESCRIPCIÓN DE MATERIALES, INSUMOS Y DOCUMENTACIÓN</t>
  </si>
  <si>
    <t>MATERIALES, INSUMOS Y DOCUMENTACION</t>
  </si>
  <si>
    <t>DESCRIPCIÓN Y ESPECIFICACIONES TÉCNICAS</t>
  </si>
  <si>
    <t>UNIDAD DE MEDIDA</t>
  </si>
  <si>
    <t>Combustible para la Unidad móvil de atención primaria en salud</t>
  </si>
  <si>
    <t>Según requerimiento de la Unidad que se adquiera de atención primaria</t>
  </si>
  <si>
    <t>Se requieren para llevar las campañas de atención en salud hasta las comundiades con el fin de realizar diagnosticos de enfermedades cardiovasculares</t>
  </si>
  <si>
    <t>Galones</t>
  </si>
  <si>
    <t>Materiales para el desarrollo de prototipos hardware</t>
  </si>
  <si>
    <t>Componentes electrónicos, tarjetas electrónicas, material de impresión 3D, cables y conectores</t>
  </si>
  <si>
    <t>Se requiere para la fabricación de prototipos funcionales y producto mínimo viable</t>
  </si>
  <si>
    <t>kit</t>
  </si>
  <si>
    <t>Equipamiento de laboratorio de prototipado GIBIC</t>
  </si>
  <si>
    <t>servicios de impresión, corte laser, escaner 3d, inyección de plástico para fabricación de prototipos</t>
  </si>
  <si>
    <t>Se requiere el uso continuo de equipos de prototipado para el desarrollo de diversos prototipos durante 10 meses</t>
  </si>
  <si>
    <t>Unidad</t>
  </si>
  <si>
    <t xml:space="preserve">Materiales de papeleria e insumos de oficina para el desarrollo de los eventos y las capacitaciones </t>
  </si>
  <si>
    <t xml:space="preserve">Servicios de impresión, troquelado de material educativo, laminación de material educativo, elaboración de materiales didácticos en 3D para la educación comunitaria, elementos para el desarrollo de actividades participativas. </t>
  </si>
  <si>
    <t xml:space="preserve">Contar con los recursos adecuados permite a los participantes realizar ejercicios prácticos, multiplicar sus conocimientos con la comunidad y mantener un registro de la información clave presentada, lo cual es esencial para el aprendizaje y la retención de conocimientos. Además, estos materiales apoyan a los facilitadores en la presentación clara y estructurada de los temas, lo que contribuye a una experiencia formativa más efectiva y profesional. </t>
  </si>
  <si>
    <t>Material de promoción del proyecto con cada una de las comunidades</t>
  </si>
  <si>
    <t>Pancartas, pendones, materiales específicos para los embajadores en salud comunitaria e investigadores locales, material publicitario del proyecto y para la rendición de cuentas</t>
  </si>
  <si>
    <t>Necesario para que el proyecto sea ampliamente conocido por toda la comunidad mediante un manual de identidad corporativa del proyecto, comunicación estratégica y difusión del proyecto</t>
  </si>
  <si>
    <t xml:space="preserve">Puntas 10 ul sin filtro       </t>
  </si>
  <si>
    <t>Paquete x 1000 puntas</t>
  </si>
  <si>
    <t>Insumo de uso rutinario en laboratorio de biología molecular. Necesario para dispensación de soluciones, reactivos. Requeridos para actividades de diseño y construcción de kit de identificación de biomarcadores de riesgo cardiovascular.</t>
  </si>
  <si>
    <t>Puntas 200 ul  sin filtro</t>
  </si>
  <si>
    <t>Puntas 1000 ul  sin filtro</t>
  </si>
  <si>
    <t xml:space="preserve">Puntas 10 ul con filtro       </t>
  </si>
  <si>
    <t xml:space="preserve">Rack de 10 cajas (960 puntas). Estériles. Material: Polipropileno </t>
  </si>
  <si>
    <t>Puntas 200 ul  con filtro</t>
  </si>
  <si>
    <t>Puntas 1000 ul  con filtro</t>
  </si>
  <si>
    <t>Kit de PCR</t>
  </si>
  <si>
    <t>Kit para 100 reacciones. Marca New Englad Biolabs, ThermoScientific, Roche o BioRad</t>
  </si>
  <si>
    <t xml:space="preserve">Kit requerido para aplicación de la metodología SELEX que permite la identificación de aptámeros de unión específica a marcadores de riesgo cardiovascular. </t>
  </si>
  <si>
    <t>DNA polimerasa de alta fidelidad</t>
  </si>
  <si>
    <t>Marca Invitrogen™ Platinum™ Taq DNA Polymerase, high fidelity. Presentación por 100 reacciones</t>
  </si>
  <si>
    <t xml:space="preserve">Insumo requerido para aplicación de la metodología SELEX que permite la identificación de aptámeros de unión específica a marcadores de riesgo cardiovascular. </t>
  </si>
  <si>
    <t>Toallas de manos desechable en z</t>
  </si>
  <si>
    <t>Paquete por 150 toallas</t>
  </si>
  <si>
    <t xml:space="preserve">Consumible de uso rutinario en laboratorio de biología molecular. </t>
  </si>
  <si>
    <t>Guantes S</t>
  </si>
  <si>
    <t>Caja x 100 unidades</t>
  </si>
  <si>
    <t>Consumible de uso rutinario en laboratorio de biología molecular. Elemento de bioseguridad</t>
  </si>
  <si>
    <t>Guantes XS</t>
  </si>
  <si>
    <t>Guantes  M</t>
  </si>
  <si>
    <t>Reactivo TRI BD</t>
  </si>
  <si>
    <t>Frasco por 200 mL</t>
  </si>
  <si>
    <t>Requerido para el aislamiento de proteínas de suero sanguíneo. Necesario para proceso de construcción de prototipo de identificación de biomarcadores de riesgo cardiovascular .</t>
  </si>
  <si>
    <t>DNA polimerasa</t>
  </si>
  <si>
    <t>Columnas para cromatografía de exclusión molecular</t>
  </si>
  <si>
    <t>Columnas de filtración en gel. Límite de exclusión de peso molecular de 7 a 40 KD.
Presentación x 50 columnas</t>
  </si>
  <si>
    <t>Requerido para procesos de purifiicación y aislamiento de proteínas candidadatas a servir como biomarcadores de riesgo cardiovascular.</t>
  </si>
  <si>
    <t>Columnas para cromatografía de afinidad</t>
  </si>
  <si>
    <t>EconoFit Profinity IMAC Cartridges, 
Presentación de 5 columnas de 1 ml</t>
  </si>
  <si>
    <t>Requerido para procesos de purifiicación y aislamiento de proteínas recombinantes requeridas para estudios de interacción aptámeros-biomarcadores de riesgo cardiovascular</t>
  </si>
  <si>
    <t>Marcador de peso molecular (ADN)</t>
  </si>
  <si>
    <t>Presentación de  50ug
Rango: 50 a 3.000 bp DNA</t>
  </si>
  <si>
    <t xml:space="preserve">Requerido para ensayos de electroforesis de DNA durane metodología SELEX de identificación de aptámeros de unión específica a marcadores de riesgo cardiovascular. </t>
  </si>
  <si>
    <t>Marcador de peso molecular (Proteínas)</t>
  </si>
  <si>
    <t xml:space="preserve"> Presentación Vial x 500uL. 
Rango de 4 a 250 KDa.
</t>
  </si>
  <si>
    <t xml:space="preserve">Requerido para ensayos de electroforesis de proteínas durane metodología SELEX de identificación de aptámeros de unión específica a marcadores de riesgo cardiovascular. </t>
  </si>
  <si>
    <t>Buffer PBS 10X</t>
  </si>
  <si>
    <t>Presentación de 500 a 1000 mL</t>
  </si>
  <si>
    <t>Insumo requerido para mantener la estabilidad de las muestras, reducir interacciones no específicas y mejorar las condiciones experimentales en la identificación de biomarcadores en sangre usando aptámeros.</t>
  </si>
  <si>
    <t>Buffer SDS 10X</t>
  </si>
  <si>
    <t>Buffer TBS 10X</t>
  </si>
  <si>
    <t>Etanol puro</t>
  </si>
  <si>
    <t xml:space="preserve">Insumo de uso rutinario en laboratorio de biología molecular. Necesario para la elaboración de soluciones y procedimientos de purificación de proteínas y ácidos nucléicos. </t>
  </si>
  <si>
    <t>Caldo LB Miller para microbiología</t>
  </si>
  <si>
    <t>Frasco x 500 gr</t>
  </si>
  <si>
    <t>Medio de cultivo requerido para el cultivo de cepas bacterianas usadas para para la producción de proteínas recombinantes identificadas como biomarcadores de riesgo cardiovascualar.</t>
  </si>
  <si>
    <t>Agar LB Miller para microbiología</t>
  </si>
  <si>
    <t>Células de E. coli  DH5α Competentes</t>
  </si>
  <si>
    <t>Presentación de Kit con 4 tubos de 500 uL cada uno</t>
  </si>
  <si>
    <t>Cepas bacterianas usadas como hospedero para la clonación de vectores codificantes de proteínas recombinantes identificadas como biomarcadores de riesgo cardiovascualar.</t>
  </si>
  <si>
    <t>Células de E. coli  BL21  Competentes</t>
  </si>
  <si>
    <t>Presentación de Kit con 11 tubos de 500 uL cada uno</t>
  </si>
  <si>
    <t>Kit de exresión de proteínas K. Lactis</t>
  </si>
  <si>
    <t xml:space="preserve">Kit con: Vector pKLAC2, enzima de restricción SacII y buffer, primers y cebadores para identificación del vector por PCR, células de K. lactis, y medio de cultivo.
Presentación para 5 reacciones de transformación genética. </t>
  </si>
  <si>
    <t>Kit requerido para la producción de de proteínas recombinantes (con modificaciones postraduccionales) identificadas como biomarcadores de riesgo cardiovascualar.</t>
  </si>
  <si>
    <t>Kit de cuantificación de proteínas BCA</t>
  </si>
  <si>
    <t xml:space="preserve">Kit para 500 ensayos. </t>
  </si>
  <si>
    <t>Kit requerido para cuantificación de concentración de proteínas identificadas como biomarcador de riesgo cardiovascular durante metodología SELEX.</t>
  </si>
  <si>
    <t>Kit de clonación Alicator</t>
  </si>
  <si>
    <t>Presentación: Kit para 20 reacciones</t>
  </si>
  <si>
    <t>Kit requerido para la producción de de proteínas recombinantes (sin modificaciones postraduccionales) identificadas como biomarcadores de riesgo cardiovascualar.</t>
  </si>
  <si>
    <t xml:space="preserve">Agente de tinción de geles de electroforesis </t>
  </si>
  <si>
    <t>Marca HydraGreen™ Safe DNA Dye
Presentación: 1 mL, concentración 20,000 X</t>
  </si>
  <si>
    <t xml:space="preserve">Reactivo requerido para realización de ensayos de electroforesis para visualización de ácidos nucleicos y proteínas. </t>
  </si>
  <si>
    <t>Kit de purificación de plásmidos (Miniprep)</t>
  </si>
  <si>
    <t>Presentación por 250 minipreps</t>
  </si>
  <si>
    <t xml:space="preserve">Kit requerido para la purificación de vectores de clonación y expresión utilizados para la producción de proteínas recombinantes requeridas para ensayos de interacción aptámeros-Biomarcadores de riesgo cardiovacular. </t>
  </si>
  <si>
    <t>Tubos falcom 50 ml</t>
  </si>
  <si>
    <t>Paquete x 500 tubos</t>
  </si>
  <si>
    <t>Insumo de uso rutiniario en laboratorio de biología molecular. Requerido para preparación de soluciones, cultivo de células y labores que requieren pasos de centrifugación.</t>
  </si>
  <si>
    <t>Tubos falcon 15 ml</t>
  </si>
  <si>
    <t>Tubos eppendorf 2 ml</t>
  </si>
  <si>
    <t>Tubos pcr 0,2 ml</t>
  </si>
  <si>
    <t>Paquete x 1000 Unidades</t>
  </si>
  <si>
    <t>Mecheros</t>
  </si>
  <si>
    <t>Material vidrio.</t>
  </si>
  <si>
    <t xml:space="preserve">Insumo de uso rutinario en laboratorio de biología molecular. Requerido para trabajo bioseguro en cabinas de flujo laminar en tareas que requieren el cultivo de células para producción de biomarcadores proteícos de resgo cardiovascular. </t>
  </si>
  <si>
    <t>Alcohol para mecheros</t>
  </si>
  <si>
    <t>Galon x 3.7 L</t>
  </si>
  <si>
    <t xml:space="preserve">Insumo de uso rutinario en laboratorio de biología molecular </t>
  </si>
  <si>
    <t>Papel Parafilm</t>
  </si>
  <si>
    <t>Rollo x 30 metros de longitud y 10 cm de ancho</t>
  </si>
  <si>
    <t xml:space="preserve">Insumo requerido para ensayos de elecroforesis de DNA y proteínas </t>
  </si>
  <si>
    <t>Isopropanol</t>
  </si>
  <si>
    <t>Grado reactivo.
Presentación por 5 L</t>
  </si>
  <si>
    <t>Reactivo requerido para  precipitar y purificar los aptámeros después de su síntesis o amplificación.</t>
  </si>
  <si>
    <t xml:space="preserve">Frasccos tipo Schott de 500 ml </t>
  </si>
  <si>
    <t>Frascos de vidrio borosilicato , tapa rosca, graduado</t>
  </si>
  <si>
    <t xml:space="preserve"> Insumo requerido para la preparación y manejo de soluciones y medios de cultivo </t>
  </si>
  <si>
    <t>Frasccos tipo Schott de  1 L</t>
  </si>
  <si>
    <t>Frasccos tipo Schott de 2 L</t>
  </si>
  <si>
    <t>Erlenmeyer vidrio 500 ml</t>
  </si>
  <si>
    <t>Material de vidrio, cuello angosto</t>
  </si>
  <si>
    <t>Erlenmeyer vidrio 1 L</t>
  </si>
  <si>
    <t>Laminas espaciadoras de vidrio para geles de poliacrilamida</t>
  </si>
  <si>
    <t>Láminas de 1.5 mm , marca BioRad, específicas para equipos de electroforesis Mini-PROTEAN.
Presentación: Caja x 5 unidades</t>
  </si>
  <si>
    <t>Material requerido para prepración de geles de poliacrilamida para ensayos de electroforesis, necesarios para y analizar aptámeros, evaluar interacciones específicas con biomarcadores en sangre, verificar la pureza de los aptámeros, separar proteínas de las muestras de sangre.y estudiar las modificaciones o conformaciones de los aptámeros.</t>
  </si>
  <si>
    <t>Platos para prepración de geles de poliacrilamida</t>
  </si>
  <si>
    <t>Marca Mini-PROTEAN® Short Plates. BIORAD 
Presentación: caja x 10 unidades</t>
  </si>
  <si>
    <t>Membrana de nitrocelulosa</t>
  </si>
  <si>
    <t>Rollo de  30 cm x 3.5 m.
Tamaño de poro: 0.45 µm, 
Marca THERMO SCIENTIFIC</t>
  </si>
  <si>
    <t>Membrana Nylon</t>
  </si>
  <si>
    <t>Rollo de  8 cm x 12 cm
Tamaño de poro: 0.45 µm, 
Marca THERMO SCIENTIFIC</t>
  </si>
  <si>
    <t>Material requerido para ensayos de blotting y el l análisis y detección de interacciones entre aptámeros y biomarcadores específicos.</t>
  </si>
  <si>
    <t>Platos de microcultivo de 96 pozos</t>
  </si>
  <si>
    <t>Placas estérile, fondo plano.
Presentación:Caja por 100 Unidades</t>
  </si>
  <si>
    <t xml:space="preserve">Material requerido para las construcción de los prototipos y las distintas unidades del kit de identificación de biomarcadores de riesgo Cardiovascular. </t>
  </si>
  <si>
    <t>Cajas Petri 90x15 mm</t>
  </si>
  <si>
    <t>Paquuete por 825 cajas</t>
  </si>
  <si>
    <t>Material de uso rutinario en laboratorio. Rquerido para el cultivo de cepas bacterianas empleadas para la producción de proteínas recombinantes identficadas como biomarcadores de riesgo cardiovascular.</t>
  </si>
  <si>
    <t>Estreptavidina conjugada a HRP</t>
  </si>
  <si>
    <t>HRP-Conjugated Streptavidin x 0.25ml Marca THERMO SCIENTIFIC</t>
  </si>
  <si>
    <t>Reactivo requerido para la construcción de kits de identificación de biomarcadores de riesgo carddiovascular.  Necesario para la detección amplificada y precisa de las interacciones entre los aptámeros y los biomarcadores objetivo.</t>
  </si>
  <si>
    <t xml:space="preserve">Anticuerpo Monoclonal  tipo IgG1 conjugado a HRP y colas de histidina
</t>
  </si>
  <si>
    <t>6x-His Tag Monoclonal Antibody
(4E3D10H2/E3), HRP. Species Reactivity:
Tag. Host / Isotype: Mouse / IgG2</t>
  </si>
  <si>
    <t>Enzima requerida para el desarrollo del prototipo del kit,  para validar la presencia y la correcta expresión de las proteínas o aptámeros que desarrollados.</t>
  </si>
  <si>
    <t>Proteinasa K</t>
  </si>
  <si>
    <t>Presentación: Frasco x 1 gr.
Liofilizado</t>
  </si>
  <si>
    <t>Insumo requerido para la construcción de kits de identificación de biomarcadores de riesgo cardiovascular.  Necesario para eliminar proteínas que que interfieren con la interacción específica entr aptámeros y dianas.</t>
  </si>
  <si>
    <t>RNAsa A</t>
  </si>
  <si>
    <t>Presetación: solución liquida de 4 a 10 mg/L en volúmenes entre 0,7 uL a 5 mL</t>
  </si>
  <si>
    <t>Insumo requerido para eliminar el ARN que no sea relevante para la detección, asegurando que las muestras estén libres de ácidos nucleicos que podrían interferir en los ensayos de unión de aptámeros.</t>
  </si>
  <si>
    <t>Nanoparticulas de oro</t>
  </si>
  <si>
    <t xml:space="preserve">Diametro de partíclas de 20 a 80 nm diamete 
Presentación de 10 a 50 ML </t>
  </si>
  <si>
    <t>Insumo requerido para el desrrollo de kit de identificación de biomarcadores de riesgo cardiovascular. Necesario para la generación de color visible cuando los biomarcadores están presentes, facilitando la interpretación rápida y directa de los resultados de la prueba.</t>
  </si>
  <si>
    <t>Vector de expresión proteínas Recombinantes</t>
  </si>
  <si>
    <t>Vector con promotor T7, inducible por IPTG, Taq 6HIS, y sitio de reconocimiento enterokinasa.
Presentación de 10 a 50 ug</t>
  </si>
  <si>
    <t>Elemento requerido para la producción de  proteínas recombinantes identificadas como biomarcadores de riesgo cardiovascualar.</t>
  </si>
  <si>
    <t>Ampicilina</t>
  </si>
  <si>
    <t>Presentación de 200 mg</t>
  </si>
  <si>
    <t>Antibiótico requerido para la selección de cepas bacterianas trasnformadas</t>
  </si>
  <si>
    <t>Cloranfenicol</t>
  </si>
  <si>
    <t>Presentación de 100 mg</t>
  </si>
  <si>
    <t xml:space="preserve">Sulfato de Kanamicina </t>
  </si>
  <si>
    <t>Presentación de 5 gr</t>
  </si>
  <si>
    <t>Acrilamida 40%</t>
  </si>
  <si>
    <t>Presentación de 500 Ml a 1 L</t>
  </si>
  <si>
    <t>Insumo requerido para analizar la pureza y el tamaño de los aptámeros o los biomarcadores objeto de investigación mediante electroforesis</t>
  </si>
  <si>
    <t>Unidades de filtración al vacío</t>
  </si>
  <si>
    <t>Membranas con poro de 0,22 uM.
Presentación paquete por 12 Unidades de volúmen para 150,200, 250,500 o 1000 mL</t>
  </si>
  <si>
    <t>Insumo requerido para la filtración de medios de cultivo, buffer o soluciones de trabajo.</t>
  </si>
  <si>
    <t xml:space="preserve">BCA Protein Assay Kit </t>
  </si>
  <si>
    <t>Presentación por 1000 mL</t>
  </si>
  <si>
    <t>6. PROTECCIÓN DE CONOCIMIENTO Y DIVULGACIÓN</t>
  </si>
  <si>
    <t>ACTIVIDADES DE PROTECCIÓN DE CONOCIMIENTO Y DIVULGACIÓN</t>
  </si>
  <si>
    <t xml:space="preserve">DESCRIPCIÓN DETALLADA DE LA ACTIVIDAD </t>
  </si>
  <si>
    <t>Registro de diseño industrial</t>
  </si>
  <si>
    <t>El dispositivo diseñado en su versión de producto mínimo viable se registrará como diseño industrial</t>
  </si>
  <si>
    <t>Protección legal del diseño del hardware, evitando copias o imitaciones.Además, es fundamental para las fases de transferencia</t>
  </si>
  <si>
    <t>Registro de software embebido en el dispositivo</t>
  </si>
  <si>
    <t>Se registra propiedad intelectural de los métodos de acondicionamiento de señales y preprocesamiento de datos</t>
  </si>
  <si>
    <t>Protección del código fuente y funcionalidades del software embebido. Además, es fundamental para las fases de transferencia</t>
  </si>
  <si>
    <t>Publicación de artículos científicos en revistas especializadas</t>
  </si>
  <si>
    <t>Redacción, traducción, envío y publicación de 10 artículos en revistas de alto impacto.</t>
  </si>
  <si>
    <t>Difundir los hallazgos del proyecto a la comunidad científica global, incrementar la visibilidad del proyecto, validación científica del proyecto y contribuir al conocimiento general en el campo.</t>
  </si>
  <si>
    <t>Documentación y Registro de Software y Marcas</t>
  </si>
  <si>
    <t>Elaboración de manual de usuario, manual técnico y registro de la aplicación móvil y plataforma web.</t>
  </si>
  <si>
    <t>Asegurar que el software esté bien documentado para su uso, mantenimiento y futura mejora, además de protegerlo legalmente mediante su registro.</t>
  </si>
  <si>
    <t>Material audiovisual</t>
  </si>
  <si>
    <t>Producción de videos y otros materiales audiovisuales para la difusión de los resultados del proyecto, incluyendo demostraciones de dispositivos, entrevistas, animaciones educativas y cápsulas informativas para redes sociales.</t>
  </si>
  <si>
    <t>Facilitar la divulgación de los resultados del proyecto a través de medios accesibles y atractivos, dirigidos a diferentes públicos, incluyendo la comunidad científica y la sociedad en general.</t>
  </si>
  <si>
    <t>Obras efímeras para eventos de socializacion</t>
  </si>
  <si>
    <t>Diseño e impresión de banners, posters, folletos, para congresos y eventos comunitarios.</t>
  </si>
  <si>
    <t>Presentación del proyecto en eventos científicos y comunitarios para dar a conocer los avances e impacto facilitando la apropiación social del conocimiento.</t>
  </si>
  <si>
    <t>Creación de sitio web del proyecto</t>
  </si>
  <si>
    <t>Desarrollo de un sitio web para difundir información del proyecto, noticias, publicaciones y recursos educativos.</t>
  </si>
  <si>
    <t>Consolidar un espacio online para acceder a la información del proyecto y facilitar la comunicación con la comunidad.</t>
  </si>
  <si>
    <t xml:space="preserve">Socialización y divulgación de resultados con las comunidades locales en cada uno de los municipios de los departamentos de Caldas, Risaralda, Antioquía y Quindío. </t>
  </si>
  <si>
    <t>La presentación y comunicación de los logros, hallazgos y avances obtenidos en un proyecto a nivel local y departamental. Este proceso incluye la organización de encuentros, donde se compartan los resultados con las comunidades, grupos de interés, y otros actores relevantes</t>
  </si>
  <si>
    <t xml:space="preserve">Es necesario realizar la socialización y divulgación de los resultados del proyecto con las comunidades locales participantes en cada uno de los municipios en los departamentos de Caldas, Risaralda, Quindío y Antioquía, con el fin de dar sostenibilidad al proyectos, a la apropiación de conocimientos y las practicas de cuidado en salud cardiovasculary los planes de prevención, predicción y resolución de enferemedades a largo plazo. </t>
  </si>
  <si>
    <t xml:space="preserve">Objetivo específico No 4. 
Actividad: Divulgación de Resultados de la Investigación de los resultados del proyecto
Tarea:  Elaboración y sometimiento de artículo científico TOP </t>
  </si>
  <si>
    <t>Publicación de artículos científicos</t>
  </si>
  <si>
    <t>Requerido para dar cumplimiento a compromisos relacionados con productos de generación de nuevo conocimiento. Incluye el pago de servicios editoriales para publicación de artículos en revistas internacionales bajo modalidad Open acces.</t>
  </si>
  <si>
    <t>Objetivo específico No 1. 
Actividad: Diseño y validación de prototipos de kits para identificación de biomarcadores de riesgo cardiovascular
Tarea:  Definir modelos de transferencia y explotación comercial de los prototipos (TRL 9)</t>
  </si>
  <si>
    <t>Pago de solictud de resgistro de marca</t>
  </si>
  <si>
    <t>Requerido para obener el registro de marca por parte de la Superintendencia de Industria y Comercio SIC para el prototipo de kit de identificación de marcadores de riesgo cardiovascular</t>
  </si>
  <si>
    <t>Objetivo específico No 4. 
Actividad: Divulgación de Resultados de la Investigación de los resultados del proyecto
Tarea:  Elaboración de ponencia</t>
  </si>
  <si>
    <t>Participación en congresos académicos</t>
  </si>
  <si>
    <t>Recurso necesario para cubrir los costos de participación (Inscripción, traslados y viáticos) en eventos académcios para divulgar resultados relacionados con el desarrollo, validación e implementación de un prototipo de kit de identificación de biomarcadores de riesgo cardiovascular.</t>
  </si>
  <si>
    <t>DESCRIPCIÓN PROTECCIÓN DE CONOCIMIENTO Y DIVULGACIÓN</t>
  </si>
  <si>
    <t>NUMERAL ASOCIADO AL DOCUMENTO TECNICO</t>
  </si>
  <si>
    <t>Universidad</t>
  </si>
  <si>
    <t>INFRAESTRUCTURA</t>
  </si>
  <si>
    <t>Tipo de infraestructura requerida (adecuación o mejora)</t>
  </si>
  <si>
    <t>Descripción</t>
  </si>
  <si>
    <t>Cantidad</t>
  </si>
  <si>
    <t>Valor total</t>
  </si>
  <si>
    <t>Laboratorio de prototipado UdeA</t>
  </si>
  <si>
    <t>Laboratorio ubicado en el Carmen de Viboral</t>
  </si>
  <si>
    <t>Centro de producción de dispositivos UdeA</t>
  </si>
  <si>
    <t>Espacios - Municipio de Riosucio</t>
  </si>
  <si>
    <t>Salas de juntas, teatros, aulas de reunión, entre otros espacios</t>
  </si>
  <si>
    <t>Espacios - Municipio de Samaná</t>
  </si>
  <si>
    <t>Espacios - Municipio de Anserma</t>
  </si>
  <si>
    <t>Espacios - Distrito portuario, logístico, industrial, turístico y comercial de Turbo</t>
  </si>
  <si>
    <t>Espacios - Municipio de Necoclí</t>
  </si>
  <si>
    <t>Espacios - Alcaldía Municipal de Salento</t>
  </si>
  <si>
    <t>Espacios - Municipio de Mistrató</t>
  </si>
  <si>
    <t>Espacios - Municipio de Balboa</t>
  </si>
  <si>
    <t>Espacios - Universidad de Caldas</t>
  </si>
  <si>
    <t>Espacios - Universidad Pontificia Bolivariana</t>
  </si>
  <si>
    <t>Espacios - Instituto Colombiano de Medicina Tropical</t>
  </si>
  <si>
    <t>Espacios - Universidad del Quindio</t>
  </si>
  <si>
    <t>Espacios - Servicios Especiales de Salud Hospital Universitario de Caldas</t>
  </si>
  <si>
    <t>Espacios - Institución Universitaria Pascual Bravo</t>
  </si>
  <si>
    <t>Espacios - Fundación Vive con Bienestar</t>
  </si>
  <si>
    <t>7. GASTOS DE VIAJE</t>
  </si>
  <si>
    <t>DESPLAZAMIENTO (origen y destino)</t>
  </si>
  <si>
    <t>MEDIO DE TRANSPORTE</t>
  </si>
  <si>
    <t>No. De Viajes</t>
  </si>
  <si>
    <t>No de personas</t>
  </si>
  <si>
    <t xml:space="preserve">No de días </t>
  </si>
  <si>
    <t>Valor unitario (viajes al año por 1 municipio)</t>
  </si>
  <si>
    <t>Manizales a Samaná, Anserma y Riosucio</t>
  </si>
  <si>
    <t>Terrestre</t>
  </si>
  <si>
    <r>
      <rPr>
        <rFont val="Arial Narrow"/>
        <color theme="1"/>
        <sz val="11.0"/>
      </rPr>
      <t>Numero de viajes a los</t>
    </r>
    <r>
      <rPr>
        <rFont val="Arial Narrow"/>
        <b/>
        <color theme="1"/>
        <sz val="11.0"/>
      </rPr>
      <t xml:space="preserve"> tres municipios</t>
    </r>
    <r>
      <rPr>
        <rFont val="Arial Narrow"/>
        <color theme="1"/>
        <sz val="11.0"/>
      </rPr>
      <t xml:space="preserve"> durante los 3 años de ejecución. Por municipio:
Año        Número de sesiones-viajes
1        52
2        17
3        17
----
4 personas del personal de aliados por viaje a los 3 municipios </t>
    </r>
  </si>
  <si>
    <t>Medellín a Turbo y Necoclí</t>
  </si>
  <si>
    <r>
      <rPr>
        <rFont val="Arial Narrow"/>
        <color theme="1"/>
        <sz val="11.0"/>
      </rPr>
      <t>Numero de viajes a los</t>
    </r>
    <r>
      <rPr>
        <rFont val="Arial Narrow"/>
        <b/>
        <color theme="1"/>
        <sz val="11.0"/>
      </rPr>
      <t xml:space="preserve"> dos municipios</t>
    </r>
    <r>
      <rPr>
        <rFont val="Arial Narrow"/>
        <color theme="1"/>
        <sz val="11.0"/>
      </rPr>
      <t xml:space="preserve"> durante los 3 años de ejecución. Por municipio:
Año        Número de sesiones-viajes
1        52
2        17
3        17
----
4 personas del personal de aliados por viaje a los 2 municipios</t>
    </r>
  </si>
  <si>
    <t>Pereira a Balboa y Mistrató</t>
  </si>
  <si>
    <r>
      <rPr>
        <rFont val="Arial Narrow"/>
        <color theme="1"/>
        <sz val="11.0"/>
      </rPr>
      <t>numero de viajes a los</t>
    </r>
    <r>
      <rPr>
        <rFont val="Arial Narrow"/>
        <b/>
        <color theme="1"/>
        <sz val="11.0"/>
      </rPr>
      <t xml:space="preserve"> dos municipios</t>
    </r>
    <r>
      <rPr>
        <rFont val="Arial Narrow"/>
        <color theme="1"/>
        <sz val="11.0"/>
      </rPr>
      <t xml:space="preserve"> durante los 3 años de ejecución. Por municipio:
Año        Número de sesiones-viajes
1        52
2        17
3        17
----
4 personas del personal de aliados por viaje a los 2 municipios</t>
    </r>
  </si>
  <si>
    <t>Armenia a Salento</t>
  </si>
  <si>
    <r>
      <rPr>
        <rFont val="Arial Narrow"/>
        <color theme="1"/>
        <sz val="11.0"/>
      </rPr>
      <t>numero de viajes al</t>
    </r>
    <r>
      <rPr>
        <rFont val="Arial Narrow"/>
        <b/>
        <color theme="1"/>
        <sz val="11.0"/>
      </rPr>
      <t xml:space="preserve"> </t>
    </r>
    <r>
      <rPr>
        <rFont val="Arial Narrow"/>
        <color theme="1"/>
        <sz val="11.0"/>
      </rPr>
      <t>municipio durante los 3 años de ejecución. Por municipio:
Año        Número de sesiones-viajes
1        52
2        17
3        17
----
4 personas del personal de aliados por viaje al municipio</t>
    </r>
  </si>
  <si>
    <t>Manizales a Antioquia, Quindio y Risaralda</t>
  </si>
  <si>
    <t>Terrestre/aéreo</t>
  </si>
  <si>
    <t>Personal aliado hacia aliados de otros departamentos</t>
  </si>
  <si>
    <t>Medellín a Caldas, Risaralda y Quindio</t>
  </si>
  <si>
    <t>Pereira a Antioquia, Caldas y Quindío</t>
  </si>
  <si>
    <t>Armenia a Antioquia, Caldas y Risaralda</t>
  </si>
  <si>
    <t>Medellín - Necoclí - Medellín</t>
  </si>
  <si>
    <t>Aéreo</t>
  </si>
  <si>
    <t xml:space="preserve">Viaje requerido para el desplazamiento de equipo de investigación (2 personas) desde Medellín a la región de Urabá para ejecución de actividades relacionadas con diseño de protocolos  y realización de pruebas de implementación del Kit de identificación de biomarcadores de riesgo cardiovascular.
Costo Unitario de tiquete aéreo (dos trayectos, ida y vuelta): $ 636.667
</t>
  </si>
  <si>
    <t>Viajes internos Urabá (Turbo, Necoclí)</t>
  </si>
  <si>
    <t>Álquiler de camioneta tipo Van con conductor por un día para el transporte de investigadores en el casco urbano y rural de municipios de Urabá antioqueño para realización de actividades relacionadas con: recolección de muestras sanguineas y validación eimplementación  de prototipo de kit de identificación de biomarcadores de riesgo cardiovascular.
Costo unitario del servicio: $ 500.000
Costo Hospedaje (una noche, una persona): 140.000
Costo Alimentación (Desayuno, almuerzo y cena diario por persona): 50.0000</t>
  </si>
  <si>
    <t>9. DESCRIPCIÓN Y CUANTIFICACIÓN DE COSTOS ADMINISTRATIVOS</t>
  </si>
  <si>
    <t>RECURSOS</t>
  </si>
  <si>
    <t>CARGO</t>
  </si>
  <si>
    <t>CANTIDAD</t>
  </si>
  <si>
    <t>VALOR MENSUAL</t>
  </si>
  <si>
    <t>Profesional en áreas administrativas o ciencias básicas con posgrado en modalidad de maestría en áreas administrativas o ciencias básicas más de 5 años de experiencia en dirección y gestión de proyectos.</t>
  </si>
  <si>
    <t>Coordinador administrativo</t>
  </si>
  <si>
    <t>Dirigir y coordinar las actividades administrativas relacionadas con el proyecto, de acuerdo a los lineamientos y normativas definidas por el Sistema General de Regalías, con el fin de garantizar la correcta ejecución del proyecto. Entregar informes y respuestas a consultas solicitadas por Minciencias, DNP, Contraloría, y las diferentes instancias internas de la Universidad que velan por el adecuado manejo de los recursos.</t>
  </si>
  <si>
    <t>Profesional en áreas de ingeniería, administrativas o afines. Al menos veinticuatro (24) meses de experiencia laboral y experiencia relacionada en proyectos financiados con el Sistema General de Regalías.</t>
  </si>
  <si>
    <t>Personal de Apoyo Administrativo y Financiero</t>
  </si>
  <si>
    <t>Los proyectos del Sistema General de Regalías deben reportar constantemente información a los diferentes órganos de control, para lo cual se han dispuesto diferentes plataformas, tales como el GESPROY, donde cotidianamente se debe reportar el avance físico y financiero del proyecto. Para ello el proyecto contará con el apoyo de un profesional experto en el manejo de dichos sistemas de reporte de información.</t>
  </si>
  <si>
    <t>Personal administrativo SGPR</t>
  </si>
  <si>
    <t>El proyecto se debe ejecutar considerando la normatividad establecida por la Comisión Rectora del Sistema General de Regalías, así como por el Consejo Superior Universitario de la Universidad de Caldas a través del acuerdo 08 del 2017, por el cual se establece el estatuto de contratación. Operativamente se debe registrar información en el Sistema de Presupuesto y Giros de Regalías -SPGR establecido por el Ministerio de Hacienda y Crédito Público, en el módulo de presupuesto, tal como la inscripción de proveedores, y la generación de CDPs y asignación de registros presupuestales para cada uno de los contratos. Es importante de igual forma considerar que por la modalidad en la que se ejecutará la obra (administración delegada), todo esto en los tiempos que requiere una adecuada ejecución de la obra y que permita cumplir con el cronograma establecido.</t>
  </si>
  <si>
    <t>Auxiliar administrativo</t>
  </si>
  <si>
    <t>Auxiliar de apoyo</t>
  </si>
  <si>
    <t>Apoyo a las gestiones administrativas del proyecto</t>
  </si>
  <si>
    <t>10. DESCRIPCIÓN Y CUANTIFICACIÓN DE SEGUIMIENTO/INTERVENTORIA</t>
  </si>
  <si>
    <t>DESCRIPCIÓN</t>
  </si>
  <si>
    <t>VALOR TOTAL</t>
  </si>
  <si>
    <t>Supervisor del proyecto</t>
  </si>
  <si>
    <t>Se realizará una supervisión por parte de la entidad ejecutora, por personal con experiencia. 2 horas de dedicación semanal</t>
  </si>
  <si>
    <t>Apoyo a la supervisión técnica</t>
  </si>
  <si>
    <t xml:space="preserve">Título de pregrado en áreas del conocimiento relacionadas con las ciencias sociales y humanas, economía, administración, contaduría y afines, ingeniería, arquitectura, urbanismo y afines, matemáticas y ciencias naturales o ciencias de la educación con 18 a 24 Meses de expriencia profesional </t>
  </si>
  <si>
    <t>Realizar el apoyo a la supervisión técnica, se calcula para los 36 meses de duración del proyecto con el fin de contribuir en el correcto desarrollo y apoyar técnicamente en la validación y entrega de productos generados.</t>
  </si>
  <si>
    <t>Apoyo a la supervisión administrativa</t>
  </si>
  <si>
    <t>Profesional en áreas administrativas con posgrado en modalidad de especialización en áreas administrativas con más de 18 meses de experiencia relacionada</t>
  </si>
  <si>
    <t>Realizar el apoyo a la supervisión administrativa y financiera, se calcula para los 36 meses de duración del proyecto con el fin de contribuir en el correcto desarrollo relacionado con recursos administrativos y financieros relacionados con el proyecto.</t>
  </si>
  <si>
    <t>Asesor Legal de Supervisión</t>
  </si>
  <si>
    <t>Profesional en derecho con posgrado en modalidad de especialización más de 24 meses de experiencia relacionada</t>
  </si>
  <si>
    <t>Realizar el apoyo a la supervisión jurídica, para garantizar el correcto desempeño del proyecto durante los 36 meses de duración del mismo.</t>
  </si>
  <si>
    <t>11. OTROS</t>
  </si>
  <si>
    <t>OTROS</t>
  </si>
  <si>
    <t>Unidad de medida</t>
  </si>
  <si>
    <t>Valor unitario</t>
  </si>
  <si>
    <t>Imprevistos</t>
  </si>
  <si>
    <t>Atendiendo que el proyecto tiene una duración de treinta y seis (36) meses, se tiene en cuenta un porcentaje de imprevistos, teniendo en cuenta posible incremento de tasas cambiarias e importación de equipos importados y especializados, incremento en los precios del mercado de materiales, insumos, equipos y software.</t>
  </si>
  <si>
    <t>NOMBRE DEL PROYECTO</t>
  </si>
  <si>
    <t>CUADRO DE CANTIDADES Y PRECIOS</t>
  </si>
  <si>
    <t>FECHA :</t>
  </si>
  <si>
    <t>UND</t>
  </si>
  <si>
    <t>VR. UNITARIO</t>
  </si>
  <si>
    <t>VR. TOTAL</t>
  </si>
  <si>
    <t>PRELIMINARES</t>
  </si>
  <si>
    <t>OBRAS PRELIMINARES</t>
  </si>
  <si>
    <t>Globales, unidades, Metros cuadrados, Metro cúbicos, etc</t>
  </si>
  <si>
    <t xml:space="preserve">SUBTOTAL PRELIMINARES  </t>
  </si>
  <si>
    <t>CIMENTACION</t>
  </si>
  <si>
    <t>EXCAVACIONES   Y LLENOS</t>
  </si>
  <si>
    <t xml:space="preserve">SUBTOTAL CIMIENTOS  </t>
  </si>
  <si>
    <t>DESAGÜES E INSTALACIONES SUBTERRANEAS</t>
  </si>
  <si>
    <t xml:space="preserve">ACTIVIDADES PRELIMINARES </t>
  </si>
  <si>
    <t>MOVIMIENTO DE TIERRA</t>
  </si>
  <si>
    <t xml:space="preserve">SUBTOTAL ACTIVIDADES PRELIMINARES INSTALACIONES HIDROSANITARIAS  </t>
  </si>
  <si>
    <t xml:space="preserve">SUMINISTRO Y COLOCACION DE TUBERIAS Y ACCESORIOS RED DE AGUAS RESIDUALES </t>
  </si>
  <si>
    <t xml:space="preserve">OBRAS EN CONCRETO RED DE AGUAS RESIDUALES </t>
  </si>
  <si>
    <t xml:space="preserve">OBRAS VARIAS RED DE AGUAS RESIDUALES </t>
  </si>
  <si>
    <t>SUBTOTAL RED DE AGUAS RESIDUALES PARA EL BLOQUE D</t>
  </si>
  <si>
    <t>SUMINISTRO Y COLOCACION DE TUBERIAS Y ACCESORIOS RED DE AGUAS LLUVIAS</t>
  </si>
  <si>
    <t>OBRAS EN CONCRETO RED DE AGUAS LLUVIAS</t>
  </si>
  <si>
    <t>OBRAS VARIAS RED DE AGUAS LLUVIAS</t>
  </si>
  <si>
    <t>SUBTOTAL RED DE AGUAS LLUVIIAS PARA EL BLOQUE D</t>
  </si>
  <si>
    <t>ESTRUCTURAS EN CONCRETO Y METALICAS</t>
  </si>
  <si>
    <t>ESTRUCTURAS EN CONCRETO</t>
  </si>
  <si>
    <t>SUBTOTAL ESTRUCTURAS EN CONCRETO Y METALICAS</t>
  </si>
  <si>
    <t xml:space="preserve">MAMPOSTERIA </t>
  </si>
  <si>
    <t>MAMPOSTERIA EN BLOQUE Y ARCILLA</t>
  </si>
  <si>
    <t xml:space="preserve">SUBTOTAL MAMPOSTERIA  </t>
  </si>
  <si>
    <t xml:space="preserve">PREFABRICADOS </t>
  </si>
  <si>
    <t>ELEMENTOS PREFABRICADOS EN CONCRETO Y FIBROCEMENTO</t>
  </si>
  <si>
    <t xml:space="preserve">SUBTOTAL PREFABRICADOS  </t>
  </si>
  <si>
    <t>INSTALACION HIDRAULICA Y DE GAS</t>
  </si>
  <si>
    <t>RED DE AGUA POTABLE PARA EL BLOQUE D</t>
  </si>
  <si>
    <t>SUBTOTAL RED DE AGUA POTABLE PARA EL BLOQUE D</t>
  </si>
  <si>
    <t>RED CONTRA INCENDIOS BLOQUE D
 SUMINISTRO Y COLOCACION DE TUBERIAS Y ACCESORIOS</t>
  </si>
  <si>
    <t>SUBTOTAL RED CONTRA INCENDIOS BLOQUE D</t>
  </si>
  <si>
    <t xml:space="preserve">INSTALACIONES DE RED GAS </t>
  </si>
  <si>
    <t xml:space="preserve">SUBTOTAL INSTALACIONES DE RED GAS </t>
  </si>
  <si>
    <t xml:space="preserve">INSTALACION ELECTRICA, TELEFONICA Y COMUNICACIONES </t>
  </si>
  <si>
    <t>SALIDAS DE ALUMBRADO Y TOMAS</t>
  </si>
  <si>
    <t>TOMAS</t>
  </si>
  <si>
    <t>ACOMETIDAS</t>
  </si>
  <si>
    <t>CAMARAS ELECTRICAS</t>
  </si>
  <si>
    <t>SISTEMA DE PUESTA A TIERRA</t>
  </si>
  <si>
    <t>CARCAMO</t>
  </si>
  <si>
    <t xml:space="preserve">SUBTOTAL INSTALACION ELECTRICA, TELEFONICA Y COMUNICACIONES </t>
  </si>
  <si>
    <t xml:space="preserve"> EQUIPOS ESPECIALES</t>
  </si>
  <si>
    <t>INSTALACIONES DE EQUIPOS ESPECIALES</t>
  </si>
  <si>
    <t xml:space="preserve">SUBTOTAL EQUIPOS ESPECIALES </t>
  </si>
  <si>
    <t>PAÑETES</t>
  </si>
  <si>
    <t>SOBRE MUROS Y PLACAS</t>
  </si>
  <si>
    <t xml:space="preserve">SUBTOTAL PAÑETES  </t>
  </si>
  <si>
    <t>PISOS</t>
  </si>
  <si>
    <t>PISOS Y AFINADOS</t>
  </si>
  <si>
    <t xml:space="preserve">SUBTOTAL PISOS </t>
  </si>
  <si>
    <t>CUBIERTA E IMPERMEABILIZACIONES</t>
  </si>
  <si>
    <t xml:space="preserve">SUBTOTAL CUBIERTA E IMPERMEABILIZACIONES  </t>
  </si>
  <si>
    <t>CARPINTERIA METALICA</t>
  </si>
  <si>
    <t>CARPINTERIA EN LAMINA  Y ALUMINIO</t>
  </si>
  <si>
    <t>SUBTOTAL CARPINTERIA METELICA</t>
  </si>
  <si>
    <t>ENCHAPES</t>
  </si>
  <si>
    <t>ENCHAPES SOBRE MUROS</t>
  </si>
  <si>
    <t xml:space="preserve">SUBTOTAL ENCHAPES  </t>
  </si>
  <si>
    <t>APARATOS SANITARIOS</t>
  </si>
  <si>
    <t>APARATOS SANITARIOS Y ACCESORIOS</t>
  </si>
  <si>
    <t>SUBTOTAL APARATOS SANITARIOS</t>
  </si>
  <si>
    <t>CIELORASOS Y DIVISIONES</t>
  </si>
  <si>
    <t>CIELORASOS - DIVISIONES Y OTROS</t>
  </si>
  <si>
    <t xml:space="preserve">SUBTOTAL CIELORASOS Y DIVISIONES  </t>
  </si>
  <si>
    <t>PINTURA</t>
  </si>
  <si>
    <t>PINTURAS Y ESTUCOS SOBRE MAMPOSTERIA</t>
  </si>
  <si>
    <t xml:space="preserve">SUBTOTAL PINTURA  </t>
  </si>
  <si>
    <t>CONSTRUCCIONES ESPECIALES</t>
  </si>
  <si>
    <t>FACHADAS</t>
  </si>
  <si>
    <t xml:space="preserve">SUBTOTAL CERRADURAS Y VIDRIOS  </t>
  </si>
  <si>
    <t>OBRAS EXTERIORES</t>
  </si>
  <si>
    <t>MOVIMIENTO DE TIERRAS - ZONAS DURAS Y PLAZOLETAS</t>
  </si>
  <si>
    <t xml:space="preserve">SUBTOTAL OBRAS EXTERIORES  </t>
  </si>
  <si>
    <t>ASEO Y VARIOS</t>
  </si>
  <si>
    <t>TOTAL COSTOS DIRECTOS</t>
  </si>
  <si>
    <t xml:space="preserve">ADMINISTRACION </t>
  </si>
  <si>
    <t xml:space="preserve">IMPREVISTOS </t>
  </si>
  <si>
    <t xml:space="preserve">UTILIDAD </t>
  </si>
  <si>
    <t>IVA (16% UTILIDAD)</t>
  </si>
</sst>
</file>

<file path=xl/styles.xml><?xml version="1.0" encoding="utf-8"?>
<styleSheet xmlns="http://schemas.openxmlformats.org/spreadsheetml/2006/main" xmlns:x14ac="http://schemas.microsoft.com/office/spreadsheetml/2009/9/ac" xmlns:mc="http://schemas.openxmlformats.org/markup-compatibility/2006">
  <numFmts count="22">
    <numFmt numFmtId="164" formatCode="_(&quot;$&quot;\ * #,##0_);_(&quot;$&quot;\ * \(#,##0\);_(&quot;$&quot;\ * &quot;-&quot;??_);_(@_)"/>
    <numFmt numFmtId="165" formatCode="_([$$-240A]\ * #,##0_);_([$$-240A]\ * \(#,##0\);_([$$-240A]\ * &quot;-&quot;??_);_(@_)"/>
    <numFmt numFmtId="166" formatCode="_-&quot;$&quot;* #,##0_-;\-&quot;$&quot;* #,##0_-;_-&quot;$&quot;* &quot;-&quot;_-;_-@"/>
    <numFmt numFmtId="167" formatCode="[$ $]#,##0"/>
    <numFmt numFmtId="168" formatCode="_-* #,##0_-;\-* #,##0_-;_-* &quot;-&quot;??_-;_-@"/>
    <numFmt numFmtId="169" formatCode="_(&quot;$&quot;\ * #,##0.00_);_(&quot;$&quot;\ * \(#,##0.00\);_(&quot;$&quot;\ * &quot;-&quot;??.00_);_(@_)"/>
    <numFmt numFmtId="170" formatCode="&quot;$&quot;#,##0"/>
    <numFmt numFmtId="171" formatCode="_-* #,##0_-;\-* #,##0_-;_-* &quot;-&quot;_-;_-@"/>
    <numFmt numFmtId="172" formatCode="0.000%"/>
    <numFmt numFmtId="173" formatCode="_-&quot;$&quot;\ * #,##0.00_-;\-&quot;$&quot;\ * #,##0.00_-;_-&quot;$&quot;\ * &quot;-&quot;??_-;_-@"/>
    <numFmt numFmtId="174" formatCode="_([$$-240A]\ * #,##0.00_);_([$$-240A]\ * \(#,##0.00\);_([$$-240A]\ * &quot;-&quot;??_);_(@_)"/>
    <numFmt numFmtId="175" formatCode="_(&quot;$&quot;\ * #,##0.00_);_(&quot;$&quot;\ * \(#,##0.00\);_(&quot;$&quot;\ * &quot;-&quot;??_);_(@_)"/>
    <numFmt numFmtId="176" formatCode="0\ &quot;Vez&quot;"/>
    <numFmt numFmtId="177" formatCode="0\ &quot;Municipios&quot;"/>
    <numFmt numFmtId="178" formatCode="0\ &quot;Meses&quot;"/>
    <numFmt numFmtId="179" formatCode="_(&quot;$&quot;\ * #,##0.000_);_(&quot;$&quot;\ * \(#,##0.000\);_(&quot;$&quot;\ * &quot;-&quot;??_);_(@_)"/>
    <numFmt numFmtId="180" formatCode="_(&quot;$&quot;\ * #,##0.000000_);_(&quot;$&quot;\ * \(#,##0.000000\);_(&quot;$&quot;\ * &quot;-&quot;??_);_(@_)"/>
    <numFmt numFmtId="181" formatCode="_-&quot;$&quot;* #,##0.00000000000_-;\-&quot;$&quot;* #,##0.00000000000_-;_-&quot;$&quot;* &quot;-&quot;???_-;_-@"/>
    <numFmt numFmtId="182" formatCode="_-* #,##0.00_-;\-* #,##0.00_-;_-* &quot;-&quot;??_-;_-@"/>
    <numFmt numFmtId="183" formatCode="_(* #,##0_);_(* \(#,##0\);_(* &quot;-&quot;??_);_(@_)"/>
    <numFmt numFmtId="184" formatCode="_(* #,##0.00_);_(* \(#,##0.00\);_(* &quot;-&quot;??_);_(@_)"/>
    <numFmt numFmtId="185" formatCode="&quot;$&quot;\ #,##0"/>
  </numFmts>
  <fonts count="20">
    <font>
      <sz val="11.0"/>
      <color theme="1"/>
      <name val="Arial"/>
      <scheme val="minor"/>
    </font>
    <font>
      <sz val="11.0"/>
      <color theme="1"/>
      <name val="Arial Narrow"/>
    </font>
    <font>
      <color theme="1"/>
      <name val="Arial Narrow"/>
    </font>
    <font>
      <b/>
      <sz val="11.0"/>
      <color theme="1"/>
      <name val="Arial Narrow"/>
    </font>
    <font/>
    <font>
      <b/>
      <sz val="18.0"/>
      <color theme="1"/>
      <name val="Arial Narrow"/>
    </font>
    <font>
      <sz val="11.0"/>
      <color rgb="FF000000"/>
      <name val="Arial Narrow"/>
    </font>
    <font>
      <b/>
      <sz val="11.0"/>
      <color rgb="FF000000"/>
      <name val="Arial Narrow"/>
    </font>
    <font>
      <b/>
      <color rgb="FF000000"/>
      <name val="Arial Narrow"/>
    </font>
    <font>
      <b/>
      <color theme="1"/>
      <name val="Arial Narrow"/>
    </font>
    <font>
      <color theme="1"/>
      <name val="Arial"/>
      <scheme val="minor"/>
    </font>
    <font>
      <sz val="11.0"/>
      <color rgb="FF121512"/>
      <name val="Arial Narrow"/>
    </font>
    <font>
      <sz val="11.0"/>
      <color rgb="FF111111"/>
      <name val="Arial Narrow"/>
    </font>
    <font>
      <sz val="11.0"/>
      <color theme="1"/>
      <name val="Calibri"/>
    </font>
    <font>
      <b/>
      <sz val="11.0"/>
      <color theme="1"/>
      <name val="Calibri"/>
    </font>
    <font>
      <sz val="11.0"/>
      <color rgb="FF000000"/>
      <name val="Calibri"/>
    </font>
    <font>
      <sz val="11.0"/>
      <color rgb="FFFF0000"/>
      <name val="Arial"/>
    </font>
    <font>
      <b/>
      <sz val="20.0"/>
      <color theme="1"/>
      <name val="Calibri"/>
    </font>
    <font>
      <sz val="14.0"/>
      <color theme="1"/>
      <name val="Arial Narrow"/>
    </font>
    <font>
      <sz val="9.0"/>
      <color theme="1"/>
      <name val="Tahoma"/>
    </font>
  </fonts>
  <fills count="12">
    <fill>
      <patternFill patternType="none"/>
    </fill>
    <fill>
      <patternFill patternType="lightGray"/>
    </fill>
    <fill>
      <patternFill patternType="solid">
        <fgColor rgb="FFBFBFBF"/>
        <bgColor rgb="FFBFBFBF"/>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A5A5A5"/>
        <bgColor rgb="FFA5A5A5"/>
      </patternFill>
    </fill>
    <fill>
      <patternFill patternType="solid">
        <fgColor rgb="FFD0CECE"/>
        <bgColor rgb="FFD0CECE"/>
      </patternFill>
    </fill>
    <fill>
      <patternFill patternType="solid">
        <fgColor rgb="FFEAF1DD"/>
        <bgColor rgb="FFEAF1DD"/>
      </patternFill>
    </fill>
    <fill>
      <patternFill patternType="solid">
        <fgColor rgb="FFC4BD97"/>
        <bgColor rgb="FFC4BD97"/>
      </patternFill>
    </fill>
    <fill>
      <patternFill patternType="solid">
        <fgColor rgb="FFDDD9C3"/>
        <bgColor rgb="FFDDD9C3"/>
      </patternFill>
    </fill>
    <fill>
      <patternFill patternType="solid">
        <fgColor rgb="FF938953"/>
        <bgColor rgb="FF938953"/>
      </patternFill>
    </fill>
  </fills>
  <borders count="6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rder>
    <border>
      <right/>
      <top style="thin">
        <color rgb="FF000000"/>
      </top>
      <bottom/>
    </border>
    <border>
      <left style="thin">
        <color rgb="FF000000"/>
      </left>
      <right/>
      <top style="thin">
        <color rgb="FF000000"/>
      </top>
    </border>
    <border>
      <left style="thin">
        <color rgb="FF000000"/>
      </left>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top/>
      <bottom/>
    </border>
    <border>
      <left/>
      <top/>
      <bottom/>
    </border>
    <border>
      <top/>
      <bottom/>
    </border>
    <border>
      <left/>
      <top/>
      <bottom style="thin">
        <color rgb="FF000000"/>
      </bottom>
    </border>
    <border>
      <top/>
      <bottom style="thin">
        <color rgb="FF000000"/>
      </bottom>
    </border>
    <border>
      <left/>
      <top style="thin">
        <color rgb="FF000000"/>
      </top>
      <bottom style="thin">
        <color rgb="FF000000"/>
      </bottom>
    </border>
    <border>
      <left/>
      <right/>
      <top/>
      <bottom style="thin">
        <color rgb="FF000000"/>
      </bottom>
    </border>
    <border>
      <left/>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top style="thin">
        <color rgb="FF000000"/>
      </top>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border>
    <border>
      <left style="thin">
        <color rgb="FF000000"/>
      </left>
      <right/>
    </border>
    <border>
      <left style="thin">
        <color rgb="FF000000"/>
      </left>
      <right/>
      <bottom style="thin">
        <color rgb="FF000000"/>
      </bottom>
    </border>
    <border>
      <left/>
      <right/>
      <top/>
    </border>
    <border>
      <left/>
      <top/>
    </border>
    <border>
      <top/>
    </border>
    <border>
      <right style="thin">
        <color rgb="FF000000"/>
      </right>
      <top/>
    </border>
    <border>
      <left/>
    </border>
    <border>
      <left/>
      <bottom style="thin">
        <color rgb="FF000000"/>
      </bottom>
    </border>
    <border>
      <left style="thin">
        <color rgb="FF000000"/>
      </left>
      <right/>
      <top style="thin">
        <color rgb="FF000000"/>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medium">
        <color rgb="FF000000"/>
      </top>
      <bottom style="thin">
        <color rgb="FF000000"/>
      </bottom>
    </border>
    <border>
      <left/>
      <top style="thin">
        <color rgb="FF000000"/>
      </top>
      <bottom/>
    </border>
    <border>
      <top style="thin">
        <color rgb="FF000000"/>
      </top>
      <bottom/>
    </border>
    <border>
      <left style="thin">
        <color rgb="FF000000"/>
      </left>
      <right/>
      <top/>
      <bottom/>
    </border>
    <border>
      <left/>
      <right/>
      <top style="thin">
        <color rgb="FF000000"/>
      </top>
      <bottom/>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44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vertical="center"/>
    </xf>
    <xf borderId="0" fillId="0" fontId="1" numFmtId="0" xfId="0" applyAlignment="1" applyFont="1">
      <alignment vertical="bottom"/>
    </xf>
    <xf borderId="1" fillId="2" fontId="3" numFmtId="0" xfId="0" applyAlignment="1" applyBorder="1" applyFill="1" applyFont="1">
      <alignment horizontal="center"/>
    </xf>
    <xf borderId="2" fillId="0" fontId="4" numFmtId="0" xfId="0" applyBorder="1" applyFont="1"/>
    <xf borderId="3" fillId="0" fontId="4" numFmtId="0" xfId="0" applyBorder="1" applyFont="1"/>
    <xf borderId="0" fillId="0" fontId="3" numFmtId="0" xfId="0" applyAlignment="1" applyFont="1">
      <alignment horizontal="center"/>
    </xf>
    <xf borderId="4" fillId="2" fontId="3" numFmtId="0" xfId="0" applyAlignment="1" applyBorder="1" applyFont="1">
      <alignment horizontal="center" readingOrder="0" vertical="center"/>
    </xf>
    <xf borderId="1" fillId="2" fontId="3" numFmtId="0" xfId="0" applyAlignment="1" applyBorder="1" applyFont="1">
      <alignment horizontal="center" vertical="bottom"/>
    </xf>
    <xf borderId="5" fillId="2" fontId="3" numFmtId="0" xfId="0" applyAlignment="1" applyBorder="1" applyFont="1">
      <alignment horizontal="center" vertical="bottom"/>
    </xf>
    <xf borderId="4" fillId="2" fontId="3" numFmtId="0" xfId="0" applyAlignment="1" applyBorder="1" applyFont="1">
      <alignment horizontal="center" vertical="center"/>
    </xf>
    <xf borderId="0" fillId="0" fontId="1" numFmtId="0" xfId="0" applyAlignment="1" applyFont="1">
      <alignment vertical="center"/>
    </xf>
    <xf borderId="6" fillId="0" fontId="4" numFmtId="0" xfId="0" applyBorder="1" applyFont="1"/>
    <xf borderId="1" fillId="2" fontId="3" numFmtId="0" xfId="0" applyAlignment="1" applyBorder="1" applyFont="1">
      <alignment horizontal="center" shrinkToFit="0" vertical="center" wrapText="1"/>
    </xf>
    <xf borderId="5" fillId="2" fontId="3" numFmtId="0" xfId="0" applyAlignment="1" applyBorder="1" applyFont="1">
      <alignment horizontal="center" shrinkToFit="0" vertical="center" wrapText="1"/>
    </xf>
    <xf borderId="7" fillId="0" fontId="4" numFmtId="0" xfId="0" applyBorder="1" applyFont="1"/>
    <xf borderId="5" fillId="0" fontId="1" numFmtId="0" xfId="0" applyAlignment="1" applyBorder="1" applyFont="1">
      <alignment horizontal="center"/>
    </xf>
    <xf borderId="5" fillId="0" fontId="1" numFmtId="0" xfId="0" applyAlignment="1" applyBorder="1" applyFont="1">
      <alignment vertical="bottom"/>
    </xf>
    <xf borderId="5" fillId="3" fontId="1" numFmtId="164" xfId="0" applyAlignment="1" applyBorder="1" applyFill="1" applyFont="1" applyNumberFormat="1">
      <alignment horizontal="right" shrinkToFit="0" vertical="bottom" wrapText="1"/>
    </xf>
    <xf borderId="0" fillId="0" fontId="1" numFmtId="165" xfId="0" applyAlignment="1" applyFont="1" applyNumberFormat="1">
      <alignment horizontal="right" vertical="bottom"/>
    </xf>
    <xf borderId="5" fillId="0" fontId="1" numFmtId="0" xfId="0" applyAlignment="1" applyBorder="1" applyFont="1">
      <alignment horizontal="center" shrinkToFit="0" wrapText="1"/>
    </xf>
    <xf borderId="5" fillId="0" fontId="1" numFmtId="164" xfId="0" applyAlignment="1" applyBorder="1" applyFont="1" applyNumberFormat="1">
      <alignment horizontal="right" vertical="bottom"/>
    </xf>
    <xf borderId="5" fillId="0" fontId="1" numFmtId="0" xfId="0" applyBorder="1" applyFont="1"/>
    <xf borderId="5" fillId="2" fontId="3" numFmtId="166" xfId="0" applyAlignment="1" applyBorder="1" applyFont="1" applyNumberFormat="1">
      <alignment horizontal="right"/>
    </xf>
    <xf borderId="5" fillId="2" fontId="3" numFmtId="165" xfId="0" applyAlignment="1" applyBorder="1" applyFont="1" applyNumberFormat="1">
      <alignment horizontal="right"/>
    </xf>
    <xf borderId="5" fillId="2" fontId="3" numFmtId="165" xfId="0" applyAlignment="1" applyBorder="1" applyFont="1" applyNumberFormat="1">
      <alignment horizontal="right" vertical="bottom"/>
    </xf>
    <xf borderId="5" fillId="2" fontId="3" numFmtId="164" xfId="0" applyAlignment="1" applyBorder="1" applyFont="1" applyNumberFormat="1">
      <alignment horizontal="right" vertical="bottom"/>
    </xf>
    <xf borderId="0" fillId="0" fontId="1" numFmtId="166" xfId="0" applyFont="1" applyNumberFormat="1"/>
    <xf borderId="0" fillId="0" fontId="1" numFmtId="164" xfId="0" applyAlignment="1" applyFont="1" applyNumberFormat="1">
      <alignment horizontal="center" vertical="center"/>
    </xf>
    <xf borderId="0" fillId="0" fontId="1" numFmtId="165" xfId="0" applyFont="1" applyNumberFormat="1"/>
    <xf borderId="0" fillId="0" fontId="1" numFmtId="164" xfId="0" applyFont="1" applyNumberFormat="1"/>
    <xf borderId="0" fillId="0" fontId="5" numFmtId="0" xfId="0" applyAlignment="1" applyFont="1">
      <alignment horizontal="center"/>
    </xf>
    <xf borderId="0" fillId="0" fontId="6" numFmtId="0" xfId="0" applyAlignment="1" applyFont="1">
      <alignment shrinkToFit="0" vertical="center" wrapText="0"/>
    </xf>
    <xf borderId="0" fillId="3" fontId="6" numFmtId="0" xfId="0" applyAlignment="1" applyFont="1">
      <alignment shrinkToFit="0" vertical="center" wrapText="1"/>
    </xf>
    <xf borderId="0" fillId="3" fontId="6" numFmtId="0" xfId="0" applyAlignment="1" applyFont="1">
      <alignment shrinkToFit="0" vertical="center" wrapText="0"/>
    </xf>
    <xf borderId="0" fillId="0" fontId="2" numFmtId="0" xfId="0" applyAlignment="1" applyFont="1">
      <alignment vertical="center"/>
    </xf>
    <xf borderId="0" fillId="0" fontId="6" numFmtId="0" xfId="0" applyAlignment="1" applyFont="1">
      <alignment horizontal="left" shrinkToFit="0" vertical="center" wrapText="1"/>
    </xf>
    <xf borderId="0" fillId="3" fontId="7" numFmtId="0" xfId="0" applyAlignment="1" applyFont="1">
      <alignment horizontal="left" shrinkToFit="0" vertical="center" wrapText="0"/>
    </xf>
    <xf borderId="0" fillId="3" fontId="7" numFmtId="0" xfId="0" applyAlignment="1" applyFont="1">
      <alignment horizontal="center" shrinkToFit="0" vertical="center" wrapText="1"/>
    </xf>
    <xf borderId="0" fillId="3" fontId="7" numFmtId="0" xfId="0" applyAlignment="1" applyFont="1">
      <alignment horizontal="center" shrinkToFit="0" vertical="center" wrapText="0"/>
    </xf>
    <xf borderId="1" fillId="2" fontId="3" numFmtId="0" xfId="0" applyAlignment="1" applyBorder="1" applyFont="1">
      <alignment horizontal="center" vertical="center"/>
    </xf>
    <xf borderId="8" fillId="3" fontId="7" numFmtId="0" xfId="0" applyAlignment="1" applyBorder="1" applyFont="1">
      <alignment horizontal="center" shrinkToFit="0" vertical="center" wrapText="1"/>
    </xf>
    <xf borderId="8" fillId="0" fontId="4" numFmtId="0" xfId="0" applyBorder="1" applyFont="1"/>
    <xf borderId="9" fillId="2" fontId="8" numFmtId="0" xfId="0" applyAlignment="1" applyBorder="1" applyFont="1">
      <alignment horizontal="center" shrinkToFit="0" vertical="center" wrapText="1"/>
    </xf>
    <xf borderId="9" fillId="2" fontId="8" numFmtId="0" xfId="0" applyAlignment="1" applyBorder="1" applyFont="1">
      <alignment horizontal="center" vertical="center"/>
    </xf>
    <xf borderId="5" fillId="2" fontId="8" numFmtId="0" xfId="0" applyAlignment="1" applyBorder="1" applyFont="1">
      <alignment horizontal="center" vertical="center"/>
    </xf>
    <xf borderId="5" fillId="2" fontId="3" numFmtId="0" xfId="0" applyAlignment="1" applyBorder="1" applyFont="1">
      <alignment horizontal="center" vertical="center"/>
    </xf>
    <xf borderId="5" fillId="0" fontId="6" numFmtId="0" xfId="0" applyAlignment="1" applyBorder="1" applyFont="1">
      <alignment horizontal="left" shrinkToFit="0" vertical="center" wrapText="1"/>
    </xf>
    <xf borderId="9" fillId="0" fontId="6" numFmtId="0" xfId="0" applyAlignment="1" applyBorder="1" applyFont="1">
      <alignment horizontal="left" shrinkToFit="0" vertical="center" wrapText="1"/>
    </xf>
    <xf borderId="9" fillId="0" fontId="6" numFmtId="0" xfId="0" applyAlignment="1" applyBorder="1" applyFont="1">
      <alignment horizontal="center" vertical="center"/>
    </xf>
    <xf borderId="5" fillId="0" fontId="6" numFmtId="167" xfId="0" applyAlignment="1" applyBorder="1" applyFont="1" applyNumberFormat="1">
      <alignment horizontal="left" vertical="center"/>
    </xf>
    <xf borderId="5" fillId="0" fontId="6" numFmtId="0" xfId="0" applyAlignment="1" applyBorder="1" applyFont="1">
      <alignment horizontal="center" vertical="center"/>
    </xf>
    <xf borderId="5" fillId="0" fontId="2" numFmtId="167" xfId="0" applyAlignment="1" applyBorder="1" applyFont="1" applyNumberFormat="1">
      <alignment vertical="center"/>
    </xf>
    <xf borderId="0" fillId="0" fontId="2" numFmtId="167" xfId="0" applyAlignment="1" applyFont="1" applyNumberFormat="1">
      <alignment vertical="center"/>
    </xf>
    <xf borderId="9" fillId="0" fontId="1" numFmtId="0" xfId="0" applyAlignment="1" applyBorder="1" applyFont="1">
      <alignment horizontal="center" vertical="center"/>
    </xf>
    <xf borderId="5" fillId="3" fontId="6" numFmtId="0" xfId="0" applyAlignment="1" applyBorder="1" applyFont="1">
      <alignment horizontal="left" shrinkToFit="0" vertical="center" wrapText="1"/>
    </xf>
    <xf borderId="10" fillId="0" fontId="6" numFmtId="0" xfId="0" applyAlignment="1" applyBorder="1" applyFont="1">
      <alignment horizontal="center" vertical="center"/>
    </xf>
    <xf borderId="3" fillId="0" fontId="6" numFmtId="0" xfId="0" applyAlignment="1" applyBorder="1" applyFont="1">
      <alignment horizontal="center" vertical="center"/>
    </xf>
    <xf borderId="9" fillId="0" fontId="6" numFmtId="0" xfId="0" applyAlignment="1" applyBorder="1" applyFont="1">
      <alignment shrinkToFit="0" vertical="center" wrapText="1"/>
    </xf>
    <xf borderId="5" fillId="0" fontId="1" numFmtId="0" xfId="0" applyAlignment="1" applyBorder="1" applyFont="1">
      <alignment horizontal="left" shrinkToFit="0" vertical="center" wrapText="1"/>
    </xf>
    <xf borderId="5" fillId="0" fontId="6" numFmtId="167" xfId="0" applyAlignment="1" applyBorder="1" applyFont="1" applyNumberFormat="1">
      <alignment horizontal="center" vertical="center"/>
    </xf>
    <xf borderId="5" fillId="0" fontId="6" numFmtId="0" xfId="0" applyAlignment="1" applyBorder="1" applyFont="1">
      <alignment shrinkToFit="0" vertical="center" wrapText="1"/>
    </xf>
    <xf borderId="1" fillId="2" fontId="7" numFmtId="0" xfId="0" applyAlignment="1" applyBorder="1" applyFont="1">
      <alignment horizontal="center" readingOrder="0" shrinkToFit="0" vertical="center" wrapText="0"/>
    </xf>
    <xf borderId="5" fillId="2" fontId="7" numFmtId="167" xfId="0" applyAlignment="1" applyBorder="1" applyFont="1" applyNumberFormat="1">
      <alignment horizontal="right" shrinkToFit="0" vertical="center" wrapText="0"/>
    </xf>
    <xf borderId="5" fillId="2" fontId="9" numFmtId="167" xfId="0" applyAlignment="1" applyBorder="1" applyFont="1" applyNumberFormat="1">
      <alignment horizontal="right" vertical="center"/>
    </xf>
    <xf borderId="0" fillId="0" fontId="2"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167" xfId="0" applyAlignment="1" applyFont="1" applyNumberFormat="1">
      <alignment horizontal="center" shrinkToFit="0" vertical="center" wrapText="1"/>
    </xf>
    <xf borderId="0" fillId="0" fontId="10" numFmtId="0" xfId="0" applyAlignment="1" applyFont="1">
      <alignment vertical="center"/>
    </xf>
    <xf borderId="0" fillId="3" fontId="7" numFmtId="167" xfId="0" applyAlignment="1" applyFont="1" applyNumberFormat="1">
      <alignment horizontal="center" vertical="center"/>
    </xf>
    <xf borderId="5" fillId="2" fontId="3" numFmtId="0" xfId="0" applyAlignment="1" applyBorder="1" applyFont="1">
      <alignment horizontal="left" shrinkToFit="0" vertical="center" wrapText="1"/>
    </xf>
    <xf borderId="4" fillId="2" fontId="3" numFmtId="0" xfId="0" applyAlignment="1" applyBorder="1" applyFont="1">
      <alignment horizontal="center" shrinkToFit="0" vertical="center" wrapText="1"/>
    </xf>
    <xf borderId="5" fillId="2" fontId="3" numFmtId="167" xfId="0" applyAlignment="1" applyBorder="1" applyFont="1" applyNumberFormat="1">
      <alignment horizontal="center" shrinkToFit="0" vertical="center" wrapText="1"/>
    </xf>
    <xf borderId="5" fillId="3" fontId="11" numFmtId="0" xfId="0" applyAlignment="1" applyBorder="1" applyFont="1">
      <alignment horizontal="left" shrinkToFit="0" vertical="center" wrapText="1"/>
    </xf>
    <xf borderId="5" fillId="3" fontId="11" numFmtId="3" xfId="0" applyAlignment="1" applyBorder="1" applyFont="1" applyNumberFormat="1">
      <alignment horizontal="center" shrinkToFit="0" vertical="center" wrapText="1"/>
    </xf>
    <xf borderId="4" fillId="3" fontId="11" numFmtId="168" xfId="0" applyAlignment="1" applyBorder="1" applyFont="1" applyNumberFormat="1">
      <alignment horizontal="center" shrinkToFit="0" vertical="center" wrapText="1"/>
    </xf>
    <xf borderId="5" fillId="3" fontId="11" numFmtId="167" xfId="0" applyAlignment="1" applyBorder="1" applyFont="1" applyNumberFormat="1">
      <alignment horizontal="left" shrinkToFit="0" vertical="center" wrapText="1"/>
    </xf>
    <xf borderId="5" fillId="4" fontId="1" numFmtId="164" xfId="0" applyAlignment="1" applyBorder="1" applyFill="1" applyFont="1" applyNumberFormat="1">
      <alignment shrinkToFit="0" vertical="center" wrapText="1"/>
    </xf>
    <xf borderId="4" fillId="0" fontId="1" numFmtId="0" xfId="0" applyAlignment="1" applyBorder="1" applyFont="1">
      <alignment horizontal="center" shrinkToFit="0" vertical="center" wrapText="1"/>
    </xf>
    <xf borderId="4" fillId="3" fontId="11" numFmtId="0" xfId="0" applyAlignment="1" applyBorder="1" applyFont="1">
      <alignment horizontal="center" shrinkToFit="0" vertical="center" wrapText="1"/>
    </xf>
    <xf borderId="5" fillId="3" fontId="12" numFmtId="0" xfId="0" applyAlignment="1" applyBorder="1" applyFont="1">
      <alignment horizontal="left" shrinkToFit="0" vertical="center" wrapText="1"/>
    </xf>
    <xf borderId="5" fillId="3" fontId="1" numFmtId="3" xfId="0" applyAlignment="1" applyBorder="1" applyFont="1" applyNumberFormat="1">
      <alignment horizontal="center" shrinkToFit="0" vertical="center" wrapText="1"/>
    </xf>
    <xf borderId="5" fillId="3" fontId="1" numFmtId="164" xfId="0" applyAlignment="1" applyBorder="1" applyFont="1" applyNumberFormat="1">
      <alignment horizontal="right" shrinkToFit="0" vertical="center" wrapText="1"/>
    </xf>
    <xf borderId="5" fillId="0" fontId="1" numFmtId="0" xfId="0" applyAlignment="1" applyBorder="1" applyFont="1">
      <alignment horizontal="center" shrinkToFit="0" vertical="center" wrapText="1"/>
    </xf>
    <xf borderId="5" fillId="0" fontId="1" numFmtId="0" xfId="0" applyAlignment="1" applyBorder="1" applyFont="1">
      <alignment shrinkToFit="0" vertical="center" wrapText="1"/>
    </xf>
    <xf borderId="5" fillId="3" fontId="1" numFmtId="0" xfId="0" applyAlignment="1" applyBorder="1" applyFont="1">
      <alignment shrinkToFit="0" vertical="center" wrapText="1"/>
    </xf>
    <xf borderId="5" fillId="3" fontId="1" numFmtId="0" xfId="0" applyAlignment="1" applyBorder="1" applyFont="1">
      <alignment horizontal="left" shrinkToFit="0" vertical="center" wrapText="1"/>
    </xf>
    <xf borderId="5" fillId="0" fontId="1" numFmtId="168" xfId="0" applyAlignment="1" applyBorder="1" applyFont="1" applyNumberFormat="1">
      <alignment horizontal="center" shrinkToFit="0" vertical="center" wrapText="1"/>
    </xf>
    <xf borderId="5" fillId="4" fontId="1" numFmtId="0" xfId="0" applyAlignment="1" applyBorder="1" applyFont="1">
      <alignment horizontal="left" shrinkToFit="0" vertical="center" wrapText="1"/>
    </xf>
    <xf borderId="5" fillId="3" fontId="11" numFmtId="168" xfId="0" applyAlignment="1" applyBorder="1" applyFont="1" applyNumberFormat="1">
      <alignment horizontal="center" shrinkToFit="0" vertical="center" wrapText="1"/>
    </xf>
    <xf borderId="5" fillId="4" fontId="1" numFmtId="168" xfId="0" applyAlignment="1" applyBorder="1" applyFont="1" applyNumberFormat="1">
      <alignment horizontal="center" shrinkToFit="0" vertical="center" wrapText="1"/>
    </xf>
    <xf borderId="5" fillId="0" fontId="1" numFmtId="0" xfId="0" applyAlignment="1" applyBorder="1" applyFont="1">
      <alignment vertical="center"/>
    </xf>
    <xf borderId="5" fillId="3" fontId="1" numFmtId="168" xfId="0" applyAlignment="1" applyBorder="1" applyFont="1" applyNumberFormat="1">
      <alignment horizontal="center" shrinkToFit="0" vertical="center" wrapText="1"/>
    </xf>
    <xf borderId="3" fillId="3" fontId="11" numFmtId="3" xfId="0" applyAlignment="1" applyBorder="1" applyFont="1" applyNumberFormat="1">
      <alignment horizontal="center" shrinkToFit="0" vertical="center" wrapText="1"/>
    </xf>
    <xf borderId="11" fillId="3" fontId="11" numFmtId="3" xfId="0" applyAlignment="1" applyBorder="1" applyFont="1" applyNumberFormat="1">
      <alignment horizontal="center" shrinkToFit="0" vertical="center" wrapText="1"/>
    </xf>
    <xf borderId="11" fillId="3" fontId="1" numFmtId="3" xfId="0" applyAlignment="1" applyBorder="1" applyFont="1" applyNumberFormat="1">
      <alignment horizontal="center" shrinkToFit="0" vertical="center" wrapText="1"/>
    </xf>
    <xf borderId="2" fillId="3" fontId="11" numFmtId="3" xfId="0" applyAlignment="1" applyBorder="1" applyFont="1" applyNumberFormat="1">
      <alignment horizontal="center" shrinkToFit="0" vertical="center" wrapText="1"/>
    </xf>
    <xf borderId="12" fillId="3" fontId="11" numFmtId="3" xfId="0" applyAlignment="1" applyBorder="1" applyFont="1" applyNumberFormat="1">
      <alignment horizontal="center" shrinkToFit="0" vertical="center" wrapText="1"/>
    </xf>
    <xf borderId="4" fillId="3" fontId="11" numFmtId="167" xfId="0" applyAlignment="1" applyBorder="1" applyFont="1" applyNumberFormat="1">
      <alignment horizontal="left" shrinkToFit="0" vertical="center" wrapText="1"/>
    </xf>
    <xf borderId="4" fillId="4" fontId="1" numFmtId="164" xfId="0" applyAlignment="1" applyBorder="1" applyFont="1" applyNumberFormat="1">
      <alignment shrinkToFit="0" vertical="center" wrapText="1"/>
    </xf>
    <xf borderId="1" fillId="2" fontId="3" numFmtId="0" xfId="0" applyAlignment="1" applyBorder="1" applyFont="1">
      <alignment horizontal="center" readingOrder="0" shrinkToFit="0" vertical="center" wrapText="1"/>
    </xf>
    <xf borderId="5" fillId="2" fontId="3" numFmtId="164" xfId="0" applyAlignment="1" applyBorder="1" applyFont="1" applyNumberFormat="1">
      <alignment horizontal="center" shrinkToFit="0" vertical="center" wrapText="1"/>
    </xf>
    <xf borderId="5" fillId="2" fontId="3" numFmtId="164" xfId="0" applyAlignment="1" applyBorder="1" applyFont="1" applyNumberFormat="1">
      <alignment shrinkToFit="0" vertical="center" wrapText="1"/>
    </xf>
    <xf borderId="0" fillId="0" fontId="3" numFmtId="0" xfId="0" applyFont="1"/>
    <xf borderId="8" fillId="0" fontId="3" numFmtId="0" xfId="0" applyAlignment="1" applyBorder="1" applyFont="1">
      <alignment horizontal="center" vertical="center"/>
    </xf>
    <xf borderId="10" fillId="0" fontId="4" numFmtId="0" xfId="0" applyBorder="1" applyFont="1"/>
    <xf borderId="4" fillId="2" fontId="7" numFmtId="0" xfId="0" applyAlignment="1" applyBorder="1" applyFont="1">
      <alignment horizontal="center" readingOrder="0" shrinkToFit="0" vertical="center" wrapText="1"/>
    </xf>
    <xf borderId="4" fillId="2" fontId="3" numFmtId="0" xfId="0" applyAlignment="1" applyBorder="1" applyFont="1">
      <alignment horizontal="center" readingOrder="0" shrinkToFit="0" vertical="center" wrapText="1"/>
    </xf>
    <xf borderId="5" fillId="0" fontId="1" numFmtId="164" xfId="0" applyAlignment="1" applyBorder="1" applyFont="1" applyNumberFormat="1">
      <alignment horizontal="left" vertical="center"/>
    </xf>
    <xf borderId="5" fillId="0" fontId="1" numFmtId="169" xfId="0" applyAlignment="1" applyBorder="1" applyFont="1" applyNumberFormat="1">
      <alignment horizontal="left" vertical="center"/>
    </xf>
    <xf borderId="5" fillId="0" fontId="1" numFmtId="164" xfId="0" applyAlignment="1" applyBorder="1" applyFont="1" applyNumberFormat="1">
      <alignment horizontal="center" vertical="center"/>
    </xf>
    <xf borderId="1" fillId="0" fontId="1" numFmtId="0" xfId="0" applyAlignment="1" applyBorder="1" applyFont="1">
      <alignment horizontal="center" shrinkToFit="0" vertical="center" wrapText="1"/>
    </xf>
    <xf borderId="0" fillId="0" fontId="1" numFmtId="0" xfId="0" applyAlignment="1" applyFont="1">
      <alignment horizontal="left" shrinkToFit="0" vertical="center" wrapText="1"/>
    </xf>
    <xf borderId="13" fillId="2" fontId="3" numFmtId="0" xfId="0" applyAlignment="1" applyBorder="1" applyFont="1">
      <alignment horizontal="center" vertical="center"/>
    </xf>
    <xf borderId="14" fillId="2" fontId="3" numFmtId="0" xfId="0" applyAlignment="1" applyBorder="1" applyFont="1">
      <alignment horizontal="center" vertical="center"/>
    </xf>
    <xf borderId="15" fillId="2" fontId="3" numFmtId="0" xfId="0" applyAlignment="1" applyBorder="1" applyFont="1">
      <alignment horizontal="center" readingOrder="0" vertical="center"/>
    </xf>
    <xf borderId="7" fillId="0" fontId="1" numFmtId="0" xfId="0" applyAlignment="1" applyBorder="1" applyFont="1">
      <alignment shrinkToFit="0" vertical="center" wrapText="1"/>
    </xf>
    <xf borderId="7" fillId="0" fontId="1" numFmtId="0" xfId="0" applyAlignment="1" applyBorder="1" applyFont="1">
      <alignment horizontal="center" shrinkToFit="0" vertical="center" wrapText="1"/>
    </xf>
    <xf borderId="5" fillId="0" fontId="1" numFmtId="167" xfId="0" applyAlignment="1" applyBorder="1" applyFont="1" applyNumberFormat="1">
      <alignment horizontal="right" shrinkToFit="0" vertical="center" wrapText="1"/>
    </xf>
    <xf borderId="5" fillId="4" fontId="1" numFmtId="167" xfId="0" applyAlignment="1" applyBorder="1" applyFont="1" applyNumberFormat="1">
      <alignment shrinkToFit="0" vertical="center" wrapText="1"/>
    </xf>
    <xf borderId="4" fillId="0" fontId="1" numFmtId="0" xfId="0" applyAlignment="1" applyBorder="1" applyFont="1">
      <alignment shrinkToFit="0" vertical="center" wrapText="1"/>
    </xf>
    <xf borderId="4" fillId="0" fontId="1" numFmtId="3" xfId="0" applyAlignment="1" applyBorder="1" applyFont="1" applyNumberFormat="1">
      <alignment horizontal="center" shrinkToFit="0" vertical="center" wrapText="1"/>
    </xf>
    <xf borderId="5" fillId="0" fontId="1" numFmtId="167" xfId="0" applyAlignment="1" applyBorder="1" applyFont="1" applyNumberFormat="1">
      <alignment horizontal="right" shrinkToFit="0" wrapText="1"/>
    </xf>
    <xf borderId="4" fillId="0" fontId="1" numFmtId="167" xfId="0" applyAlignment="1" applyBorder="1" applyFont="1" applyNumberFormat="1">
      <alignment shrinkToFit="0" vertical="center" wrapText="1"/>
    </xf>
    <xf borderId="5" fillId="3" fontId="11" numFmtId="0" xfId="0" applyAlignment="1" applyBorder="1" applyFont="1">
      <alignment shrinkToFit="0" wrapText="1"/>
    </xf>
    <xf borderId="3" fillId="3" fontId="11" numFmtId="3" xfId="0" applyAlignment="1" applyBorder="1" applyFont="1" applyNumberFormat="1">
      <alignment horizontal="center" shrinkToFit="0" wrapText="1"/>
    </xf>
    <xf borderId="5" fillId="3" fontId="11" numFmtId="167" xfId="0" applyAlignment="1" applyBorder="1" applyFont="1" applyNumberFormat="1">
      <alignment shrinkToFit="0" wrapText="1"/>
    </xf>
    <xf borderId="1" fillId="5" fontId="3" numFmtId="0" xfId="0" applyAlignment="1" applyBorder="1" applyFill="1" applyFont="1">
      <alignment horizontal="center" vertical="center"/>
    </xf>
    <xf borderId="5" fillId="5" fontId="3" numFmtId="164" xfId="0" applyAlignment="1" applyBorder="1" applyFont="1" applyNumberFormat="1">
      <alignment vertical="center"/>
    </xf>
    <xf borderId="0" fillId="0" fontId="1" numFmtId="168" xfId="0" applyFont="1" applyNumberFormat="1"/>
    <xf borderId="16" fillId="4" fontId="13" numFmtId="0" xfId="0" applyBorder="1" applyFont="1"/>
    <xf borderId="17" fillId="4" fontId="14" numFmtId="0" xfId="0" applyAlignment="1" applyBorder="1" applyFont="1">
      <alignment horizontal="center"/>
    </xf>
    <xf borderId="18" fillId="0" fontId="4" numFmtId="0" xfId="0" applyBorder="1" applyFont="1"/>
    <xf borderId="16" fillId="4" fontId="14" numFmtId="0" xfId="0" applyBorder="1" applyFont="1"/>
    <xf borderId="0" fillId="0" fontId="14" numFmtId="0" xfId="0" applyAlignment="1" applyFont="1">
      <alignment horizontal="center"/>
    </xf>
    <xf borderId="0" fillId="0" fontId="14" numFmtId="0" xfId="0" applyFont="1"/>
    <xf borderId="16" fillId="4" fontId="14" numFmtId="0" xfId="0" applyAlignment="1" applyBorder="1" applyFont="1">
      <alignment horizontal="center"/>
    </xf>
    <xf borderId="0" fillId="0" fontId="15" numFmtId="0" xfId="0" applyAlignment="1" applyFont="1">
      <alignment horizontal="left" readingOrder="1"/>
    </xf>
    <xf borderId="16" fillId="4" fontId="13" numFmtId="0" xfId="0" applyAlignment="1" applyBorder="1" applyFont="1">
      <alignment vertical="center"/>
    </xf>
    <xf borderId="19" fillId="4" fontId="13" numFmtId="0" xfId="0" applyAlignment="1" applyBorder="1" applyFont="1">
      <alignment horizontal="left" shrinkToFit="0" wrapText="1"/>
    </xf>
    <xf borderId="20" fillId="0" fontId="4" numFmtId="0" xfId="0" applyBorder="1" applyFont="1"/>
    <xf borderId="21" fillId="4" fontId="13" numFmtId="0" xfId="0" applyAlignment="1" applyBorder="1" applyFont="1">
      <alignment horizontal="left"/>
    </xf>
    <xf borderId="16" fillId="4" fontId="13" numFmtId="0" xfId="0" applyAlignment="1" applyBorder="1" applyFont="1">
      <alignment shrinkToFit="0" wrapText="1"/>
    </xf>
    <xf borderId="2" fillId="0" fontId="13" numFmtId="170" xfId="0" applyAlignment="1" applyBorder="1" applyFont="1" applyNumberFormat="1">
      <alignment horizontal="left" shrinkToFit="0" wrapText="1"/>
    </xf>
    <xf borderId="16" fillId="4" fontId="16" numFmtId="0" xfId="0" applyAlignment="1" applyBorder="1" applyFont="1">
      <alignment horizontal="center"/>
    </xf>
    <xf borderId="16" fillId="4" fontId="13" numFmtId="0" xfId="0" applyAlignment="1" applyBorder="1" applyFont="1">
      <alignment horizontal="center"/>
    </xf>
    <xf borderId="22" fillId="4" fontId="13" numFmtId="0" xfId="0" applyBorder="1" applyFont="1"/>
    <xf borderId="16" fillId="4" fontId="13" numFmtId="171" xfId="0" applyBorder="1" applyFont="1" applyNumberFormat="1"/>
    <xf borderId="23" fillId="4" fontId="13" numFmtId="0" xfId="0" applyBorder="1" applyFont="1"/>
    <xf borderId="2" fillId="0" fontId="13" numFmtId="0" xfId="0" applyAlignment="1" applyBorder="1" applyFont="1">
      <alignment horizontal="center"/>
    </xf>
    <xf borderId="17" fillId="4" fontId="14" numFmtId="0" xfId="0" applyAlignment="1" applyBorder="1" applyFont="1">
      <alignment horizontal="center" vertical="center"/>
    </xf>
    <xf borderId="16" fillId="4" fontId="14" numFmtId="0" xfId="0" applyAlignment="1" applyBorder="1" applyFont="1">
      <alignment vertical="center"/>
    </xf>
    <xf borderId="16" fillId="4" fontId="14" numFmtId="0" xfId="0" applyAlignment="1" applyBorder="1" applyFont="1">
      <alignment horizontal="center" vertical="center"/>
    </xf>
    <xf borderId="16" fillId="4" fontId="14" numFmtId="0" xfId="0" applyAlignment="1" applyBorder="1" applyFont="1">
      <alignment horizontal="center" shrinkToFit="0" vertical="center" wrapText="1"/>
    </xf>
    <xf borderId="24" fillId="2" fontId="14" numFmtId="0" xfId="0" applyAlignment="1" applyBorder="1" applyFont="1">
      <alignment horizontal="center" vertical="center"/>
    </xf>
    <xf borderId="25" fillId="0" fontId="4" numFmtId="0" xfId="0" applyBorder="1" applyFont="1"/>
    <xf borderId="4" fillId="2" fontId="14" numFmtId="0" xfId="0" applyAlignment="1" applyBorder="1" applyFont="1">
      <alignment horizontal="center" shrinkToFit="0" vertical="center" wrapText="1"/>
    </xf>
    <xf borderId="26" fillId="0" fontId="4" numFmtId="0" xfId="0" applyBorder="1" applyFont="1"/>
    <xf borderId="9" fillId="0" fontId="4" numFmtId="0" xfId="0" applyBorder="1" applyFont="1"/>
    <xf borderId="1" fillId="0" fontId="14" numFmtId="0" xfId="0" applyAlignment="1" applyBorder="1" applyFont="1">
      <alignment horizontal="center"/>
    </xf>
    <xf borderId="5" fillId="4" fontId="13" numFmtId="0" xfId="0" applyAlignment="1" applyBorder="1" applyFont="1">
      <alignment horizontal="left" shrinkToFit="0" vertical="center" wrapText="1"/>
    </xf>
    <xf borderId="5" fillId="0" fontId="13" numFmtId="166" xfId="0" applyAlignment="1" applyBorder="1" applyFont="1" applyNumberFormat="1">
      <alignment horizontal="center" shrinkToFit="0" vertical="center" wrapText="1"/>
    </xf>
    <xf borderId="4" fillId="0" fontId="13" numFmtId="166" xfId="0" applyAlignment="1" applyBorder="1" applyFont="1" applyNumberFormat="1">
      <alignment horizontal="center" shrinkToFit="0" vertical="center" wrapText="1"/>
    </xf>
    <xf borderId="16" fillId="4" fontId="14" numFmtId="166" xfId="0" applyAlignment="1" applyBorder="1" applyFont="1" applyNumberFormat="1">
      <alignment horizontal="center" shrinkToFit="0" vertical="center" wrapText="1"/>
    </xf>
    <xf borderId="5" fillId="0" fontId="14" numFmtId="0" xfId="0" applyAlignment="1" applyBorder="1" applyFont="1">
      <alignment horizontal="center"/>
    </xf>
    <xf borderId="16" fillId="4" fontId="13" numFmtId="1" xfId="0" applyAlignment="1" applyBorder="1" applyFont="1" applyNumberFormat="1">
      <alignment horizontal="center" shrinkToFit="0" vertical="center" wrapText="1"/>
    </xf>
    <xf borderId="16" fillId="4" fontId="14" numFmtId="1" xfId="0" applyAlignment="1" applyBorder="1" applyFont="1" applyNumberFormat="1">
      <alignment horizontal="center" shrinkToFit="0" vertical="center" wrapText="1"/>
    </xf>
    <xf borderId="16" fillId="4" fontId="14" numFmtId="172" xfId="0" applyAlignment="1" applyBorder="1" applyFont="1" applyNumberFormat="1">
      <alignment horizontal="center" shrinkToFit="0" vertical="center" wrapText="1"/>
    </xf>
    <xf borderId="1" fillId="6" fontId="14" numFmtId="0" xfId="0" applyAlignment="1" applyBorder="1" applyFill="1" applyFont="1">
      <alignment horizontal="center" shrinkToFit="0" vertical="center" wrapText="1"/>
    </xf>
    <xf borderId="16" fillId="4" fontId="13" numFmtId="172" xfId="0" applyAlignment="1" applyBorder="1" applyFont="1" applyNumberFormat="1">
      <alignment horizontal="center" shrinkToFit="0" vertical="center" wrapText="1"/>
    </xf>
    <xf borderId="16" fillId="4" fontId="14" numFmtId="10" xfId="0" applyAlignment="1" applyBorder="1" applyFont="1" applyNumberFormat="1">
      <alignment horizontal="center" shrinkToFit="0" vertical="center" wrapText="1"/>
    </xf>
    <xf borderId="0" fillId="0" fontId="13" numFmtId="0" xfId="0" applyAlignment="1" applyFont="1">
      <alignment horizontal="center" shrinkToFit="0" vertical="center" wrapText="1"/>
    </xf>
    <xf borderId="27" fillId="0" fontId="13" numFmtId="166" xfId="0" applyAlignment="1" applyBorder="1" applyFont="1" applyNumberFormat="1">
      <alignment horizontal="center" shrinkToFit="0" vertical="center" wrapText="1"/>
    </xf>
    <xf borderId="16" fillId="4" fontId="13" numFmtId="166" xfId="0" applyAlignment="1" applyBorder="1" applyFont="1" applyNumberFormat="1">
      <alignment horizontal="center" shrinkToFit="0" vertical="center" wrapText="1"/>
    </xf>
    <xf borderId="1" fillId="2" fontId="14" numFmtId="0" xfId="0" applyAlignment="1" applyBorder="1" applyFont="1">
      <alignment horizontal="center"/>
    </xf>
    <xf borderId="5" fillId="0" fontId="13" numFmtId="0" xfId="0" applyBorder="1" applyFont="1"/>
    <xf borderId="5" fillId="0" fontId="13" numFmtId="0" xfId="0" applyAlignment="1" applyBorder="1" applyFont="1">
      <alignment horizontal="left" shrinkToFit="0" vertical="center" wrapText="1"/>
    </xf>
    <xf borderId="7" fillId="0" fontId="13" numFmtId="164" xfId="0" applyAlignment="1" applyBorder="1" applyFont="1" applyNumberFormat="1">
      <alignment horizontal="right" vertical="center"/>
    </xf>
    <xf borderId="7" fillId="0" fontId="13" numFmtId="3" xfId="0" applyAlignment="1" applyBorder="1" applyFont="1" applyNumberFormat="1">
      <alignment horizontal="right" vertical="center"/>
    </xf>
    <xf borderId="5" fillId="0" fontId="13" numFmtId="164" xfId="0" applyAlignment="1" applyBorder="1" applyFont="1" applyNumberFormat="1">
      <alignment horizontal="right" vertical="center"/>
    </xf>
    <xf borderId="16" fillId="4" fontId="13" numFmtId="168" xfId="0" applyBorder="1" applyFont="1" applyNumberFormat="1"/>
    <xf borderId="0" fillId="0" fontId="13" numFmtId="168" xfId="0" applyFont="1" applyNumberFormat="1"/>
    <xf borderId="16" fillId="4" fontId="13" numFmtId="166" xfId="0" applyBorder="1" applyFont="1" applyNumberFormat="1"/>
    <xf borderId="0" fillId="0" fontId="13" numFmtId="3" xfId="0" applyFont="1" applyNumberFormat="1"/>
    <xf borderId="16" fillId="4" fontId="14" numFmtId="166" xfId="0" applyBorder="1" applyFont="1" applyNumberFormat="1"/>
    <xf borderId="16" fillId="4" fontId="14" numFmtId="164" xfId="0" applyBorder="1" applyFont="1" applyNumberFormat="1"/>
    <xf borderId="16" fillId="4" fontId="14" numFmtId="9" xfId="0" applyBorder="1" applyFont="1" applyNumberFormat="1"/>
    <xf borderId="1" fillId="6" fontId="14" numFmtId="0" xfId="0" applyAlignment="1" applyBorder="1" applyFont="1">
      <alignment horizontal="center" vertical="center"/>
    </xf>
    <xf borderId="16" fillId="4" fontId="14" numFmtId="0" xfId="0" applyAlignment="1" applyBorder="1" applyFont="1">
      <alignment horizontal="right"/>
    </xf>
    <xf borderId="16" fillId="4" fontId="13" numFmtId="164" xfId="0" applyAlignment="1" applyBorder="1" applyFont="1" applyNumberFormat="1">
      <alignment horizontal="right"/>
    </xf>
    <xf borderId="0" fillId="0" fontId="13" numFmtId="164" xfId="0" applyFont="1" applyNumberFormat="1"/>
    <xf borderId="16" fillId="4" fontId="14" numFmtId="10" xfId="0" applyBorder="1" applyFont="1" applyNumberFormat="1"/>
    <xf borderId="1" fillId="2" fontId="14" numFmtId="0" xfId="0" applyAlignment="1" applyBorder="1" applyFont="1">
      <alignment horizontal="center" vertical="center"/>
    </xf>
    <xf borderId="22" fillId="4" fontId="14" numFmtId="0" xfId="0" applyAlignment="1" applyBorder="1" applyFont="1">
      <alignment horizontal="center"/>
    </xf>
    <xf borderId="24" fillId="2" fontId="14" numFmtId="0" xfId="0" applyAlignment="1" applyBorder="1" applyFont="1">
      <alignment horizontal="center" shrinkToFit="0" vertical="center" wrapText="1"/>
    </xf>
    <xf borderId="27" fillId="0" fontId="4" numFmtId="0" xfId="0" applyBorder="1" applyFont="1"/>
    <xf borderId="5" fillId="2" fontId="14" numFmtId="0" xfId="0" applyAlignment="1" applyBorder="1" applyFont="1">
      <alignment horizontal="center" shrinkToFit="0" vertical="center" wrapText="1"/>
    </xf>
    <xf borderId="16" fillId="4" fontId="13" numFmtId="164" xfId="0" applyBorder="1" applyFont="1" applyNumberFormat="1"/>
    <xf borderId="1" fillId="4" fontId="13" numFmtId="0" xfId="0" applyAlignment="1" applyBorder="1" applyFont="1">
      <alignment horizontal="center"/>
    </xf>
    <xf borderId="5" fillId="4" fontId="13" numFmtId="0" xfId="0" applyAlignment="1" applyBorder="1" applyFont="1">
      <alignment horizontal="center"/>
    </xf>
    <xf borderId="5" fillId="4" fontId="13" numFmtId="164" xfId="0" applyBorder="1" applyFont="1" applyNumberFormat="1"/>
    <xf borderId="16" fillId="4" fontId="13" numFmtId="9" xfId="0" applyAlignment="1" applyBorder="1" applyFont="1" applyNumberFormat="1">
      <alignment horizontal="center" vertical="center"/>
    </xf>
    <xf borderId="16" fillId="4" fontId="13" numFmtId="166" xfId="0" applyAlignment="1" applyBorder="1" applyFont="1" applyNumberFormat="1">
      <alignment horizontal="center" vertical="center"/>
    </xf>
    <xf borderId="28" fillId="4" fontId="13" numFmtId="0" xfId="0" applyAlignment="1" applyBorder="1" applyFont="1">
      <alignment horizontal="center"/>
    </xf>
    <xf borderId="23" fillId="4" fontId="13" numFmtId="0" xfId="0" applyAlignment="1" applyBorder="1" applyFont="1">
      <alignment horizontal="center"/>
    </xf>
    <xf borderId="15" fillId="4" fontId="13" numFmtId="0" xfId="0" applyAlignment="1" applyBorder="1" applyFont="1">
      <alignment horizontal="center"/>
    </xf>
    <xf borderId="5" fillId="0" fontId="14" numFmtId="166" xfId="0" applyAlignment="1" applyBorder="1" applyFont="1" applyNumberFormat="1">
      <alignment vertical="center"/>
    </xf>
    <xf borderId="16" fillId="4" fontId="13" numFmtId="168" xfId="0" applyAlignment="1" applyBorder="1" applyFont="1" applyNumberFormat="1">
      <alignment horizontal="center" shrinkToFit="0" vertical="center" wrapText="1"/>
    </xf>
    <xf borderId="16" fillId="4" fontId="14" numFmtId="168" xfId="0" applyBorder="1" applyFont="1" applyNumberFormat="1"/>
    <xf borderId="0" fillId="0" fontId="1" numFmtId="0" xfId="0" applyAlignment="1" applyFont="1">
      <alignment horizontal="left" vertical="center"/>
    </xf>
    <xf borderId="0" fillId="0" fontId="1" numFmtId="0" xfId="0" applyAlignment="1" applyFont="1">
      <alignment horizontal="center"/>
    </xf>
    <xf borderId="0" fillId="0" fontId="3" numFmtId="0" xfId="0" applyAlignment="1" applyFont="1">
      <alignment horizontal="left" vertical="center"/>
    </xf>
    <xf borderId="0" fillId="0" fontId="3" numFmtId="164" xfId="0" applyAlignment="1" applyFont="1" applyNumberFormat="1">
      <alignment horizontal="center" vertical="center"/>
    </xf>
    <xf borderId="5" fillId="2" fontId="3" numFmtId="0" xfId="0" applyAlignment="1" applyBorder="1" applyFont="1">
      <alignment horizontal="center" readingOrder="0" shrinkToFit="0" vertical="center" wrapText="1"/>
    </xf>
    <xf borderId="5" fillId="0" fontId="1" numFmtId="0" xfId="0" applyAlignment="1" applyBorder="1" applyFont="1">
      <alignment horizontal="center" vertical="center"/>
    </xf>
    <xf borderId="5" fillId="0" fontId="1" numFmtId="4" xfId="0" applyAlignment="1" applyBorder="1" applyFont="1" applyNumberFormat="1">
      <alignment horizontal="left" shrinkToFit="0" vertical="center" wrapText="1"/>
    </xf>
    <xf borderId="5" fillId="0" fontId="1" numFmtId="4" xfId="0" applyAlignment="1" applyBorder="1" applyFont="1" applyNumberFormat="1">
      <alignment shrinkToFit="0" vertical="center" wrapText="1"/>
    </xf>
    <xf borderId="5" fillId="0" fontId="1" numFmtId="3" xfId="0" applyAlignment="1" applyBorder="1" applyFont="1" applyNumberFormat="1">
      <alignment horizontal="center" shrinkToFit="0" vertical="center" wrapText="1"/>
    </xf>
    <xf borderId="5" fillId="0" fontId="2" numFmtId="0" xfId="0" applyAlignment="1" applyBorder="1" applyFont="1">
      <alignment horizontal="center" vertical="center"/>
    </xf>
    <xf borderId="5" fillId="0" fontId="1" numFmtId="167" xfId="0" applyAlignment="1" applyBorder="1" applyFont="1" applyNumberFormat="1">
      <alignment shrinkToFit="0" vertical="center" wrapText="1"/>
    </xf>
    <xf borderId="5" fillId="0" fontId="1" numFmtId="4" xfId="0" applyAlignment="1" applyBorder="1" applyFont="1" applyNumberFormat="1">
      <alignment horizontal="center" shrinkToFit="0" vertical="center" wrapText="1"/>
    </xf>
    <xf borderId="5" fillId="3" fontId="1" numFmtId="4" xfId="0" applyAlignment="1" applyBorder="1" applyFont="1" applyNumberFormat="1">
      <alignment horizontal="left" shrinkToFit="0" vertical="center" wrapText="1"/>
    </xf>
    <xf borderId="5" fillId="3" fontId="1" numFmtId="167" xfId="0" applyAlignment="1" applyBorder="1" applyFont="1" applyNumberFormat="1">
      <alignment horizontal="right" vertical="center"/>
    </xf>
    <xf borderId="5" fillId="0" fontId="1" numFmtId="173" xfId="0" applyAlignment="1" applyBorder="1" applyFont="1" applyNumberFormat="1">
      <alignment horizontal="left" shrinkToFit="0" vertical="center" wrapText="1"/>
    </xf>
    <xf borderId="5" fillId="3" fontId="1" numFmtId="167" xfId="0" applyAlignment="1" applyBorder="1" applyFont="1" applyNumberFormat="1">
      <alignment horizontal="right" shrinkToFit="0" vertical="center" wrapText="1"/>
    </xf>
    <xf borderId="29" fillId="3" fontId="1" numFmtId="0" xfId="0" applyAlignment="1" applyBorder="1" applyFont="1">
      <alignment horizontal="left" shrinkToFit="0" vertical="center" wrapText="1"/>
    </xf>
    <xf borderId="16" fillId="3" fontId="1" numFmtId="0" xfId="0" applyAlignment="1" applyBorder="1" applyFont="1">
      <alignment horizontal="left" shrinkToFit="0" vertical="center" wrapText="1"/>
    </xf>
    <xf borderId="14" fillId="3"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7" fillId="0" fontId="1" numFmtId="173" xfId="0" applyAlignment="1" applyBorder="1" applyFont="1" applyNumberFormat="1">
      <alignment horizontal="left" shrinkToFit="0" vertical="center" wrapText="1"/>
    </xf>
    <xf borderId="17" fillId="3" fontId="1" numFmtId="0" xfId="0" applyAlignment="1" applyBorder="1" applyFont="1">
      <alignment horizontal="left" shrinkToFit="0" vertical="center" wrapText="1"/>
    </xf>
    <xf borderId="5" fillId="2" fontId="3" numFmtId="164" xfId="0" applyAlignment="1" applyBorder="1" applyFont="1" applyNumberFormat="1">
      <alignment horizontal="center" vertical="center"/>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1" numFmtId="174" xfId="0" applyFont="1" applyNumberFormat="1"/>
    <xf borderId="0" fillId="0" fontId="1" numFmtId="165" xfId="0" applyAlignment="1" applyFont="1" applyNumberFormat="1">
      <alignment horizontal="center"/>
    </xf>
    <xf borderId="0" fillId="0" fontId="3" numFmtId="0" xfId="0" applyAlignment="1" applyFont="1">
      <alignment vertical="center"/>
    </xf>
    <xf borderId="5" fillId="7" fontId="3" numFmtId="0" xfId="0" applyAlignment="1" applyBorder="1" applyFill="1" applyFont="1">
      <alignment horizontal="center" shrinkToFit="0" vertical="center" wrapText="1"/>
    </xf>
    <xf borderId="5" fillId="7" fontId="3" numFmtId="0" xfId="0" applyAlignment="1" applyBorder="1" applyFont="1">
      <alignment horizontal="center" vertical="center"/>
    </xf>
    <xf borderId="5" fillId="0" fontId="1" numFmtId="1" xfId="0" applyAlignment="1" applyBorder="1" applyFont="1" applyNumberFormat="1">
      <alignment horizontal="center" vertical="center"/>
    </xf>
    <xf borderId="5" fillId="0" fontId="1" numFmtId="164" xfId="0" applyAlignment="1" applyBorder="1" applyFont="1" applyNumberFormat="1">
      <alignment shrinkToFit="0" vertical="center" wrapText="1"/>
    </xf>
    <xf borderId="5" fillId="0" fontId="1" numFmtId="164" xfId="0" applyAlignment="1" applyBorder="1" applyFont="1" applyNumberFormat="1">
      <alignment vertical="center"/>
    </xf>
    <xf borderId="5" fillId="0" fontId="1" numFmtId="164" xfId="0" applyAlignment="1" applyBorder="1" applyFont="1" applyNumberFormat="1">
      <alignment horizontal="right" shrinkToFit="0" vertical="center" wrapText="1"/>
    </xf>
    <xf borderId="5" fillId="0" fontId="1" numFmtId="164" xfId="0" applyAlignment="1" applyBorder="1" applyFont="1" applyNumberFormat="1">
      <alignment horizontal="right" vertical="center"/>
    </xf>
    <xf borderId="1" fillId="5" fontId="3" numFmtId="0" xfId="0" applyAlignment="1" applyBorder="1" applyFont="1">
      <alignment horizontal="center" readingOrder="0" shrinkToFit="0" vertical="center" wrapText="1"/>
    </xf>
    <xf borderId="5" fillId="5" fontId="3" numFmtId="175" xfId="0" applyAlignment="1" applyBorder="1" applyFont="1" applyNumberFormat="1">
      <alignment vertical="center"/>
    </xf>
    <xf borderId="0" fillId="0" fontId="13" numFmtId="0" xfId="0" applyFont="1"/>
    <xf borderId="0" fillId="0" fontId="13" numFmtId="0" xfId="0" applyAlignment="1" applyFont="1">
      <alignment shrinkToFit="0" wrapText="1"/>
    </xf>
    <xf borderId="0" fillId="0" fontId="14" numFmtId="0" xfId="0" applyAlignment="1" applyFont="1">
      <alignment horizontal="center" vertical="center"/>
    </xf>
    <xf borderId="0" fillId="0" fontId="14" numFmtId="0" xfId="0" applyAlignment="1" applyFont="1">
      <alignment horizontal="center" shrinkToFit="0" vertical="center" wrapText="1"/>
    </xf>
    <xf borderId="4" fillId="2" fontId="14" numFmtId="0" xfId="0" applyAlignment="1" applyBorder="1" applyFont="1">
      <alignment horizontal="center" vertical="center"/>
    </xf>
    <xf borderId="12" fillId="2" fontId="14" numFmtId="0" xfId="0" applyAlignment="1" applyBorder="1" applyFont="1">
      <alignment horizontal="center" vertical="center"/>
    </xf>
    <xf borderId="30" fillId="0" fontId="4" numFmtId="0" xfId="0" applyBorder="1" applyFont="1"/>
    <xf borderId="31" fillId="0" fontId="4" numFmtId="0" xfId="0" applyBorder="1" applyFont="1"/>
    <xf borderId="32" fillId="0" fontId="4" numFmtId="0" xfId="0" applyBorder="1" applyFont="1"/>
    <xf borderId="5" fillId="2" fontId="14" numFmtId="0" xfId="0" applyAlignment="1" applyBorder="1" applyFont="1">
      <alignment horizontal="center" vertical="center"/>
    </xf>
    <xf borderId="0" fillId="0" fontId="13" numFmtId="9" xfId="0" applyFont="1" applyNumberFormat="1"/>
    <xf borderId="5" fillId="0" fontId="15" numFmtId="0" xfId="0" applyAlignment="1" applyBorder="1" applyFont="1">
      <alignment horizontal="left" shrinkToFit="0" vertical="center" wrapText="1"/>
    </xf>
    <xf borderId="5" fillId="0" fontId="13" numFmtId="176" xfId="0" applyAlignment="1" applyBorder="1" applyFont="1" applyNumberFormat="1">
      <alignment horizontal="center" vertical="center"/>
    </xf>
    <xf borderId="5" fillId="0" fontId="13" numFmtId="168" xfId="0" applyAlignment="1" applyBorder="1" applyFont="1" applyNumberFormat="1">
      <alignment horizontal="center" vertical="center"/>
    </xf>
    <xf borderId="5" fillId="0" fontId="13" numFmtId="3" xfId="0" applyAlignment="1" applyBorder="1" applyFont="1" applyNumberFormat="1">
      <alignment horizontal="center" vertical="center"/>
    </xf>
    <xf borderId="5" fillId="0" fontId="15" numFmtId="164" xfId="0" applyAlignment="1" applyBorder="1" applyFont="1" applyNumberFormat="1">
      <alignment shrinkToFit="0" vertical="center" wrapText="1"/>
    </xf>
    <xf borderId="5" fillId="0" fontId="15" numFmtId="0" xfId="0" applyAlignment="1" applyBorder="1" applyFont="1">
      <alignment shrinkToFit="0" vertical="center" wrapText="1"/>
    </xf>
    <xf borderId="0" fillId="0" fontId="13" numFmtId="164" xfId="0" applyAlignment="1" applyFont="1" applyNumberFormat="1">
      <alignment vertical="center"/>
    </xf>
    <xf borderId="5" fillId="0" fontId="13" numFmtId="177" xfId="0" applyAlignment="1" applyBorder="1" applyFont="1" applyNumberFormat="1">
      <alignment horizontal="center" vertical="center"/>
    </xf>
    <xf borderId="5" fillId="0" fontId="13" numFmtId="178" xfId="0" applyAlignment="1" applyBorder="1" applyFont="1" applyNumberFormat="1">
      <alignment horizontal="center" shrinkToFit="0" vertical="center" wrapText="1"/>
    </xf>
    <xf borderId="5" fillId="0" fontId="13" numFmtId="3" xfId="0" applyAlignment="1" applyBorder="1" applyFont="1" applyNumberFormat="1">
      <alignment horizontal="right" vertical="center"/>
    </xf>
    <xf borderId="4" fillId="0" fontId="15" numFmtId="0" xfId="0" applyAlignment="1" applyBorder="1" applyFont="1">
      <alignment shrinkToFit="0" vertical="center" wrapText="1"/>
    </xf>
    <xf borderId="5" fillId="0" fontId="13" numFmtId="176" xfId="0" applyAlignment="1" applyBorder="1" applyFont="1" applyNumberFormat="1">
      <alignment horizontal="center" shrinkToFit="0" vertical="center" wrapText="1"/>
    </xf>
    <xf borderId="5" fillId="0" fontId="13" numFmtId="168" xfId="0" applyAlignment="1" applyBorder="1" applyFont="1" applyNumberFormat="1">
      <alignment horizontal="right" vertical="center"/>
    </xf>
    <xf borderId="7" fillId="0" fontId="13" numFmtId="0" xfId="0" applyAlignment="1" applyBorder="1" applyFont="1">
      <alignment horizontal="left" shrinkToFit="0" vertical="center" wrapText="1"/>
    </xf>
    <xf borderId="1" fillId="2" fontId="17" numFmtId="0" xfId="0" applyAlignment="1" applyBorder="1" applyFont="1">
      <alignment horizontal="center"/>
    </xf>
    <xf borderId="7" fillId="0" fontId="13" numFmtId="164" xfId="0" applyBorder="1" applyFont="1" applyNumberFormat="1"/>
    <xf borderId="7" fillId="0" fontId="13" numFmtId="164" xfId="0" applyAlignment="1" applyBorder="1" applyFont="1" applyNumberFormat="1">
      <alignment horizontal="left"/>
    </xf>
    <xf borderId="0" fillId="0" fontId="13" numFmtId="179" xfId="0" applyFont="1" applyNumberFormat="1"/>
    <xf borderId="0" fillId="0" fontId="13" numFmtId="180" xfId="0" applyFont="1" applyNumberFormat="1"/>
    <xf borderId="0" fillId="0" fontId="13" numFmtId="181" xfId="0" applyFont="1" applyNumberFormat="1"/>
    <xf borderId="16" fillId="4" fontId="1" numFmtId="0" xfId="0" applyAlignment="1" applyBorder="1" applyFont="1">
      <alignment vertical="center"/>
    </xf>
    <xf borderId="16" fillId="4" fontId="1" numFmtId="0" xfId="0" applyBorder="1" applyFont="1"/>
    <xf borderId="0" fillId="4" fontId="1" numFmtId="0" xfId="0" applyFont="1"/>
    <xf borderId="33" fillId="4" fontId="1" numFmtId="0" xfId="0" applyAlignment="1" applyBorder="1" applyFont="1">
      <alignment vertical="center"/>
    </xf>
    <xf borderId="34" fillId="4" fontId="3" numFmtId="0" xfId="0" applyAlignment="1" applyBorder="1" applyFont="1">
      <alignment horizontal="center" vertical="center"/>
    </xf>
    <xf borderId="35" fillId="0" fontId="4" numFmtId="0" xfId="0" applyBorder="1" applyFont="1"/>
    <xf borderId="36" fillId="0" fontId="4" numFmtId="0" xfId="0" applyBorder="1" applyFont="1"/>
    <xf borderId="37" fillId="0" fontId="4" numFmtId="0" xfId="0" applyBorder="1" applyFont="1"/>
    <xf borderId="38" fillId="0" fontId="4" numFmtId="0" xfId="0" applyBorder="1" applyFont="1"/>
    <xf borderId="5" fillId="4" fontId="1" numFmtId="0" xfId="0" applyAlignment="1" applyBorder="1" applyFont="1">
      <alignment shrinkToFit="0" vertical="center" wrapText="1"/>
    </xf>
    <xf borderId="5" fillId="4" fontId="1" numFmtId="0" xfId="0" applyAlignment="1" applyBorder="1" applyFont="1">
      <alignment horizontal="center" vertical="center"/>
    </xf>
    <xf borderId="17" fillId="4" fontId="1" numFmtId="0" xfId="0" applyAlignment="1" applyBorder="1" applyFont="1">
      <alignment vertical="center"/>
    </xf>
    <xf borderId="1" fillId="2" fontId="3" numFmtId="0" xfId="0" applyAlignment="1" applyBorder="1" applyFont="1">
      <alignment horizontal="center" readingOrder="0" vertical="center"/>
    </xf>
    <xf borderId="5" fillId="2" fontId="3" numFmtId="164" xfId="0" applyAlignment="1" applyBorder="1" applyFont="1" applyNumberFormat="1">
      <alignment vertical="center"/>
    </xf>
    <xf borderId="0" fillId="4" fontId="1" numFmtId="0" xfId="0" applyAlignment="1" applyFont="1">
      <alignment vertical="center"/>
    </xf>
    <xf borderId="0" fillId="4" fontId="1" numFmtId="0" xfId="0" applyAlignment="1" applyFont="1">
      <alignment horizontal="left" shrinkToFit="0" vertical="top" wrapText="1"/>
    </xf>
    <xf borderId="16" fillId="4" fontId="1" numFmtId="0" xfId="0" applyAlignment="1" applyBorder="1" applyFont="1">
      <alignment horizontal="center"/>
    </xf>
    <xf borderId="16" fillId="4" fontId="1" numFmtId="164" xfId="0" applyBorder="1" applyFont="1" applyNumberFormat="1"/>
    <xf borderId="16" fillId="0" fontId="1" numFmtId="0" xfId="0" applyAlignment="1" applyBorder="1" applyFont="1">
      <alignment vertical="center"/>
    </xf>
    <xf borderId="16" fillId="4" fontId="1" numFmtId="164" xfId="0" applyAlignment="1" applyBorder="1" applyFont="1" applyNumberFormat="1">
      <alignment vertical="center"/>
    </xf>
    <xf borderId="16" fillId="4" fontId="3" numFmtId="164" xfId="0" applyAlignment="1" applyBorder="1" applyFont="1" applyNumberFormat="1">
      <alignment vertical="center"/>
    </xf>
    <xf borderId="17" fillId="4" fontId="3" numFmtId="0" xfId="0" applyAlignment="1" applyBorder="1" applyFont="1">
      <alignment horizontal="center" vertical="center"/>
    </xf>
    <xf borderId="3" fillId="0" fontId="1" numFmtId="0" xfId="0" applyAlignment="1" applyBorder="1" applyFont="1">
      <alignment shrinkToFit="0" vertical="center" wrapText="1"/>
    </xf>
    <xf borderId="1" fillId="5" fontId="3" numFmtId="0" xfId="0" applyAlignment="1" applyBorder="1" applyFont="1">
      <alignment horizontal="center"/>
    </xf>
    <xf borderId="5" fillId="5" fontId="3" numFmtId="164" xfId="0" applyAlignment="1" applyBorder="1" applyFont="1" applyNumberFormat="1">
      <alignment horizontal="center"/>
    </xf>
    <xf borderId="0" fillId="4" fontId="1" numFmtId="0" xfId="0" applyAlignment="1" applyFont="1">
      <alignment horizontal="center"/>
    </xf>
    <xf borderId="0" fillId="0" fontId="1" numFmtId="0" xfId="0" applyAlignment="1" applyFont="1">
      <alignment horizontal="center" vertical="center"/>
    </xf>
    <xf borderId="5" fillId="2" fontId="7" numFmtId="0" xfId="0" applyAlignment="1" applyBorder="1" applyFont="1">
      <alignment horizontal="center"/>
    </xf>
    <xf borderId="24" fillId="0" fontId="6" numFmtId="182" xfId="0" applyAlignment="1" applyBorder="1" applyFont="1" applyNumberFormat="1">
      <alignment horizontal="left" shrinkToFit="0" vertical="center" wrapText="1"/>
    </xf>
    <xf borderId="4" fillId="0" fontId="6" numFmtId="0" xfId="0" applyAlignment="1" applyBorder="1" applyFont="1">
      <alignment horizontal="left" shrinkToFit="0" vertical="center" wrapText="1"/>
    </xf>
    <xf borderId="4" fillId="0" fontId="6" numFmtId="0" xfId="0" applyAlignment="1" applyBorder="1" applyFont="1">
      <alignment horizontal="left" shrinkToFit="0" vertical="top" wrapText="1"/>
    </xf>
    <xf borderId="4" fillId="4" fontId="1" numFmtId="3" xfId="0" applyAlignment="1" applyBorder="1" applyFont="1" applyNumberFormat="1">
      <alignment shrinkToFit="0" vertical="center" wrapText="1"/>
    </xf>
    <xf borderId="1" fillId="0" fontId="6" numFmtId="182" xfId="0" applyAlignment="1" applyBorder="1" applyFont="1" applyNumberFormat="1">
      <alignment horizontal="left" shrinkToFit="0" vertical="center" wrapText="1"/>
    </xf>
    <xf borderId="5" fillId="0" fontId="6" numFmtId="0" xfId="0" applyAlignment="1" applyBorder="1" applyFont="1">
      <alignment horizontal="left" shrinkToFit="0" vertical="top" wrapText="1"/>
    </xf>
    <xf borderId="5" fillId="4" fontId="1" numFmtId="3" xfId="0" applyAlignment="1" applyBorder="1" applyFont="1" applyNumberFormat="1">
      <alignment shrinkToFit="0" vertical="center" wrapText="1"/>
    </xf>
    <xf borderId="5" fillId="0" fontId="2" numFmtId="0" xfId="0" applyBorder="1" applyFont="1"/>
    <xf borderId="5" fillId="2" fontId="3" numFmtId="167" xfId="0" applyAlignment="1" applyBorder="1" applyFont="1" applyNumberFormat="1">
      <alignment horizontal="right" vertical="center"/>
    </xf>
    <xf borderId="5" fillId="2" fontId="3" numFmtId="164" xfId="0" applyAlignment="1" applyBorder="1" applyFont="1" applyNumberFormat="1">
      <alignment horizontal="right" shrinkToFit="0" vertical="center" wrapText="1"/>
    </xf>
    <xf borderId="0" fillId="0" fontId="1" numFmtId="171" xfId="0" applyAlignment="1" applyFont="1" applyNumberFormat="1">
      <alignment horizontal="center" vertical="center"/>
    </xf>
    <xf borderId="0" fillId="0" fontId="1" numFmtId="171" xfId="0" applyFont="1" applyNumberFormat="1"/>
    <xf borderId="0" fillId="0" fontId="18" numFmtId="0" xfId="0" applyAlignment="1" applyFont="1">
      <alignment horizontal="left" shrinkToFit="0" wrapText="1"/>
    </xf>
    <xf borderId="0" fillId="0" fontId="18" numFmtId="0" xfId="0" applyAlignment="1" applyFont="1">
      <alignment horizontal="left" shrinkToFit="0" vertical="top" wrapText="1"/>
    </xf>
    <xf borderId="15" fillId="2" fontId="3" numFmtId="0" xfId="0" applyAlignment="1" applyBorder="1" applyFont="1">
      <alignment horizontal="center" shrinkToFit="0" vertical="center" wrapText="1"/>
    </xf>
    <xf borderId="9" fillId="0" fontId="1" numFmtId="0" xfId="0" applyAlignment="1" applyBorder="1" applyFont="1">
      <alignment shrinkToFit="0" vertical="center" wrapText="1"/>
    </xf>
    <xf borderId="7" fillId="0" fontId="1" numFmtId="0" xfId="0" applyAlignment="1" applyBorder="1" applyFont="1">
      <alignment horizontal="left" shrinkToFit="0" vertical="center" wrapText="1"/>
    </xf>
    <xf borderId="5" fillId="3" fontId="1" numFmtId="164" xfId="0" applyAlignment="1" applyBorder="1" applyFont="1" applyNumberFormat="1">
      <alignment shrinkToFit="0" vertical="center" wrapText="1"/>
    </xf>
    <xf borderId="5" fillId="2" fontId="3" numFmtId="167" xfId="0" applyAlignment="1" applyBorder="1" applyFont="1" applyNumberFormat="1">
      <alignment vertical="center"/>
    </xf>
    <xf borderId="5" fillId="2" fontId="3" numFmtId="182" xfId="0" applyAlignment="1" applyBorder="1" applyFont="1" applyNumberFormat="1">
      <alignment vertical="center"/>
    </xf>
    <xf borderId="0" fillId="0" fontId="1" numFmtId="0" xfId="0" applyAlignment="1" applyFont="1">
      <alignment horizontal="left" shrinkToFit="0" wrapText="1"/>
    </xf>
    <xf borderId="39" fillId="2" fontId="3" numFmtId="0" xfId="0" applyAlignment="1" applyBorder="1" applyFont="1">
      <alignment horizontal="center" shrinkToFit="0" vertical="center" wrapText="1"/>
    </xf>
    <xf borderId="28" fillId="2" fontId="3" numFmtId="0" xfId="0" applyAlignment="1" applyBorder="1" applyFont="1">
      <alignment horizontal="center" vertical="center"/>
    </xf>
    <xf borderId="1" fillId="0" fontId="6" numFmtId="0" xfId="0" applyAlignment="1" applyBorder="1" applyFont="1">
      <alignment horizontal="left" vertical="center"/>
    </xf>
    <xf borderId="5" fillId="0" fontId="6" numFmtId="0" xfId="0" applyAlignment="1" applyBorder="1" applyFont="1">
      <alignment shrinkToFit="0" wrapText="1"/>
    </xf>
    <xf borderId="3" fillId="0" fontId="1" numFmtId="1" xfId="0" applyAlignment="1" applyBorder="1" applyFont="1" applyNumberFormat="1">
      <alignment horizontal="center" shrinkToFit="0" vertical="center" wrapText="1"/>
    </xf>
    <xf borderId="5" fillId="4" fontId="1" numFmtId="178" xfId="0" applyAlignment="1" applyBorder="1" applyFont="1" applyNumberFormat="1">
      <alignment horizontal="center" vertical="center"/>
    </xf>
    <xf borderId="5" fillId="0" fontId="1" numFmtId="164" xfId="0" applyAlignment="1" applyBorder="1" applyFont="1" applyNumberFormat="1">
      <alignment horizontal="center" shrinkToFit="0" vertical="center" wrapText="1"/>
    </xf>
    <xf borderId="0" fillId="0" fontId="13" numFmtId="0" xfId="0" applyAlignment="1" applyFont="1">
      <alignment horizontal="center"/>
    </xf>
    <xf borderId="0" fillId="0" fontId="13" numFmtId="0" xfId="0" applyAlignment="1" applyFont="1">
      <alignment horizontal="center" vertical="center"/>
    </xf>
    <xf borderId="0" fillId="0" fontId="19" numFmtId="0" xfId="0" applyFont="1"/>
    <xf borderId="40" fillId="0" fontId="13" numFmtId="2" xfId="0" applyAlignment="1" applyBorder="1" applyFont="1" applyNumberFormat="1">
      <alignment horizontal="center" shrinkToFit="0" vertical="center" wrapText="1"/>
    </xf>
    <xf borderId="41" fillId="0" fontId="4" numFmtId="0" xfId="0" applyBorder="1" applyFont="1"/>
    <xf borderId="42" fillId="0" fontId="4" numFmtId="0" xfId="0" applyBorder="1" applyFont="1"/>
    <xf borderId="43" fillId="0" fontId="14" numFmtId="2" xfId="0" applyAlignment="1" applyBorder="1" applyFont="1" applyNumberFormat="1">
      <alignment horizontal="center" shrinkToFit="0" vertical="center" wrapText="1"/>
    </xf>
    <xf borderId="44" fillId="0" fontId="4" numFmtId="0" xfId="0" applyBorder="1" applyFont="1"/>
    <xf borderId="0" fillId="0" fontId="14" numFmtId="2" xfId="0" applyAlignment="1" applyFont="1" applyNumberFormat="1">
      <alignment horizontal="center" shrinkToFit="0" vertical="center" wrapText="1"/>
    </xf>
    <xf borderId="43" fillId="0" fontId="13" numFmtId="2" xfId="0" applyAlignment="1" applyBorder="1" applyFont="1" applyNumberFormat="1">
      <alignment horizontal="center" shrinkToFit="0" vertical="center" wrapText="1"/>
    </xf>
    <xf borderId="45" fillId="0" fontId="14" numFmtId="2" xfId="0" applyAlignment="1" applyBorder="1" applyFont="1" applyNumberFormat="1">
      <alignment horizontal="center" shrinkToFit="0" vertical="center" wrapText="1"/>
    </xf>
    <xf borderId="46" fillId="0" fontId="4" numFmtId="0" xfId="0" applyBorder="1" applyFont="1"/>
    <xf borderId="47" fillId="0" fontId="4" numFmtId="0" xfId="0" applyBorder="1" applyFont="1"/>
    <xf borderId="48" fillId="0" fontId="13" numFmtId="0" xfId="0" applyAlignment="1" applyBorder="1" applyFont="1">
      <alignment horizontal="center"/>
    </xf>
    <xf borderId="48" fillId="0" fontId="4" numFmtId="0" xfId="0" applyBorder="1" applyFont="1"/>
    <xf borderId="8" fillId="0" fontId="13" numFmtId="0" xfId="0" applyAlignment="1" applyBorder="1" applyFont="1">
      <alignment horizontal="center"/>
    </xf>
    <xf borderId="28" fillId="8" fontId="13" numFmtId="0" xfId="0" applyAlignment="1" applyBorder="1" applyFill="1" applyFont="1">
      <alignment vertical="center"/>
    </xf>
    <xf borderId="15" fillId="8" fontId="13" numFmtId="0" xfId="0" applyAlignment="1" applyBorder="1" applyFont="1">
      <alignment vertical="center"/>
    </xf>
    <xf borderId="5" fillId="8" fontId="13" numFmtId="0" xfId="0" applyAlignment="1" applyBorder="1" applyFont="1">
      <alignment horizontal="center" vertical="center"/>
    </xf>
    <xf borderId="0" fillId="0" fontId="19" numFmtId="0" xfId="0" applyAlignment="1" applyFont="1">
      <alignment horizontal="center"/>
    </xf>
    <xf borderId="16" fillId="9" fontId="13" numFmtId="0" xfId="0" applyAlignment="1" applyBorder="1" applyFill="1" applyFont="1">
      <alignment horizontal="center" vertical="center"/>
    </xf>
    <xf borderId="49" fillId="10" fontId="14" numFmtId="0" xfId="0" applyAlignment="1" applyBorder="1" applyFill="1" applyFont="1">
      <alignment horizontal="center" vertical="center"/>
    </xf>
    <xf borderId="50" fillId="0" fontId="4" numFmtId="0" xfId="0" applyBorder="1" applyFont="1"/>
    <xf borderId="16" fillId="9" fontId="13" numFmtId="0" xfId="0" applyAlignment="1" applyBorder="1" applyFont="1">
      <alignment vertical="center"/>
    </xf>
    <xf borderId="0" fillId="0" fontId="13" numFmtId="0" xfId="0" applyAlignment="1" applyFont="1">
      <alignment horizontal="left" vertical="center"/>
    </xf>
    <xf borderId="0" fillId="0" fontId="13" numFmtId="0" xfId="0" applyAlignment="1" applyFont="1">
      <alignment vertical="center"/>
    </xf>
    <xf borderId="5" fillId="4" fontId="13" numFmtId="0" xfId="0" applyAlignment="1" applyBorder="1" applyFont="1">
      <alignment horizontal="center" vertical="center"/>
    </xf>
    <xf borderId="5" fillId="4" fontId="13" numFmtId="0" xfId="0" applyAlignment="1" applyBorder="1" applyFont="1">
      <alignment vertical="center"/>
    </xf>
    <xf borderId="3" fillId="0" fontId="13" numFmtId="0" xfId="0" applyAlignment="1" applyBorder="1" applyFont="1">
      <alignment horizontal="center" vertical="center"/>
    </xf>
    <xf borderId="5" fillId="0" fontId="13" numFmtId="37" xfId="0" applyAlignment="1" applyBorder="1" applyFont="1" applyNumberFormat="1">
      <alignment vertical="center"/>
    </xf>
    <xf borderId="28" fillId="11" fontId="14" numFmtId="0" xfId="0" applyAlignment="1" applyBorder="1" applyFill="1" applyFont="1">
      <alignment vertical="center"/>
    </xf>
    <xf borderId="23" fillId="11" fontId="14" numFmtId="0" xfId="0" applyAlignment="1" applyBorder="1" applyFont="1">
      <alignment vertical="center"/>
    </xf>
    <xf borderId="15" fillId="11" fontId="14" numFmtId="183" xfId="0" applyAlignment="1" applyBorder="1" applyFont="1" applyNumberFormat="1">
      <alignment horizontal="center" vertical="center"/>
    </xf>
    <xf borderId="5" fillId="0" fontId="13" numFmtId="0" xfId="0" applyAlignment="1" applyBorder="1" applyFont="1">
      <alignment vertical="center"/>
    </xf>
    <xf borderId="5" fillId="0" fontId="13" numFmtId="39" xfId="0" applyAlignment="1" applyBorder="1" applyFont="1" applyNumberFormat="1">
      <alignment vertical="center"/>
    </xf>
    <xf borderId="5" fillId="0" fontId="13" numFmtId="184" xfId="0" applyAlignment="1" applyBorder="1" applyFont="1" applyNumberFormat="1">
      <alignment vertical="center"/>
    </xf>
    <xf borderId="21" fillId="9" fontId="13" numFmtId="0" xfId="0" applyAlignment="1" applyBorder="1" applyFont="1">
      <alignment horizontal="left" vertical="center"/>
    </xf>
    <xf borderId="5" fillId="0" fontId="13" numFmtId="0" xfId="0" applyAlignment="1" applyBorder="1" applyFont="1">
      <alignment horizontal="left" vertical="center"/>
    </xf>
    <xf borderId="16" fillId="9" fontId="14" numFmtId="0" xfId="0" applyAlignment="1" applyBorder="1" applyFont="1">
      <alignment vertical="center"/>
    </xf>
    <xf borderId="5" fillId="0" fontId="13" numFmtId="0" xfId="0" applyAlignment="1" applyBorder="1" applyFont="1">
      <alignment horizontal="center"/>
    </xf>
    <xf borderId="5" fillId="0" fontId="13" numFmtId="1" xfId="0" applyAlignment="1" applyBorder="1" applyFont="1" applyNumberFormat="1">
      <alignment horizontal="right"/>
    </xf>
    <xf borderId="5" fillId="9" fontId="14" numFmtId="0" xfId="0" applyAlignment="1" applyBorder="1" applyFont="1">
      <alignment horizontal="center" vertical="center"/>
    </xf>
    <xf borderId="23" fillId="9" fontId="14" numFmtId="0" xfId="0" applyAlignment="1" applyBorder="1" applyFont="1">
      <alignment vertical="center"/>
    </xf>
    <xf borderId="5" fillId="9" fontId="14" numFmtId="0" xfId="0" applyAlignment="1" applyBorder="1" applyFont="1">
      <alignment vertical="center"/>
    </xf>
    <xf borderId="5" fillId="0" fontId="13" numFmtId="0" xfId="0" applyAlignment="1" applyBorder="1" applyFont="1">
      <alignment shrinkToFit="0" wrapText="1"/>
    </xf>
    <xf borderId="1" fillId="0" fontId="13" numFmtId="1" xfId="0" applyAlignment="1" applyBorder="1" applyFont="1" applyNumberFormat="1">
      <alignment horizontal="right"/>
    </xf>
    <xf borderId="51" fillId="9" fontId="14" numFmtId="0" xfId="0" applyAlignment="1" applyBorder="1" applyFont="1">
      <alignment vertical="center"/>
    </xf>
    <xf borderId="5" fillId="0" fontId="13" numFmtId="0" xfId="0" applyAlignment="1" applyBorder="1" applyFont="1">
      <alignment horizontal="left" shrinkToFit="0" vertical="top" wrapText="1"/>
    </xf>
    <xf borderId="5" fillId="0" fontId="13" numFmtId="0" xfId="0" applyAlignment="1" applyBorder="1" applyFont="1">
      <alignment horizontal="right" vertical="center"/>
    </xf>
    <xf borderId="16" fillId="9" fontId="13" numFmtId="0" xfId="0" applyAlignment="1" applyBorder="1" applyFont="1">
      <alignment horizontal="left" shrinkToFit="0" vertical="top" wrapText="1"/>
    </xf>
    <xf borderId="5" fillId="9" fontId="14" numFmtId="0" xfId="0" applyAlignment="1" applyBorder="1" applyFont="1">
      <alignment horizontal="center" shrinkToFit="0" vertical="center" wrapText="1"/>
    </xf>
    <xf borderId="5" fillId="9" fontId="13" numFmtId="0" xfId="0" applyAlignment="1" applyBorder="1" applyFont="1">
      <alignment horizontal="center" vertical="center"/>
    </xf>
    <xf borderId="5" fillId="9" fontId="13" numFmtId="37" xfId="0" applyAlignment="1" applyBorder="1" applyFont="1" applyNumberFormat="1">
      <alignment vertical="center"/>
    </xf>
    <xf borderId="16" fillId="9" fontId="14" numFmtId="0" xfId="0" applyAlignment="1" applyBorder="1" applyFont="1">
      <alignment horizontal="center" vertical="center"/>
    </xf>
    <xf borderId="0" fillId="0" fontId="13" numFmtId="0" xfId="0" applyAlignment="1" applyFont="1">
      <alignment shrinkToFit="0" vertical="center" wrapText="1"/>
    </xf>
    <xf borderId="5" fillId="10" fontId="13" numFmtId="0" xfId="0" applyAlignment="1" applyBorder="1" applyFont="1">
      <alignment horizontal="right" vertical="center"/>
    </xf>
    <xf borderId="21" fillId="11" fontId="14" numFmtId="0" xfId="0" applyAlignment="1" applyBorder="1" applyFont="1">
      <alignment horizontal="left" vertical="center"/>
    </xf>
    <xf borderId="16" fillId="11" fontId="14" numFmtId="0" xfId="0" applyAlignment="1" applyBorder="1" applyFont="1">
      <alignment horizontal="center" vertical="center"/>
    </xf>
    <xf borderId="16" fillId="11" fontId="14" numFmtId="37" xfId="0" applyAlignment="1" applyBorder="1" applyFont="1" applyNumberFormat="1">
      <alignment horizontal="right" vertical="center"/>
    </xf>
    <xf borderId="21" fillId="9" fontId="13" numFmtId="0" xfId="0" applyAlignment="1" applyBorder="1" applyFont="1">
      <alignment horizontal="center" vertical="center"/>
    </xf>
    <xf borderId="28" fillId="11" fontId="13" numFmtId="0" xfId="0" applyAlignment="1" applyBorder="1" applyFont="1">
      <alignment vertical="center"/>
    </xf>
    <xf borderId="23" fillId="11" fontId="13" numFmtId="0" xfId="0" applyAlignment="1" applyBorder="1" applyFont="1">
      <alignment vertical="center"/>
    </xf>
    <xf borderId="15" fillId="11" fontId="13" numFmtId="183" xfId="0" applyAlignment="1" applyBorder="1" applyFont="1" applyNumberFormat="1">
      <alignment horizontal="center" vertical="center"/>
    </xf>
    <xf borderId="21" fillId="10" fontId="14" numFmtId="0" xfId="0" applyAlignment="1" applyBorder="1" applyFont="1">
      <alignment horizontal="center" vertical="center"/>
    </xf>
    <xf borderId="1" fillId="9" fontId="13" numFmtId="0" xfId="0" applyAlignment="1" applyBorder="1" applyFont="1">
      <alignment horizontal="left" vertical="center"/>
    </xf>
    <xf borderId="5" fillId="0" fontId="13" numFmtId="0" xfId="0" applyAlignment="1" applyBorder="1" applyFont="1">
      <alignment horizontal="center" vertical="center"/>
    </xf>
    <xf borderId="1" fillId="9" fontId="13" numFmtId="0" xfId="0" applyAlignment="1" applyBorder="1" applyFont="1">
      <alignment horizontal="left" shrinkToFit="0" vertical="center" wrapText="1"/>
    </xf>
    <xf borderId="52" fillId="9" fontId="13" numFmtId="0" xfId="0" applyAlignment="1" applyBorder="1" applyFont="1">
      <alignment vertical="center"/>
    </xf>
    <xf borderId="5" fillId="0" fontId="13" numFmtId="37" xfId="0" applyAlignment="1" applyBorder="1" applyFont="1" applyNumberFormat="1">
      <alignment horizontal="right" vertical="center"/>
    </xf>
    <xf borderId="52" fillId="9" fontId="13" numFmtId="0" xfId="0" applyBorder="1" applyFont="1"/>
    <xf borderId="4" fillId="0" fontId="13" numFmtId="0" xfId="0" applyAlignment="1" applyBorder="1" applyFont="1">
      <alignment horizontal="left" vertical="center"/>
    </xf>
    <xf borderId="5" fillId="8" fontId="13" numFmtId="0" xfId="0" applyAlignment="1" applyBorder="1" applyFont="1">
      <alignment horizontal="center" shrinkToFit="0" vertical="center" wrapText="1"/>
    </xf>
    <xf borderId="14" fillId="4" fontId="13" numFmtId="0" xfId="0" applyAlignment="1" applyBorder="1" applyFont="1">
      <alignment horizontal="left" shrinkToFit="0" vertical="center" wrapText="1"/>
    </xf>
    <xf borderId="5" fillId="4" fontId="13" numFmtId="3" xfId="0" applyAlignment="1" applyBorder="1" applyFont="1" applyNumberFormat="1">
      <alignment horizontal="center" vertical="center"/>
    </xf>
    <xf borderId="19" fillId="9" fontId="13" numFmtId="0" xfId="0" applyAlignment="1" applyBorder="1" applyFont="1">
      <alignment horizontal="left" vertical="center"/>
    </xf>
    <xf borderId="5" fillId="0" fontId="13" numFmtId="0" xfId="0" applyAlignment="1" applyBorder="1" applyFont="1">
      <alignment shrinkToFit="0" vertical="center" wrapText="1"/>
    </xf>
    <xf borderId="5" fillId="4" fontId="13" numFmtId="37" xfId="0" applyAlignment="1" applyBorder="1" applyFont="1" applyNumberFormat="1">
      <alignment vertical="center"/>
    </xf>
    <xf borderId="49" fillId="9" fontId="14" numFmtId="0" xfId="0" applyAlignment="1" applyBorder="1" applyFont="1">
      <alignment horizontal="center" vertical="center"/>
    </xf>
    <xf borderId="39" fillId="11" fontId="13" numFmtId="0" xfId="0" applyAlignment="1" applyBorder="1" applyFont="1">
      <alignment vertical="center"/>
    </xf>
    <xf borderId="52" fillId="11" fontId="13" numFmtId="0" xfId="0" applyAlignment="1" applyBorder="1" applyFont="1">
      <alignment vertical="center"/>
    </xf>
    <xf borderId="53" fillId="11" fontId="13" numFmtId="0" xfId="0" applyAlignment="1" applyBorder="1" applyFont="1">
      <alignment vertical="center"/>
    </xf>
    <xf borderId="54" fillId="11" fontId="13" numFmtId="0" xfId="0" applyAlignment="1" applyBorder="1" applyFont="1">
      <alignment vertical="center"/>
    </xf>
    <xf borderId="55" fillId="11" fontId="13" numFmtId="0" xfId="0" applyAlignment="1" applyBorder="1" applyFont="1">
      <alignment vertical="center"/>
    </xf>
    <xf borderId="56" fillId="11" fontId="14" numFmtId="37" xfId="0" applyAlignment="1" applyBorder="1" applyFont="1" applyNumberFormat="1">
      <alignment horizontal="right" vertical="center"/>
    </xf>
    <xf borderId="57" fillId="10" fontId="13" numFmtId="0" xfId="0" applyAlignment="1" applyBorder="1" applyFont="1">
      <alignment vertical="center"/>
    </xf>
    <xf borderId="23" fillId="10" fontId="13" numFmtId="0" xfId="0" applyAlignment="1" applyBorder="1" applyFont="1">
      <alignment vertical="center"/>
    </xf>
    <xf borderId="58" fillId="10" fontId="13" numFmtId="0" xfId="0" applyAlignment="1" applyBorder="1" applyFont="1">
      <alignment vertical="center"/>
    </xf>
    <xf borderId="59" fillId="10" fontId="14" numFmtId="37" xfId="0" applyAlignment="1" applyBorder="1" applyFont="1" applyNumberFormat="1">
      <alignment horizontal="right" vertical="center"/>
    </xf>
    <xf borderId="60" fillId="10" fontId="13" numFmtId="0" xfId="0" applyAlignment="1" applyBorder="1" applyFont="1">
      <alignment vertical="center"/>
    </xf>
    <xf borderId="61" fillId="10" fontId="13" numFmtId="0" xfId="0" applyAlignment="1" applyBorder="1" applyFont="1">
      <alignment vertical="center"/>
    </xf>
    <xf borderId="62" fillId="10" fontId="13" numFmtId="0" xfId="0" applyAlignment="1" applyBorder="1" applyFont="1">
      <alignment vertical="center"/>
    </xf>
    <xf borderId="63" fillId="10" fontId="14" numFmtId="37" xfId="0" applyAlignment="1" applyBorder="1" applyFont="1" applyNumberFormat="1">
      <alignment horizontal="right" vertical="center"/>
    </xf>
    <xf borderId="0" fillId="0" fontId="13" numFmtId="0" xfId="0" applyAlignment="1" applyFont="1">
      <alignment horizontal="right" vertical="center"/>
    </xf>
    <xf borderId="0" fillId="0" fontId="13" numFmtId="37" xfId="0" applyAlignment="1" applyFont="1" applyNumberFormat="1">
      <alignment horizontal="right" vertical="center"/>
    </xf>
    <xf borderId="0" fillId="0" fontId="14" numFmtId="37" xfId="0" applyAlignment="1" applyFont="1" applyNumberFormat="1">
      <alignment horizontal="right" vertical="center"/>
    </xf>
    <xf borderId="64" fillId="10" fontId="13" numFmtId="0" xfId="0" applyAlignment="1" applyBorder="1" applyFont="1">
      <alignment vertical="center"/>
    </xf>
    <xf borderId="65" fillId="10" fontId="13" numFmtId="0" xfId="0" applyAlignment="1" applyBorder="1" applyFont="1">
      <alignment vertical="center"/>
    </xf>
    <xf borderId="66" fillId="10" fontId="13" numFmtId="0" xfId="0" applyAlignment="1" applyBorder="1" applyFont="1">
      <alignment vertical="center"/>
    </xf>
    <xf borderId="67" fillId="10" fontId="14" numFmtId="37" xfId="0" applyAlignment="1" applyBorder="1" applyFont="1" applyNumberFormat="1">
      <alignment horizontal="right" vertical="center"/>
    </xf>
    <xf borderId="64" fillId="11" fontId="13" numFmtId="0" xfId="0" applyAlignment="1" applyBorder="1" applyFont="1">
      <alignment vertical="center"/>
    </xf>
    <xf borderId="65" fillId="11" fontId="13" numFmtId="0" xfId="0" applyAlignment="1" applyBorder="1" applyFont="1">
      <alignment vertical="center"/>
    </xf>
    <xf borderId="66" fillId="11" fontId="13" numFmtId="0" xfId="0" applyAlignment="1" applyBorder="1" applyFont="1">
      <alignment vertical="center"/>
    </xf>
    <xf borderId="67" fillId="11" fontId="14" numFmtId="37" xfId="0" applyAlignment="1" applyBorder="1" applyFont="1" applyNumberFormat="1">
      <alignment horizontal="right" vertical="center"/>
    </xf>
    <xf borderId="0" fillId="0" fontId="14" numFmtId="185" xfId="0" applyAlignment="1" applyFont="1" applyNumberFormat="1">
      <alignment horizontal="right"/>
    </xf>
    <xf borderId="0" fillId="0" fontId="14" numFmtId="185" xfId="0" applyAlignment="1" applyFont="1" applyNumberFormat="1">
      <alignment horizontal="center"/>
    </xf>
    <xf borderId="16" fillId="8" fontId="14" numFmtId="37" xfId="0" applyAlignment="1" applyBorder="1" applyFont="1" applyNumberFormat="1">
      <alignment horizontal="right" vertical="center"/>
    </xf>
    <xf borderId="0" fillId="0" fontId="13" numFmtId="3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76200</xdr:rowOff>
    </xdr:from>
    <xdr:ext cx="5791200" cy="5905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1</xdr:row>
      <xdr:rowOff>9525</xdr:rowOff>
    </xdr:from>
    <xdr:ext cx="6858000" cy="7334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1162050</xdr:colOff>
      <xdr:row>0</xdr:row>
      <xdr:rowOff>95250</xdr:rowOff>
    </xdr:from>
    <xdr:ext cx="8020050" cy="8286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247650</xdr:colOff>
      <xdr:row>0</xdr:row>
      <xdr:rowOff>19050</xdr:rowOff>
    </xdr:from>
    <xdr:ext cx="6858000" cy="7334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1828800</xdr:colOff>
      <xdr:row>0</xdr:row>
      <xdr:rowOff>85725</xdr:rowOff>
    </xdr:from>
    <xdr:ext cx="6848475" cy="7334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2724150</xdr:colOff>
      <xdr:row>0</xdr:row>
      <xdr:rowOff>95250</xdr:rowOff>
    </xdr:from>
    <xdr:ext cx="6867525" cy="7239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57150</xdr:rowOff>
    </xdr:from>
    <xdr:ext cx="6858000" cy="552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2752725</xdr:colOff>
      <xdr:row>1</xdr:row>
      <xdr:rowOff>85725</xdr:rowOff>
    </xdr:from>
    <xdr:ext cx="7143750" cy="7048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1295400</xdr:colOff>
      <xdr:row>0</xdr:row>
      <xdr:rowOff>171450</xdr:rowOff>
    </xdr:from>
    <xdr:ext cx="8372475" cy="8096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0</xdr:row>
      <xdr:rowOff>19050</xdr:rowOff>
    </xdr:from>
    <xdr:ext cx="7515225"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742950</xdr:colOff>
      <xdr:row>1</xdr:row>
      <xdr:rowOff>142875</xdr:rowOff>
    </xdr:from>
    <xdr:ext cx="987742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2047875</xdr:colOff>
      <xdr:row>1</xdr:row>
      <xdr:rowOff>76200</xdr:rowOff>
    </xdr:from>
    <xdr:ext cx="6867525" cy="733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133350</xdr:colOff>
      <xdr:row>0</xdr:row>
      <xdr:rowOff>85725</xdr:rowOff>
    </xdr:from>
    <xdr:ext cx="7486650" cy="8763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1390650</xdr:colOff>
      <xdr:row>0</xdr:row>
      <xdr:rowOff>76200</xdr:rowOff>
    </xdr:from>
    <xdr:ext cx="6810375" cy="6572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2305050</xdr:colOff>
      <xdr:row>1</xdr:row>
      <xdr:rowOff>57150</xdr:rowOff>
    </xdr:from>
    <xdr:ext cx="689610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2.63" defaultRowHeight="15.0"/>
  <cols>
    <col customWidth="1" min="1" max="1" width="3.5"/>
    <col customWidth="1" min="2" max="2" width="8.0"/>
    <col customWidth="1" min="3" max="3" width="29.75"/>
    <col customWidth="1" min="4" max="41" width="13.63"/>
    <col customWidth="1" min="42" max="42" width="20.5"/>
    <col customWidth="1" min="43" max="43" width="16.75"/>
    <col customWidth="1" min="44" max="44" width="14.63"/>
    <col customWidth="1" min="45" max="45" width="14.0"/>
    <col customWidth="1" min="46" max="49" width="4.88"/>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2"/>
      <c r="AP1" s="2"/>
      <c r="AQ1" s="2"/>
      <c r="AR1" s="2"/>
      <c r="AS1" s="2"/>
      <c r="AT1" s="2"/>
      <c r="AU1" s="2"/>
      <c r="AV1" s="2"/>
      <c r="AW1" s="2"/>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2"/>
      <c r="AP2" s="2"/>
      <c r="AQ2" s="2"/>
      <c r="AR2" s="2"/>
      <c r="AS2" s="2"/>
      <c r="AT2" s="2"/>
      <c r="AU2" s="2"/>
      <c r="AV2" s="2"/>
      <c r="AW2" s="2"/>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2"/>
      <c r="AP3" s="2"/>
      <c r="AQ3" s="2"/>
      <c r="AR3" s="2"/>
      <c r="AS3" s="2"/>
      <c r="AT3" s="2"/>
      <c r="AU3" s="2"/>
      <c r="AV3" s="2"/>
      <c r="AW3" s="2"/>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2"/>
      <c r="AP4" s="2"/>
      <c r="AQ4" s="2"/>
      <c r="AR4" s="2"/>
      <c r="AS4" s="2"/>
      <c r="AT4" s="2"/>
      <c r="AU4" s="2"/>
      <c r="AV4" s="2"/>
      <c r="AW4" s="2"/>
    </row>
    <row r="5">
      <c r="A5" s="1"/>
      <c r="B5" s="3" t="s">
        <v>0</v>
      </c>
      <c r="AR5" s="2"/>
      <c r="AS5" s="2"/>
      <c r="AT5" s="2"/>
      <c r="AU5" s="2"/>
      <c r="AV5" s="2"/>
      <c r="AW5" s="2"/>
    </row>
    <row r="6">
      <c r="A6" s="1"/>
      <c r="AR6" s="2"/>
      <c r="AS6" s="2"/>
      <c r="AT6" s="2"/>
      <c r="AU6" s="2"/>
      <c r="AV6" s="2"/>
      <c r="AW6" s="2"/>
    </row>
    <row r="7">
      <c r="A7" s="4"/>
      <c r="B7" s="5" t="s">
        <v>1</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7"/>
      <c r="AR7" s="8"/>
      <c r="AS7" s="8"/>
      <c r="AT7" s="8"/>
      <c r="AU7" s="8"/>
      <c r="AV7" s="8"/>
      <c r="AW7" s="8"/>
    </row>
    <row r="8" ht="15.0" customHeight="1">
      <c r="A8" s="4"/>
      <c r="B8" s="9" t="s">
        <v>2</v>
      </c>
      <c r="C8" s="9" t="s">
        <v>3</v>
      </c>
      <c r="D8" s="10" t="s">
        <v>4</v>
      </c>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7"/>
      <c r="AP8" s="11" t="s">
        <v>5</v>
      </c>
      <c r="AQ8" s="12" t="s">
        <v>6</v>
      </c>
      <c r="AT8" s="8"/>
      <c r="AU8" s="8"/>
      <c r="AV8" s="8"/>
      <c r="AW8" s="8"/>
    </row>
    <row r="9">
      <c r="A9" s="13"/>
      <c r="B9" s="14"/>
      <c r="C9" s="14"/>
      <c r="D9" s="15" t="s">
        <v>7</v>
      </c>
      <c r="E9" s="7"/>
      <c r="F9" s="15" t="s">
        <v>8</v>
      </c>
      <c r="G9" s="7"/>
      <c r="H9" s="15" t="s">
        <v>9</v>
      </c>
      <c r="I9" s="7"/>
      <c r="J9" s="15" t="s">
        <v>10</v>
      </c>
      <c r="K9" s="7"/>
      <c r="L9" s="15" t="s">
        <v>11</v>
      </c>
      <c r="M9" s="7"/>
      <c r="N9" s="15" t="s">
        <v>12</v>
      </c>
      <c r="O9" s="7"/>
      <c r="P9" s="15" t="s">
        <v>13</v>
      </c>
      <c r="Q9" s="7"/>
      <c r="R9" s="15" t="s">
        <v>14</v>
      </c>
      <c r="S9" s="7"/>
      <c r="T9" s="15" t="s">
        <v>15</v>
      </c>
      <c r="U9" s="7"/>
      <c r="V9" s="15" t="s">
        <v>16</v>
      </c>
      <c r="W9" s="7"/>
      <c r="X9" s="15" t="s">
        <v>17</v>
      </c>
      <c r="Y9" s="7"/>
      <c r="Z9" s="15" t="s">
        <v>18</v>
      </c>
      <c r="AA9" s="7"/>
      <c r="AB9" s="15" t="s">
        <v>19</v>
      </c>
      <c r="AC9" s="7"/>
      <c r="AD9" s="15" t="s">
        <v>20</v>
      </c>
      <c r="AE9" s="7"/>
      <c r="AF9" s="15" t="s">
        <v>21</v>
      </c>
      <c r="AG9" s="7"/>
      <c r="AH9" s="15" t="s">
        <v>22</v>
      </c>
      <c r="AI9" s="7"/>
      <c r="AJ9" s="15" t="s">
        <v>23</v>
      </c>
      <c r="AK9" s="7"/>
      <c r="AL9" s="15" t="s">
        <v>24</v>
      </c>
      <c r="AM9" s="7"/>
      <c r="AN9" s="15" t="s">
        <v>25</v>
      </c>
      <c r="AO9" s="7"/>
      <c r="AP9" s="16" t="s">
        <v>26</v>
      </c>
      <c r="AQ9" s="14"/>
      <c r="AT9" s="8"/>
      <c r="AU9" s="8"/>
      <c r="AV9" s="8"/>
      <c r="AW9" s="8"/>
    </row>
    <row r="10">
      <c r="A10" s="4"/>
      <c r="B10" s="17"/>
      <c r="C10" s="17"/>
      <c r="D10" s="11" t="s">
        <v>27</v>
      </c>
      <c r="E10" s="11" t="s">
        <v>28</v>
      </c>
      <c r="F10" s="11" t="s">
        <v>27</v>
      </c>
      <c r="G10" s="11" t="s">
        <v>28</v>
      </c>
      <c r="H10" s="11" t="s">
        <v>27</v>
      </c>
      <c r="I10" s="11" t="s">
        <v>28</v>
      </c>
      <c r="J10" s="11" t="s">
        <v>27</v>
      </c>
      <c r="K10" s="11" t="s">
        <v>28</v>
      </c>
      <c r="L10" s="11" t="s">
        <v>27</v>
      </c>
      <c r="M10" s="11" t="s">
        <v>28</v>
      </c>
      <c r="N10" s="11" t="s">
        <v>27</v>
      </c>
      <c r="O10" s="11" t="s">
        <v>28</v>
      </c>
      <c r="P10" s="11" t="s">
        <v>27</v>
      </c>
      <c r="Q10" s="11" t="s">
        <v>28</v>
      </c>
      <c r="R10" s="11" t="s">
        <v>27</v>
      </c>
      <c r="S10" s="11" t="s">
        <v>28</v>
      </c>
      <c r="T10" s="11" t="s">
        <v>27</v>
      </c>
      <c r="U10" s="11" t="s">
        <v>28</v>
      </c>
      <c r="V10" s="11" t="s">
        <v>27</v>
      </c>
      <c r="W10" s="11" t="s">
        <v>28</v>
      </c>
      <c r="X10" s="11" t="s">
        <v>27</v>
      </c>
      <c r="Y10" s="11" t="s">
        <v>28</v>
      </c>
      <c r="Z10" s="11" t="s">
        <v>27</v>
      </c>
      <c r="AA10" s="11" t="s">
        <v>28</v>
      </c>
      <c r="AB10" s="11" t="s">
        <v>27</v>
      </c>
      <c r="AC10" s="11" t="s">
        <v>28</v>
      </c>
      <c r="AD10" s="11" t="s">
        <v>27</v>
      </c>
      <c r="AE10" s="11" t="s">
        <v>28</v>
      </c>
      <c r="AF10" s="11" t="s">
        <v>27</v>
      </c>
      <c r="AG10" s="11" t="s">
        <v>28</v>
      </c>
      <c r="AH10" s="11" t="s">
        <v>27</v>
      </c>
      <c r="AI10" s="11" t="s">
        <v>28</v>
      </c>
      <c r="AJ10" s="11" t="s">
        <v>27</v>
      </c>
      <c r="AK10" s="11" t="s">
        <v>28</v>
      </c>
      <c r="AL10" s="11" t="s">
        <v>27</v>
      </c>
      <c r="AM10" s="11" t="s">
        <v>28</v>
      </c>
      <c r="AN10" s="11" t="s">
        <v>27</v>
      </c>
      <c r="AO10" s="11" t="s">
        <v>28</v>
      </c>
      <c r="AP10" s="11" t="s">
        <v>28</v>
      </c>
      <c r="AQ10" s="17"/>
      <c r="AT10" s="8"/>
      <c r="AU10" s="8"/>
      <c r="AV10" s="8"/>
      <c r="AW10" s="8"/>
    </row>
    <row r="11" ht="13.5" customHeight="1">
      <c r="A11" s="4"/>
      <c r="B11" s="18">
        <v>1.0</v>
      </c>
      <c r="C11" s="19" t="s">
        <v>29</v>
      </c>
      <c r="D11" s="20">
        <f>'01. Talento Humano'!O148</f>
        <v>915376051.3</v>
      </c>
      <c r="E11" s="20">
        <f>'01. Talento Humano'!P148</f>
        <v>0</v>
      </c>
      <c r="F11" s="20">
        <f>'01. Talento Humano'!Q148</f>
        <v>218230078.4</v>
      </c>
      <c r="G11" s="20">
        <f>'01. Talento Humano'!R148</f>
        <v>0</v>
      </c>
      <c r="H11" s="20">
        <f>'01. Talento Humano'!S148</f>
        <v>183668107</v>
      </c>
      <c r="I11" s="20">
        <f>'01. Talento Humano'!T148</f>
        <v>0</v>
      </c>
      <c r="J11" s="20">
        <f>'01. Talento Humano'!U148</f>
        <v>27561380.74</v>
      </c>
      <c r="K11" s="20">
        <f>'01. Talento Humano'!V148</f>
        <v>0</v>
      </c>
      <c r="L11" s="20">
        <f>'01. Talento Humano'!W148</f>
        <v>152770176</v>
      </c>
      <c r="M11" s="20">
        <f>'01. Talento Humano'!X148</f>
        <v>0</v>
      </c>
      <c r="N11" s="20">
        <f>'01. Talento Humano'!Y148</f>
        <v>116785511.6</v>
      </c>
      <c r="O11" s="20">
        <f>'01. Talento Humano'!Z148</f>
        <v>0</v>
      </c>
      <c r="P11" s="20">
        <f>'01. Talento Humano'!AA148</f>
        <v>140142613</v>
      </c>
      <c r="Q11" s="20">
        <f>'01. Talento Humano'!AB148</f>
        <v>0</v>
      </c>
      <c r="R11" s="20">
        <f>'01. Talento Humano'!AC148</f>
        <v>140142613</v>
      </c>
      <c r="S11" s="20">
        <f>'01. Talento Humano'!AD148</f>
        <v>0</v>
      </c>
      <c r="T11" s="20">
        <f>'01. Talento Humano'!AE148</f>
        <v>140142613</v>
      </c>
      <c r="U11" s="20">
        <f>'01. Talento Humano'!AF148</f>
        <v>0</v>
      </c>
      <c r="V11" s="20">
        <f>'01. Talento Humano'!AG148</f>
        <v>140142614</v>
      </c>
      <c r="W11" s="20">
        <f>'01. Talento Humano'!AH148</f>
        <v>0</v>
      </c>
      <c r="X11" s="20">
        <f>'01. Talento Humano'!AI148</f>
        <v>140142614</v>
      </c>
      <c r="Y11" s="20">
        <f>'01. Talento Humano'!AJ148</f>
        <v>0</v>
      </c>
      <c r="Z11" s="20">
        <f>'01. Talento Humano'!AK148</f>
        <v>140142614</v>
      </c>
      <c r="AA11" s="20">
        <f>'01. Talento Humano'!AL148</f>
        <v>0</v>
      </c>
      <c r="AB11" s="20">
        <f>'01. Talento Humano'!AM148</f>
        <v>140142614</v>
      </c>
      <c r="AC11" s="20">
        <f>'01. Talento Humano'!AN148</f>
        <v>0</v>
      </c>
      <c r="AD11" s="20">
        <f>'01. Talento Humano'!AO148</f>
        <v>140142614</v>
      </c>
      <c r="AE11" s="20">
        <f>'01. Talento Humano'!AP148</f>
        <v>0</v>
      </c>
      <c r="AF11" s="20">
        <f>'01. Talento Humano'!AQ148</f>
        <v>129289969.9</v>
      </c>
      <c r="AG11" s="20">
        <f>'01. Talento Humano'!AR148</f>
        <v>0</v>
      </c>
      <c r="AH11" s="20">
        <f>'01. Talento Humano'!AS148</f>
        <v>303904254.4</v>
      </c>
      <c r="AI11" s="20">
        <f>'01. Talento Humano'!AT148</f>
        <v>0</v>
      </c>
      <c r="AJ11" s="20">
        <f>'01. Talento Humano'!AU148</f>
        <v>60088668.29</v>
      </c>
      <c r="AK11" s="20">
        <f>'01. Talento Humano'!AV148</f>
        <v>0</v>
      </c>
      <c r="AL11" s="20">
        <f>'01. Talento Humano'!AW148</f>
        <v>17116358</v>
      </c>
      <c r="AM11" s="20">
        <f>'01. Talento Humano'!AX148</f>
        <v>0</v>
      </c>
      <c r="AN11" s="20">
        <f>'01. Talento Humano'!AY148</f>
        <v>87822922</v>
      </c>
      <c r="AO11" s="20">
        <f>'01. Talento Humano'!AZ148</f>
        <v>0</v>
      </c>
      <c r="AP11" s="20">
        <f>'01. Talento Humano'!BA148</f>
        <v>12698690845</v>
      </c>
      <c r="AQ11" s="20">
        <f>ROUND('01. Talento Humano'!BB148,0)</f>
        <v>16032445232</v>
      </c>
      <c r="AT11" s="21"/>
      <c r="AW11" s="21"/>
    </row>
    <row r="12" ht="13.5" customHeight="1">
      <c r="A12" s="4"/>
      <c r="B12" s="18">
        <v>2.0</v>
      </c>
      <c r="C12" s="19" t="s">
        <v>30</v>
      </c>
      <c r="D12" s="20">
        <f>'02. Equipos y Software'!H80</f>
        <v>0</v>
      </c>
      <c r="E12" s="20">
        <f>'02. Equipos y Software'!I80</f>
        <v>0</v>
      </c>
      <c r="F12" s="20">
        <f>'02. Equipos y Software'!J80</f>
        <v>0</v>
      </c>
      <c r="G12" s="20">
        <f>'02. Equipos y Software'!K80</f>
        <v>0</v>
      </c>
      <c r="H12" s="20">
        <f>'02. Equipos y Software'!L80</f>
        <v>0</v>
      </c>
      <c r="I12" s="20">
        <f>'02. Equipos y Software'!M80</f>
        <v>0</v>
      </c>
      <c r="J12" s="20">
        <f>'02. Equipos y Software'!N80</f>
        <v>0</v>
      </c>
      <c r="K12" s="20">
        <f>'02. Equipos y Software'!O80</f>
        <v>0</v>
      </c>
      <c r="L12" s="20">
        <f>'02. Equipos y Software'!P80</f>
        <v>0</v>
      </c>
      <c r="M12" s="20">
        <f>'02. Equipos y Software'!Q80</f>
        <v>0</v>
      </c>
      <c r="N12" s="20">
        <f>'02. Equipos y Software'!R80</f>
        <v>42000000</v>
      </c>
      <c r="O12" s="20">
        <f>'02. Equipos y Software'!S80</f>
        <v>0</v>
      </c>
      <c r="P12" s="20">
        <f>'02. Equipos y Software'!T80</f>
        <v>0</v>
      </c>
      <c r="Q12" s="20">
        <f>'02. Equipos y Software'!U80</f>
        <v>0</v>
      </c>
      <c r="R12" s="20">
        <f>'02. Equipos y Software'!V80</f>
        <v>0</v>
      </c>
      <c r="S12" s="20">
        <f>'02. Equipos y Software'!W80</f>
        <v>0</v>
      </c>
      <c r="T12" s="20">
        <f>'02. Equipos y Software'!X80</f>
        <v>0</v>
      </c>
      <c r="U12" s="20">
        <f>'02. Equipos y Software'!Y80</f>
        <v>0</v>
      </c>
      <c r="V12" s="20">
        <f>'02. Equipos y Software'!Z80</f>
        <v>0</v>
      </c>
      <c r="W12" s="20">
        <f>'02. Equipos y Software'!AA80</f>
        <v>0</v>
      </c>
      <c r="X12" s="20">
        <f>'02. Equipos y Software'!AB80</f>
        <v>0</v>
      </c>
      <c r="Y12" s="20">
        <f>'02. Equipos y Software'!AC80</f>
        <v>0</v>
      </c>
      <c r="Z12" s="20">
        <f>'02. Equipos y Software'!AD80</f>
        <v>0</v>
      </c>
      <c r="AA12" s="20">
        <f>'02. Equipos y Software'!AE80</f>
        <v>0</v>
      </c>
      <c r="AB12" s="20">
        <f>'02. Equipos y Software'!AF80</f>
        <v>0</v>
      </c>
      <c r="AC12" s="20">
        <f>'02. Equipos y Software'!AG80</f>
        <v>0</v>
      </c>
      <c r="AD12" s="20">
        <f>'02. Equipos y Software'!AH80</f>
        <v>0</v>
      </c>
      <c r="AE12" s="20">
        <f>'02. Equipos y Software'!AI80</f>
        <v>0</v>
      </c>
      <c r="AF12" s="20">
        <f>'02. Equipos y Software'!AJ80</f>
        <v>0</v>
      </c>
      <c r="AG12" s="20">
        <f>'02. Equipos y Software'!AK80</f>
        <v>0</v>
      </c>
      <c r="AH12" s="20">
        <f>'02. Equipos y Software'!AL80</f>
        <v>0</v>
      </c>
      <c r="AI12" s="20">
        <f>'02. Equipos y Software'!AM80</f>
        <v>0</v>
      </c>
      <c r="AJ12" s="20">
        <f>'02. Equipos y Software'!AN80</f>
        <v>0</v>
      </c>
      <c r="AK12" s="20">
        <f>'02. Equipos y Software'!AO80</f>
        <v>0</v>
      </c>
      <c r="AL12" s="20">
        <f>'02. Equipos y Software'!AP80</f>
        <v>0</v>
      </c>
      <c r="AM12" s="20">
        <f>'02. Equipos y Software'!AQ80</f>
        <v>0</v>
      </c>
      <c r="AN12" s="20">
        <f>'02. Equipos y Software'!AR80</f>
        <v>0</v>
      </c>
      <c r="AO12" s="20">
        <f>'02. Equipos y Software'!AS80</f>
        <v>0</v>
      </c>
      <c r="AP12" s="20">
        <f>'02. Equipos y Software'!AT80</f>
        <v>6955302200</v>
      </c>
      <c r="AQ12" s="20">
        <f>'02. Equipos y Software'!AU80</f>
        <v>6997302200</v>
      </c>
      <c r="AT12" s="21"/>
      <c r="AU12" s="21"/>
      <c r="AV12" s="21"/>
      <c r="AW12" s="21"/>
    </row>
    <row r="13" ht="13.5" customHeight="1">
      <c r="A13" s="4"/>
      <c r="B13" s="22">
        <v>3.0</v>
      </c>
      <c r="C13" s="19" t="s">
        <v>31</v>
      </c>
      <c r="D13" s="20">
        <f>'03. Capacitación Y Eventos'!E45</f>
        <v>0</v>
      </c>
      <c r="E13" s="20">
        <f>'03. Capacitación Y Eventos'!F45</f>
        <v>0</v>
      </c>
      <c r="F13" s="20">
        <f>'03. Capacitación Y Eventos'!G45</f>
        <v>0</v>
      </c>
      <c r="G13" s="20">
        <f>'03. Capacitación Y Eventos'!H45</f>
        <v>0</v>
      </c>
      <c r="H13" s="20">
        <f>'03. Capacitación Y Eventos'!I45</f>
        <v>0</v>
      </c>
      <c r="I13" s="20">
        <f>'03. Capacitación Y Eventos'!J45</f>
        <v>0</v>
      </c>
      <c r="J13" s="20">
        <f>'03. Capacitación Y Eventos'!K45</f>
        <v>0</v>
      </c>
      <c r="K13" s="20">
        <f>'03. Capacitación Y Eventos'!L45</f>
        <v>0</v>
      </c>
      <c r="L13" s="20">
        <f>'03. Capacitación Y Eventos'!M45</f>
        <v>0</v>
      </c>
      <c r="M13" s="20">
        <f>'03. Capacitación Y Eventos'!N45</f>
        <v>0</v>
      </c>
      <c r="N13" s="20">
        <f>'03. Capacitación Y Eventos'!O45</f>
        <v>20000000</v>
      </c>
      <c r="O13" s="20">
        <f>'03. Capacitación Y Eventos'!P45</f>
        <v>0</v>
      </c>
      <c r="P13" s="20">
        <f>'03. Capacitación Y Eventos'!Q45</f>
        <v>0</v>
      </c>
      <c r="Q13" s="20">
        <f>'03. Capacitación Y Eventos'!R45</f>
        <v>0</v>
      </c>
      <c r="R13" s="20">
        <f>'03. Capacitación Y Eventos'!S45</f>
        <v>0</v>
      </c>
      <c r="S13" s="20">
        <f>'03. Capacitación Y Eventos'!T45</f>
        <v>0</v>
      </c>
      <c r="T13" s="20">
        <f>'03. Capacitación Y Eventos'!U45</f>
        <v>0</v>
      </c>
      <c r="U13" s="20">
        <f>'03. Capacitación Y Eventos'!V45</f>
        <v>0</v>
      </c>
      <c r="V13" s="20">
        <f>'03. Capacitación Y Eventos'!W45</f>
        <v>0</v>
      </c>
      <c r="W13" s="20">
        <f>'03. Capacitación Y Eventos'!X45</f>
        <v>0</v>
      </c>
      <c r="X13" s="20">
        <f>'03. Capacitación Y Eventos'!Y45</f>
        <v>0</v>
      </c>
      <c r="Y13" s="20">
        <f>'03. Capacitación Y Eventos'!Z45</f>
        <v>0</v>
      </c>
      <c r="Z13" s="20">
        <f>'03. Capacitación Y Eventos'!AA45</f>
        <v>0</v>
      </c>
      <c r="AA13" s="20">
        <f>'03. Capacitación Y Eventos'!AB45</f>
        <v>0</v>
      </c>
      <c r="AB13" s="20">
        <f>'03. Capacitación Y Eventos'!AC45</f>
        <v>0</v>
      </c>
      <c r="AC13" s="20">
        <f>'03. Capacitación Y Eventos'!AD45</f>
        <v>0</v>
      </c>
      <c r="AD13" s="20">
        <f>'03. Capacitación Y Eventos'!AE45</f>
        <v>0</v>
      </c>
      <c r="AE13" s="20">
        <f>'03. Capacitación Y Eventos'!AF45</f>
        <v>0</v>
      </c>
      <c r="AF13" s="20">
        <f>'03. Capacitación Y Eventos'!AG45</f>
        <v>0</v>
      </c>
      <c r="AG13" s="20">
        <f>'03. Capacitación Y Eventos'!AH45</f>
        <v>33000000</v>
      </c>
      <c r="AH13" s="20">
        <f>'03. Capacitación Y Eventos'!AI45</f>
        <v>0</v>
      </c>
      <c r="AI13" s="20">
        <f>'03. Capacitación Y Eventos'!AJ45</f>
        <v>15000000</v>
      </c>
      <c r="AJ13" s="20">
        <f>'03. Capacitación Y Eventos'!AK45</f>
        <v>0</v>
      </c>
      <c r="AK13" s="20">
        <f>'03. Capacitación Y Eventos'!AL45</f>
        <v>0</v>
      </c>
      <c r="AL13" s="20">
        <f>'03. Capacitación Y Eventos'!AM45</f>
        <v>0</v>
      </c>
      <c r="AM13" s="20">
        <f>'03. Capacitación Y Eventos'!AN45</f>
        <v>0</v>
      </c>
      <c r="AN13" s="20">
        <f>'03. Capacitación Y Eventos'!AO45</f>
        <v>0</v>
      </c>
      <c r="AO13" s="20">
        <f>'03. Capacitación Y Eventos'!AP45</f>
        <v>0</v>
      </c>
      <c r="AP13" s="20">
        <f>'03. Capacitación Y Eventos'!AQ45</f>
        <v>1370314288</v>
      </c>
      <c r="AQ13" s="23">
        <f t="shared" ref="AQ13:AQ14" si="1">SUM(D13:AP13)</f>
        <v>1438314288</v>
      </c>
      <c r="AT13" s="21"/>
      <c r="AU13" s="21"/>
      <c r="AV13" s="21"/>
      <c r="AW13" s="21"/>
    </row>
    <row r="14" ht="13.5" customHeight="1">
      <c r="A14" s="4"/>
      <c r="B14" s="18">
        <v>4.0</v>
      </c>
      <c r="C14" s="19" t="s">
        <v>32</v>
      </c>
      <c r="D14" s="20">
        <f>'04. Servicios Tecnologicos'!G30</f>
        <v>0</v>
      </c>
      <c r="E14" s="20">
        <f>'04. Servicios Tecnologicos'!H30</f>
        <v>0</v>
      </c>
      <c r="F14" s="20">
        <f>'04. Servicios Tecnologicos'!I30</f>
        <v>0</v>
      </c>
      <c r="G14" s="20">
        <f>'04. Servicios Tecnologicos'!J30</f>
        <v>0</v>
      </c>
      <c r="H14" s="20">
        <f>'04. Servicios Tecnologicos'!K30</f>
        <v>0</v>
      </c>
      <c r="I14" s="20">
        <f>'04. Servicios Tecnologicos'!L30</f>
        <v>0</v>
      </c>
      <c r="J14" s="20">
        <f>'04. Servicios Tecnologicos'!M30</f>
        <v>0</v>
      </c>
      <c r="K14" s="20">
        <f>'04. Servicios Tecnologicos'!N30</f>
        <v>0</v>
      </c>
      <c r="L14" s="20">
        <f>'04. Servicios Tecnologicos'!O30</f>
        <v>0</v>
      </c>
      <c r="M14" s="20">
        <f>'04. Servicios Tecnologicos'!P30</f>
        <v>0</v>
      </c>
      <c r="N14" s="20">
        <f>'04. Servicios Tecnologicos'!Q30</f>
        <v>12000000</v>
      </c>
      <c r="O14" s="20">
        <f>'04. Servicios Tecnologicos'!R30</f>
        <v>0</v>
      </c>
      <c r="P14" s="20">
        <f>'04. Servicios Tecnologicos'!S30</f>
        <v>0</v>
      </c>
      <c r="Q14" s="20">
        <f>'04. Servicios Tecnologicos'!T30</f>
        <v>0</v>
      </c>
      <c r="R14" s="20">
        <f>'04. Servicios Tecnologicos'!U30</f>
        <v>0</v>
      </c>
      <c r="S14" s="20">
        <f>'04. Servicios Tecnologicos'!V30</f>
        <v>0</v>
      </c>
      <c r="T14" s="20">
        <f>'04. Servicios Tecnologicos'!W30</f>
        <v>0</v>
      </c>
      <c r="U14" s="20">
        <f>'04. Servicios Tecnologicos'!X30</f>
        <v>0</v>
      </c>
      <c r="V14" s="20">
        <f>'04. Servicios Tecnologicos'!Y30</f>
        <v>0</v>
      </c>
      <c r="W14" s="20">
        <f>'04. Servicios Tecnologicos'!Z30</f>
        <v>0</v>
      </c>
      <c r="X14" s="20">
        <f>'04. Servicios Tecnologicos'!AA30</f>
        <v>0</v>
      </c>
      <c r="Y14" s="20">
        <f>'04. Servicios Tecnologicos'!AB30</f>
        <v>0</v>
      </c>
      <c r="Z14" s="20">
        <f>'04. Servicios Tecnologicos'!AC30</f>
        <v>0</v>
      </c>
      <c r="AA14" s="20">
        <f>'04. Servicios Tecnologicos'!AD30</f>
        <v>0</v>
      </c>
      <c r="AB14" s="20">
        <f>'04. Servicios Tecnologicos'!AE30</f>
        <v>0</v>
      </c>
      <c r="AC14" s="20">
        <f>'04. Servicios Tecnologicos'!AF30</f>
        <v>0</v>
      </c>
      <c r="AD14" s="20">
        <f>'04. Servicios Tecnologicos'!AG30</f>
        <v>0</v>
      </c>
      <c r="AE14" s="20">
        <f>'04. Servicios Tecnologicos'!AH30</f>
        <v>0</v>
      </c>
      <c r="AF14" s="20">
        <f>'04. Servicios Tecnologicos'!AI30</f>
        <v>0</v>
      </c>
      <c r="AG14" s="20">
        <f>'04. Servicios Tecnologicos'!AJ30</f>
        <v>0</v>
      </c>
      <c r="AH14" s="20">
        <f>'04. Servicios Tecnologicos'!AK30</f>
        <v>0</v>
      </c>
      <c r="AI14" s="20">
        <f>'04. Servicios Tecnologicos'!AL30</f>
        <v>0</v>
      </c>
      <c r="AJ14" s="20">
        <f>'04. Servicios Tecnologicos'!AM30</f>
        <v>0</v>
      </c>
      <c r="AK14" s="20">
        <f>'04. Servicios Tecnologicos'!AN30</f>
        <v>0</v>
      </c>
      <c r="AL14" s="20">
        <f>'04. Servicios Tecnologicos'!AO30</f>
        <v>0</v>
      </c>
      <c r="AM14" s="20">
        <f>'04. Servicios Tecnologicos'!AP30</f>
        <v>0</v>
      </c>
      <c r="AN14" s="20">
        <f>'04. Servicios Tecnologicos'!AQ30</f>
        <v>0</v>
      </c>
      <c r="AO14" s="20">
        <f>'04. Servicios Tecnologicos'!AR30</f>
        <v>0</v>
      </c>
      <c r="AP14" s="20">
        <f>'04. Servicios Tecnologicos'!AS30</f>
        <v>847337340</v>
      </c>
      <c r="AQ14" s="23">
        <f t="shared" si="1"/>
        <v>859337340</v>
      </c>
      <c r="AT14" s="21"/>
      <c r="AU14" s="21"/>
      <c r="AV14" s="21"/>
      <c r="AW14" s="21"/>
    </row>
    <row r="15" ht="13.5" customHeight="1">
      <c r="A15" s="4"/>
      <c r="B15" s="18">
        <v>5.0</v>
      </c>
      <c r="C15" s="24" t="s">
        <v>33</v>
      </c>
      <c r="D15" s="20">
        <f>'05. Materiales, Insumos y Doc.'!J85</f>
        <v>0</v>
      </c>
      <c r="E15" s="20">
        <f>'05. Materiales, Insumos y Doc.'!K85</f>
        <v>0</v>
      </c>
      <c r="F15" s="20">
        <f>'05. Materiales, Insumos y Doc.'!L85</f>
        <v>0</v>
      </c>
      <c r="G15" s="20">
        <f>'05. Materiales, Insumos y Doc.'!M85</f>
        <v>0</v>
      </c>
      <c r="H15" s="20">
        <f>'05. Materiales, Insumos y Doc.'!N85</f>
        <v>0</v>
      </c>
      <c r="I15" s="20">
        <f>'05. Materiales, Insumos y Doc.'!O85</f>
        <v>0</v>
      </c>
      <c r="J15" s="20">
        <f>'05. Materiales, Insumos y Doc.'!P85</f>
        <v>0</v>
      </c>
      <c r="K15" s="20">
        <f>'05. Materiales, Insumos y Doc.'!Q85</f>
        <v>0</v>
      </c>
      <c r="L15" s="20">
        <f>'05. Materiales, Insumos y Doc.'!R85</f>
        <v>0</v>
      </c>
      <c r="M15" s="20">
        <f>'05. Materiales, Insumos y Doc.'!S85</f>
        <v>0</v>
      </c>
      <c r="N15" s="20">
        <f>'05. Materiales, Insumos y Doc.'!T85</f>
        <v>0</v>
      </c>
      <c r="O15" s="20">
        <f>'05. Materiales, Insumos y Doc.'!U85</f>
        <v>0</v>
      </c>
      <c r="P15" s="20">
        <f>'05. Materiales, Insumos y Doc.'!V85</f>
        <v>0</v>
      </c>
      <c r="Q15" s="20">
        <f>'05. Materiales, Insumos y Doc.'!W85</f>
        <v>0</v>
      </c>
      <c r="R15" s="20">
        <f>'05. Materiales, Insumos y Doc.'!X85</f>
        <v>0</v>
      </c>
      <c r="S15" s="20">
        <f>'05. Materiales, Insumos y Doc.'!Y85</f>
        <v>0</v>
      </c>
      <c r="T15" s="20">
        <f>'05. Materiales, Insumos y Doc.'!Z85</f>
        <v>0</v>
      </c>
      <c r="U15" s="20">
        <f>'05. Materiales, Insumos y Doc.'!AA85</f>
        <v>0</v>
      </c>
      <c r="V15" s="20">
        <f>'05. Materiales, Insumos y Doc.'!AB85</f>
        <v>0</v>
      </c>
      <c r="W15" s="20">
        <f>'05. Materiales, Insumos y Doc.'!AC85</f>
        <v>0</v>
      </c>
      <c r="X15" s="20">
        <f>'05. Materiales, Insumos y Doc.'!AD85</f>
        <v>0</v>
      </c>
      <c r="Y15" s="20">
        <f>'05. Materiales, Insumos y Doc.'!AE85</f>
        <v>0</v>
      </c>
      <c r="Z15" s="20">
        <f>'05. Materiales, Insumos y Doc.'!AF85</f>
        <v>0</v>
      </c>
      <c r="AA15" s="20">
        <f>'05. Materiales, Insumos y Doc.'!AG85</f>
        <v>0</v>
      </c>
      <c r="AB15" s="20">
        <f>'05. Materiales, Insumos y Doc.'!AH85</f>
        <v>0</v>
      </c>
      <c r="AC15" s="20">
        <f>'05. Materiales, Insumos y Doc.'!AI85</f>
        <v>0</v>
      </c>
      <c r="AD15" s="20">
        <f>'05. Materiales, Insumos y Doc.'!AJ85</f>
        <v>0</v>
      </c>
      <c r="AE15" s="20">
        <f>'05. Materiales, Insumos y Doc.'!AK85</f>
        <v>0</v>
      </c>
      <c r="AF15" s="20">
        <f>'05. Materiales, Insumos y Doc.'!AL85</f>
        <v>0</v>
      </c>
      <c r="AG15" s="20">
        <f>'05. Materiales, Insumos y Doc.'!AM85</f>
        <v>0</v>
      </c>
      <c r="AH15" s="20">
        <f>'05. Materiales, Insumos y Doc.'!AN85</f>
        <v>0</v>
      </c>
      <c r="AI15" s="20">
        <f>'05. Materiales, Insumos y Doc.'!AO85</f>
        <v>0</v>
      </c>
      <c r="AJ15" s="20">
        <f>'05. Materiales, Insumos y Doc.'!AP85</f>
        <v>0</v>
      </c>
      <c r="AK15" s="20">
        <f>'05. Materiales, Insumos y Doc.'!AQ85</f>
        <v>0</v>
      </c>
      <c r="AL15" s="20">
        <f>'05. Materiales, Insumos y Doc.'!AR85</f>
        <v>0</v>
      </c>
      <c r="AM15" s="20">
        <f>'05. Materiales, Insumos y Doc.'!AS85</f>
        <v>0</v>
      </c>
      <c r="AN15" s="20">
        <f>'05. Materiales, Insumos y Doc.'!AT85</f>
        <v>0</v>
      </c>
      <c r="AO15" s="20">
        <f>'05. Materiales, Insumos y Doc.'!AU85</f>
        <v>0</v>
      </c>
      <c r="AP15" s="20">
        <f>'05. Materiales, Insumos y Doc.'!AV85</f>
        <v>723549841.5</v>
      </c>
      <c r="AQ15" s="23">
        <f>ROUND(SUM(D15:AP15),0)</f>
        <v>723549842</v>
      </c>
      <c r="AT15" s="21"/>
      <c r="AU15" s="21"/>
      <c r="AV15" s="21"/>
      <c r="AW15" s="21"/>
    </row>
    <row r="16" ht="13.5" customHeight="1">
      <c r="A16" s="4"/>
      <c r="B16" s="18">
        <v>6.0</v>
      </c>
      <c r="C16" s="24" t="s">
        <v>34</v>
      </c>
      <c r="D16" s="20">
        <f>'06.Protección conocimiento y Di'!H23</f>
        <v>0</v>
      </c>
      <c r="E16" s="20">
        <f>'06.Protección conocimiento y Di'!I23</f>
        <v>0</v>
      </c>
      <c r="F16" s="20">
        <f>'06.Protección conocimiento y Di'!J23</f>
        <v>0</v>
      </c>
      <c r="G16" s="20">
        <f>'06.Protección conocimiento y Di'!K23</f>
        <v>0</v>
      </c>
      <c r="H16" s="20">
        <f>'06.Protección conocimiento y Di'!L23</f>
        <v>0</v>
      </c>
      <c r="I16" s="20">
        <f>'06.Protección conocimiento y Di'!M23</f>
        <v>0</v>
      </c>
      <c r="J16" s="20">
        <f>'06.Protección conocimiento y Di'!N23</f>
        <v>0</v>
      </c>
      <c r="K16" s="20">
        <f>'06.Protección conocimiento y Di'!O23</f>
        <v>0</v>
      </c>
      <c r="L16" s="20">
        <f>'06.Protección conocimiento y Di'!P23</f>
        <v>0</v>
      </c>
      <c r="M16" s="20">
        <f>'06.Protección conocimiento y Di'!Q23</f>
        <v>0</v>
      </c>
      <c r="N16" s="20">
        <f>'06.Protección conocimiento y Di'!R23</f>
        <v>0</v>
      </c>
      <c r="O16" s="20">
        <f>'06.Protección conocimiento y Di'!S23</f>
        <v>0</v>
      </c>
      <c r="P16" s="20">
        <f>'06.Protección conocimiento y Di'!T23</f>
        <v>0</v>
      </c>
      <c r="Q16" s="20">
        <f>'06.Protección conocimiento y Di'!U23</f>
        <v>0</v>
      </c>
      <c r="R16" s="20">
        <f>'06.Protección conocimiento y Di'!V23</f>
        <v>0</v>
      </c>
      <c r="S16" s="20">
        <f>'06.Protección conocimiento y Di'!W23</f>
        <v>0</v>
      </c>
      <c r="T16" s="20">
        <f>'06.Protección conocimiento y Di'!X23</f>
        <v>0</v>
      </c>
      <c r="U16" s="20">
        <f>'06.Protección conocimiento y Di'!Y23</f>
        <v>0</v>
      </c>
      <c r="V16" s="20">
        <f>'06.Protección conocimiento y Di'!Z23</f>
        <v>0</v>
      </c>
      <c r="W16" s="20">
        <f>'06.Protección conocimiento y Di'!AA23</f>
        <v>0</v>
      </c>
      <c r="X16" s="20">
        <f>'06.Protección conocimiento y Di'!AB23</f>
        <v>0</v>
      </c>
      <c r="Y16" s="20">
        <f>'06.Protección conocimiento y Di'!AC23</f>
        <v>0</v>
      </c>
      <c r="Z16" s="20">
        <f>'06.Protección conocimiento y Di'!AD23</f>
        <v>0</v>
      </c>
      <c r="AA16" s="20">
        <f>'06.Protección conocimiento y Di'!AE23</f>
        <v>0</v>
      </c>
      <c r="AB16" s="20">
        <f>'06.Protección conocimiento y Di'!AF23</f>
        <v>0</v>
      </c>
      <c r="AC16" s="20">
        <f>'06.Protección conocimiento y Di'!AG23</f>
        <v>0</v>
      </c>
      <c r="AD16" s="20">
        <f>'06.Protección conocimiento y Di'!AH23</f>
        <v>0</v>
      </c>
      <c r="AE16" s="20">
        <f>'06.Protección conocimiento y Di'!AI23</f>
        <v>0</v>
      </c>
      <c r="AF16" s="20">
        <f>'06.Protección conocimiento y Di'!AJ23</f>
        <v>0</v>
      </c>
      <c r="AG16" s="20">
        <f>'06.Protección conocimiento y Di'!AK23</f>
        <v>0</v>
      </c>
      <c r="AH16" s="20">
        <f>'06.Protección conocimiento y Di'!AL23</f>
        <v>0</v>
      </c>
      <c r="AI16" s="20">
        <f>'06.Protección conocimiento y Di'!AM23</f>
        <v>0</v>
      </c>
      <c r="AJ16" s="20">
        <f>'06.Protección conocimiento y Di'!AN23</f>
        <v>0</v>
      </c>
      <c r="AK16" s="20">
        <f>'06.Protección conocimiento y Di'!AO23</f>
        <v>0</v>
      </c>
      <c r="AL16" s="20">
        <f>'06.Protección conocimiento y Di'!AP23</f>
        <v>0</v>
      </c>
      <c r="AM16" s="20">
        <f>'06.Protección conocimiento y Di'!AQ23</f>
        <v>0</v>
      </c>
      <c r="AN16" s="20">
        <f>'06.Protección conocimiento y Di'!AR23</f>
        <v>0</v>
      </c>
      <c r="AO16" s="20">
        <f>'06.Protección conocimiento y Di'!AS23</f>
        <v>0</v>
      </c>
      <c r="AP16" s="20">
        <f>'06.Protección conocimiento y Di'!AT23</f>
        <v>398800000</v>
      </c>
      <c r="AQ16" s="23">
        <f t="shared" ref="AQ16:AQ17" si="2">SUM(D16:AP16)</f>
        <v>398800000</v>
      </c>
      <c r="AT16" s="21"/>
      <c r="AU16" s="21"/>
      <c r="AV16" s="21"/>
      <c r="AW16" s="21"/>
    </row>
    <row r="17" ht="13.5" customHeight="1">
      <c r="A17" s="4"/>
      <c r="B17" s="18">
        <v>7.0</v>
      </c>
      <c r="C17" s="24" t="s">
        <v>35</v>
      </c>
      <c r="D17" s="20">
        <f>'08. Gastos de viaje'!I20</f>
        <v>0</v>
      </c>
      <c r="E17" s="20">
        <f>'08. Gastos de viaje'!J20</f>
        <v>0</v>
      </c>
      <c r="F17" s="20">
        <f>'08. Gastos de viaje'!K20</f>
        <v>0</v>
      </c>
      <c r="G17" s="20">
        <f>'08. Gastos de viaje'!L20</f>
        <v>0</v>
      </c>
      <c r="H17" s="20">
        <f>'08. Gastos de viaje'!M20</f>
        <v>0</v>
      </c>
      <c r="I17" s="20">
        <f>'08. Gastos de viaje'!N20</f>
        <v>0</v>
      </c>
      <c r="J17" s="20">
        <f>'08. Gastos de viaje'!O20</f>
        <v>0</v>
      </c>
      <c r="K17" s="20">
        <f>'08. Gastos de viaje'!P20</f>
        <v>0</v>
      </c>
      <c r="L17" s="20">
        <f>'08. Gastos de viaje'!Q20</f>
        <v>0</v>
      </c>
      <c r="M17" s="20">
        <f>'08. Gastos de viaje'!R20</f>
        <v>0</v>
      </c>
      <c r="N17" s="20">
        <f>'08. Gastos de viaje'!S20</f>
        <v>0</v>
      </c>
      <c r="O17" s="20">
        <f>'08. Gastos de viaje'!T20</f>
        <v>0</v>
      </c>
      <c r="P17" s="20">
        <f>'08. Gastos de viaje'!U20</f>
        <v>0</v>
      </c>
      <c r="Q17" s="20">
        <f>'08. Gastos de viaje'!V20</f>
        <v>0</v>
      </c>
      <c r="R17" s="20">
        <f>'08. Gastos de viaje'!W20</f>
        <v>0</v>
      </c>
      <c r="S17" s="20">
        <f>'08. Gastos de viaje'!X20</f>
        <v>0</v>
      </c>
      <c r="T17" s="20">
        <f>'08. Gastos de viaje'!Y20</f>
        <v>0</v>
      </c>
      <c r="U17" s="20">
        <f>'08. Gastos de viaje'!Z20</f>
        <v>0</v>
      </c>
      <c r="V17" s="20">
        <f>'08. Gastos de viaje'!AA20</f>
        <v>0</v>
      </c>
      <c r="W17" s="20">
        <f>'08. Gastos de viaje'!AB20</f>
        <v>0</v>
      </c>
      <c r="X17" s="20">
        <f>'08. Gastos de viaje'!AC20</f>
        <v>0</v>
      </c>
      <c r="Y17" s="20">
        <f>'08. Gastos de viaje'!AD20</f>
        <v>0</v>
      </c>
      <c r="Z17" s="20">
        <f>'08. Gastos de viaje'!AE20</f>
        <v>0</v>
      </c>
      <c r="AA17" s="20">
        <f>'08. Gastos de viaje'!AF20</f>
        <v>0</v>
      </c>
      <c r="AB17" s="20">
        <f>'08. Gastos de viaje'!AG20</f>
        <v>0</v>
      </c>
      <c r="AC17" s="20">
        <f>'08. Gastos de viaje'!AH20</f>
        <v>0</v>
      </c>
      <c r="AD17" s="20">
        <f>'08. Gastos de viaje'!AI20</f>
        <v>0</v>
      </c>
      <c r="AE17" s="20">
        <f>'08. Gastos de viaje'!AJ20</f>
        <v>0</v>
      </c>
      <c r="AF17" s="20">
        <f>'08. Gastos de viaje'!AK20</f>
        <v>0</v>
      </c>
      <c r="AG17" s="20">
        <f>'08. Gastos de viaje'!AL20</f>
        <v>0</v>
      </c>
      <c r="AH17" s="20">
        <f>'08. Gastos de viaje'!AM20</f>
        <v>0</v>
      </c>
      <c r="AI17" s="20">
        <f>'08. Gastos de viaje'!AN20</f>
        <v>0</v>
      </c>
      <c r="AJ17" s="20">
        <f>'08. Gastos de viaje'!AO20</f>
        <v>0</v>
      </c>
      <c r="AK17" s="20">
        <f>'08. Gastos de viaje'!AP20</f>
        <v>0</v>
      </c>
      <c r="AL17" s="20">
        <f>'08. Gastos de viaje'!AQ20</f>
        <v>0</v>
      </c>
      <c r="AM17" s="20">
        <f>'08. Gastos de viaje'!AR20</f>
        <v>0</v>
      </c>
      <c r="AN17" s="20">
        <f>'08. Gastos de viaje'!AS20</f>
        <v>0</v>
      </c>
      <c r="AO17" s="20">
        <f>'08. Gastos de viaje'!AT20</f>
        <v>0</v>
      </c>
      <c r="AP17" s="20">
        <f>'08. Gastos de viaje'!AU20</f>
        <v>979980000</v>
      </c>
      <c r="AQ17" s="23">
        <f t="shared" si="2"/>
        <v>979980000</v>
      </c>
      <c r="AT17" s="21"/>
      <c r="AU17" s="21"/>
      <c r="AV17" s="21"/>
      <c r="AW17" s="21"/>
    </row>
    <row r="18" ht="13.5" customHeight="1">
      <c r="A18" s="4"/>
      <c r="B18" s="18">
        <v>8.0</v>
      </c>
      <c r="C18" s="24" t="s">
        <v>36</v>
      </c>
      <c r="D18" s="20">
        <f>'07. Infraestructura'!F28</f>
        <v>350000000</v>
      </c>
      <c r="E18" s="20">
        <f>'07. Infraestructura'!G28</f>
        <v>0</v>
      </c>
      <c r="F18" s="20">
        <f>'07. Infraestructura'!H28</f>
        <v>45000000</v>
      </c>
      <c r="G18" s="20">
        <f>'07. Infraestructura'!I28</f>
        <v>0</v>
      </c>
      <c r="H18" s="20">
        <f>'07. Infraestructura'!J28</f>
        <v>99215948</v>
      </c>
      <c r="I18" s="20">
        <f>'07. Infraestructura'!K28</f>
        <v>0</v>
      </c>
      <c r="J18" s="20">
        <f>'07. Infraestructura'!L28</f>
        <v>31044000</v>
      </c>
      <c r="K18" s="20">
        <f>'07. Infraestructura'!M28</f>
        <v>0</v>
      </c>
      <c r="L18" s="20">
        <f>'07. Infraestructura'!N28</f>
        <v>0</v>
      </c>
      <c r="M18" s="20">
        <f>'07. Infraestructura'!O28</f>
        <v>0</v>
      </c>
      <c r="N18" s="20">
        <f>'07. Infraestructura'!P28</f>
        <v>16000000</v>
      </c>
      <c r="O18" s="20">
        <f>'07. Infraestructura'!Q28</f>
        <v>0</v>
      </c>
      <c r="P18" s="20">
        <f>'07. Infraestructura'!R28</f>
        <v>209857387</v>
      </c>
      <c r="Q18" s="20">
        <f>'07. Infraestructura'!S28</f>
        <v>0</v>
      </c>
      <c r="R18" s="20">
        <f>'07. Infraestructura'!T28</f>
        <v>209857387</v>
      </c>
      <c r="S18" s="20">
        <f>'07. Infraestructura'!U28</f>
        <v>0</v>
      </c>
      <c r="T18" s="20">
        <f>'07. Infraestructura'!V28</f>
        <v>209857387</v>
      </c>
      <c r="U18" s="20">
        <f>'07. Infraestructura'!W28</f>
        <v>0</v>
      </c>
      <c r="V18" s="20">
        <f>'07. Infraestructura'!X28</f>
        <v>209857386</v>
      </c>
      <c r="W18" s="20">
        <f>'07. Infraestructura'!Y28</f>
        <v>0</v>
      </c>
      <c r="X18" s="20">
        <f>'07. Infraestructura'!Z28</f>
        <v>209857386</v>
      </c>
      <c r="Y18" s="20">
        <f>'07. Infraestructura'!AA28</f>
        <v>0</v>
      </c>
      <c r="Z18" s="20">
        <f>'07. Infraestructura'!AB28</f>
        <v>209857386</v>
      </c>
      <c r="AA18" s="20">
        <f>'07. Infraestructura'!AC28</f>
        <v>0</v>
      </c>
      <c r="AB18" s="20">
        <f>'07. Infraestructura'!AD28</f>
        <v>209857386</v>
      </c>
      <c r="AC18" s="20">
        <f>'07. Infraestructura'!AE28</f>
        <v>0</v>
      </c>
      <c r="AD18" s="20">
        <f>'07. Infraestructura'!AF28</f>
        <v>209857386</v>
      </c>
      <c r="AE18" s="20">
        <f>'07. Infraestructura'!AG28</f>
        <v>0</v>
      </c>
      <c r="AF18" s="20">
        <f>'07. Infraestructura'!AH28</f>
        <v>350000000</v>
      </c>
      <c r="AG18" s="20">
        <f>'07. Infraestructura'!AI28</f>
        <v>0</v>
      </c>
      <c r="AH18" s="20">
        <f>'07. Infraestructura'!AJ28</f>
        <v>196095745.6</v>
      </c>
      <c r="AI18" s="20">
        <f>'07. Infraestructura'!AK28</f>
        <v>0</v>
      </c>
      <c r="AJ18" s="20">
        <f>'07. Infraestructura'!AL28</f>
        <v>350000000</v>
      </c>
      <c r="AK18" s="20">
        <f>'07. Infraestructura'!AM28</f>
        <v>0</v>
      </c>
      <c r="AL18" s="20">
        <f>'07. Infraestructura'!AN28</f>
        <v>0</v>
      </c>
      <c r="AM18" s="20">
        <f>'07. Infraestructura'!AO28</f>
        <v>0</v>
      </c>
      <c r="AN18" s="20">
        <f>'07. Infraestructura'!AP28</f>
        <v>0</v>
      </c>
      <c r="AO18" s="20">
        <f>'07. Infraestructura'!AQ28</f>
        <v>0</v>
      </c>
      <c r="AP18" s="20">
        <f>'07. Infraestructura'!AR28</f>
        <v>0</v>
      </c>
      <c r="AQ18" s="23">
        <f>ROUND(SUM(D18:AP18),0)</f>
        <v>3116214785</v>
      </c>
      <c r="AT18" s="21"/>
      <c r="AU18" s="21"/>
      <c r="AV18" s="21"/>
      <c r="AW18" s="21"/>
    </row>
    <row r="19" ht="13.5" customHeight="1">
      <c r="A19" s="4"/>
      <c r="B19" s="18">
        <v>9.0</v>
      </c>
      <c r="C19" s="24" t="s">
        <v>37</v>
      </c>
      <c r="D19" s="20">
        <f>'09. Administrativos '!J12</f>
        <v>0</v>
      </c>
      <c r="E19" s="20">
        <f>'09. Administrativos '!K12</f>
        <v>0</v>
      </c>
      <c r="F19" s="20">
        <f>'09. Administrativos '!L12</f>
        <v>0</v>
      </c>
      <c r="G19" s="20">
        <f>'09. Administrativos '!M12</f>
        <v>0</v>
      </c>
      <c r="H19" s="20">
        <f>'09. Administrativos '!N12</f>
        <v>0</v>
      </c>
      <c r="I19" s="20">
        <f>'09. Administrativos '!O12</f>
        <v>0</v>
      </c>
      <c r="J19" s="20">
        <f>'09. Administrativos '!P12</f>
        <v>0</v>
      </c>
      <c r="K19" s="20">
        <f>'09. Administrativos '!Q12</f>
        <v>0</v>
      </c>
      <c r="L19" s="20">
        <f>'09. Administrativos '!R12</f>
        <v>0</v>
      </c>
      <c r="M19" s="20">
        <f>'09. Administrativos '!S12</f>
        <v>0</v>
      </c>
      <c r="N19" s="20">
        <f>'09. Administrativos '!T12</f>
        <v>0</v>
      </c>
      <c r="O19" s="20">
        <f>'09. Administrativos '!U12</f>
        <v>0</v>
      </c>
      <c r="P19" s="20">
        <f>'09. Administrativos '!V12</f>
        <v>0</v>
      </c>
      <c r="Q19" s="20">
        <f>'09. Administrativos '!W12</f>
        <v>0</v>
      </c>
      <c r="R19" s="20">
        <f>'09. Administrativos '!X12</f>
        <v>0</v>
      </c>
      <c r="S19" s="20">
        <f>'09. Administrativos '!Y12</f>
        <v>0</v>
      </c>
      <c r="T19" s="20">
        <f>'09. Administrativos '!Z12</f>
        <v>0</v>
      </c>
      <c r="U19" s="20">
        <f>'09. Administrativos '!AA12</f>
        <v>0</v>
      </c>
      <c r="V19" s="20">
        <f>'09. Administrativos '!AB12</f>
        <v>0</v>
      </c>
      <c r="W19" s="20">
        <f>'09. Administrativos '!AC12</f>
        <v>0</v>
      </c>
      <c r="X19" s="20">
        <f>'09. Administrativos '!AD12</f>
        <v>0</v>
      </c>
      <c r="Y19" s="20">
        <f>'09. Administrativos '!AE12</f>
        <v>0</v>
      </c>
      <c r="Z19" s="20">
        <f>'09. Administrativos '!AF12</f>
        <v>0</v>
      </c>
      <c r="AA19" s="20">
        <f>'09. Administrativos '!AG12</f>
        <v>0</v>
      </c>
      <c r="AB19" s="20">
        <f>'09. Administrativos '!AH12</f>
        <v>0</v>
      </c>
      <c r="AC19" s="20">
        <f>'09. Administrativos '!AI12</f>
        <v>0</v>
      </c>
      <c r="AD19" s="20">
        <f>'09. Administrativos '!AJ12</f>
        <v>0</v>
      </c>
      <c r="AE19" s="20">
        <f>'09. Administrativos '!AK12</f>
        <v>0</v>
      </c>
      <c r="AF19" s="20">
        <f>'09. Administrativos '!AL12</f>
        <v>0</v>
      </c>
      <c r="AG19" s="20">
        <f>'09. Administrativos '!AM12</f>
        <v>0</v>
      </c>
      <c r="AH19" s="20">
        <f>'09. Administrativos '!AN12</f>
        <v>0</v>
      </c>
      <c r="AI19" s="20">
        <f>'09. Administrativos '!AO12</f>
        <v>0</v>
      </c>
      <c r="AJ19" s="20">
        <f>'09. Administrativos '!AP12</f>
        <v>0</v>
      </c>
      <c r="AK19" s="20">
        <f>'09. Administrativos '!AQ12</f>
        <v>0</v>
      </c>
      <c r="AL19" s="20">
        <f>'09. Administrativos '!AR12</f>
        <v>0</v>
      </c>
      <c r="AM19" s="20">
        <f>'09. Administrativos '!AS12</f>
        <v>0</v>
      </c>
      <c r="AN19" s="20">
        <f>'09. Administrativos '!AT12</f>
        <v>0</v>
      </c>
      <c r="AO19" s="20">
        <f>'09. Administrativos '!AU12</f>
        <v>0</v>
      </c>
      <c r="AP19" s="20">
        <f>'09. Administrativos '!AV12</f>
        <v>1191885673</v>
      </c>
      <c r="AQ19" s="23">
        <f t="shared" ref="AQ19:AQ21" si="3">SUM(D19:AP19)</f>
        <v>1191885673</v>
      </c>
      <c r="AT19" s="21"/>
      <c r="AU19" s="21"/>
      <c r="AV19" s="21"/>
      <c r="AW19" s="21"/>
    </row>
    <row r="20" ht="13.5" customHeight="1">
      <c r="A20" s="4"/>
      <c r="B20" s="18">
        <v>10.0</v>
      </c>
      <c r="C20" s="24" t="s">
        <v>38</v>
      </c>
      <c r="D20" s="20">
        <f>'10. Seguimiento'!F13</f>
        <v>68506152</v>
      </c>
      <c r="E20" s="20">
        <f>'10. Seguimiento'!G13</f>
        <v>0</v>
      </c>
      <c r="F20" s="20">
        <f>'10. Seguimiento'!H13</f>
        <v>0</v>
      </c>
      <c r="G20" s="20">
        <f>'10. Seguimiento'!I13</f>
        <v>0</v>
      </c>
      <c r="H20" s="20">
        <f>'10. Seguimiento'!J13</f>
        <v>0</v>
      </c>
      <c r="I20" s="20">
        <f>'10. Seguimiento'!K13</f>
        <v>0</v>
      </c>
      <c r="J20" s="20">
        <f>'10. Seguimiento'!L13</f>
        <v>0</v>
      </c>
      <c r="K20" s="20">
        <f>'10. Seguimiento'!M13</f>
        <v>0</v>
      </c>
      <c r="L20" s="20">
        <f>'10. Seguimiento'!N13</f>
        <v>0</v>
      </c>
      <c r="M20" s="20">
        <f>'10. Seguimiento'!O13</f>
        <v>0</v>
      </c>
      <c r="N20" s="20">
        <f>'10. Seguimiento'!P13</f>
        <v>0</v>
      </c>
      <c r="O20" s="20">
        <f>'10. Seguimiento'!Q13</f>
        <v>0</v>
      </c>
      <c r="P20" s="20">
        <f>'10. Seguimiento'!R13</f>
        <v>0</v>
      </c>
      <c r="Q20" s="20">
        <f>'10. Seguimiento'!S13</f>
        <v>0</v>
      </c>
      <c r="R20" s="20">
        <f>'10. Seguimiento'!T13</f>
        <v>0</v>
      </c>
      <c r="S20" s="20">
        <f>'10. Seguimiento'!U13</f>
        <v>0</v>
      </c>
      <c r="T20" s="20">
        <f>'10. Seguimiento'!V13</f>
        <v>0</v>
      </c>
      <c r="U20" s="20">
        <f>'10. Seguimiento'!W13</f>
        <v>0</v>
      </c>
      <c r="V20" s="20">
        <f>'10. Seguimiento'!X13</f>
        <v>0</v>
      </c>
      <c r="W20" s="20">
        <f>'10. Seguimiento'!Y13</f>
        <v>0</v>
      </c>
      <c r="X20" s="20">
        <f>'10. Seguimiento'!Z13</f>
        <v>0</v>
      </c>
      <c r="Y20" s="20">
        <f>'10. Seguimiento'!AA13</f>
        <v>0</v>
      </c>
      <c r="Z20" s="20">
        <f>'10. Seguimiento'!AB13</f>
        <v>0</v>
      </c>
      <c r="AA20" s="20">
        <f>'10. Seguimiento'!AC13</f>
        <v>0</v>
      </c>
      <c r="AB20" s="20">
        <f>'10. Seguimiento'!AD13</f>
        <v>0</v>
      </c>
      <c r="AC20" s="20">
        <f>'10. Seguimiento'!AE13</f>
        <v>0</v>
      </c>
      <c r="AD20" s="20">
        <f>'10. Seguimiento'!AF13</f>
        <v>0</v>
      </c>
      <c r="AE20" s="20">
        <f>'10. Seguimiento'!AG13</f>
        <v>0</v>
      </c>
      <c r="AF20" s="20">
        <f>'10. Seguimiento'!AH13</f>
        <v>0</v>
      </c>
      <c r="AG20" s="20">
        <f>'10. Seguimiento'!AI13</f>
        <v>0</v>
      </c>
      <c r="AH20" s="20">
        <f>'10. Seguimiento'!AJ13</f>
        <v>0</v>
      </c>
      <c r="AI20" s="20">
        <f>'10. Seguimiento'!AK13</f>
        <v>0</v>
      </c>
      <c r="AJ20" s="20">
        <f>'10. Seguimiento'!AL13</f>
        <v>0</v>
      </c>
      <c r="AK20" s="20">
        <f>'10. Seguimiento'!AM13</f>
        <v>0</v>
      </c>
      <c r="AL20" s="20">
        <f>'10. Seguimiento'!AN13</f>
        <v>0</v>
      </c>
      <c r="AM20" s="20">
        <f>'10. Seguimiento'!AO13</f>
        <v>0</v>
      </c>
      <c r="AN20" s="20">
        <f>'10. Seguimiento'!AP13</f>
        <v>0</v>
      </c>
      <c r="AO20" s="20">
        <f>'10. Seguimiento'!AQ13</f>
        <v>0</v>
      </c>
      <c r="AP20" s="20">
        <f>'10. Seguimiento'!AR13</f>
        <v>500869200</v>
      </c>
      <c r="AQ20" s="23">
        <f t="shared" si="3"/>
        <v>569375352</v>
      </c>
      <c r="AT20" s="21"/>
      <c r="AU20" s="21"/>
      <c r="AV20" s="21"/>
      <c r="AW20" s="21"/>
    </row>
    <row r="21" ht="13.5" customHeight="1">
      <c r="A21" s="4"/>
      <c r="B21" s="18">
        <v>11.0</v>
      </c>
      <c r="C21" s="19" t="s">
        <v>39</v>
      </c>
      <c r="D21" s="20">
        <v>0.0</v>
      </c>
      <c r="E21" s="20">
        <v>0.0</v>
      </c>
      <c r="F21" s="20">
        <v>0.0</v>
      </c>
      <c r="G21" s="20">
        <v>0.0</v>
      </c>
      <c r="H21" s="20">
        <v>0.0</v>
      </c>
      <c r="I21" s="20">
        <v>0.0</v>
      </c>
      <c r="J21" s="20">
        <v>0.0</v>
      </c>
      <c r="K21" s="20">
        <v>0.0</v>
      </c>
      <c r="L21" s="20">
        <v>0.0</v>
      </c>
      <c r="M21" s="20">
        <v>0.0</v>
      </c>
      <c r="N21" s="20">
        <v>0.0</v>
      </c>
      <c r="O21" s="20">
        <v>0.0</v>
      </c>
      <c r="P21" s="20">
        <v>0.0</v>
      </c>
      <c r="Q21" s="20">
        <v>0.0</v>
      </c>
      <c r="R21" s="20">
        <v>0.0</v>
      </c>
      <c r="S21" s="20">
        <v>0.0</v>
      </c>
      <c r="T21" s="20">
        <v>0.0</v>
      </c>
      <c r="U21" s="20">
        <v>0.0</v>
      </c>
      <c r="V21" s="20">
        <v>0.0</v>
      </c>
      <c r="W21" s="20">
        <v>0.0</v>
      </c>
      <c r="X21" s="20">
        <v>0.0</v>
      </c>
      <c r="Y21" s="20">
        <v>0.0</v>
      </c>
      <c r="Z21" s="20">
        <v>0.0</v>
      </c>
      <c r="AA21" s="20">
        <v>0.0</v>
      </c>
      <c r="AB21" s="20">
        <v>0.0</v>
      </c>
      <c r="AC21" s="20">
        <v>0.0</v>
      </c>
      <c r="AD21" s="20">
        <v>0.0</v>
      </c>
      <c r="AE21" s="20">
        <v>0.0</v>
      </c>
      <c r="AF21" s="20">
        <v>0.0</v>
      </c>
      <c r="AG21" s="20">
        <v>0.0</v>
      </c>
      <c r="AH21" s="20">
        <v>0.0</v>
      </c>
      <c r="AI21" s="20">
        <v>0.0</v>
      </c>
      <c r="AJ21" s="20">
        <v>0.0</v>
      </c>
      <c r="AK21" s="20">
        <v>0.0</v>
      </c>
      <c r="AL21" s="20">
        <v>0.0</v>
      </c>
      <c r="AM21" s="20">
        <v>0.0</v>
      </c>
      <c r="AN21" s="20">
        <v>0.0</v>
      </c>
      <c r="AO21" s="20">
        <v>0.0</v>
      </c>
      <c r="AP21" s="20">
        <f>'11. Otros'!AT11</f>
        <v>714527407</v>
      </c>
      <c r="AQ21" s="23">
        <f t="shared" si="3"/>
        <v>714527407</v>
      </c>
      <c r="AT21" s="21"/>
      <c r="AU21" s="21"/>
      <c r="AV21" s="21"/>
      <c r="AW21" s="21"/>
    </row>
    <row r="22">
      <c r="A22" s="4"/>
      <c r="B22" s="10" t="s">
        <v>6</v>
      </c>
      <c r="C22" s="7"/>
      <c r="D22" s="25">
        <f t="shared" ref="D22:AQ22" si="4">SUM(D11:D21)</f>
        <v>1333882203</v>
      </c>
      <c r="E22" s="25">
        <f t="shared" si="4"/>
        <v>0</v>
      </c>
      <c r="F22" s="26">
        <f t="shared" si="4"/>
        <v>263230078.4</v>
      </c>
      <c r="G22" s="26">
        <f t="shared" si="4"/>
        <v>0</v>
      </c>
      <c r="H22" s="26">
        <f t="shared" si="4"/>
        <v>282884055</v>
      </c>
      <c r="I22" s="26">
        <f t="shared" si="4"/>
        <v>0</v>
      </c>
      <c r="J22" s="26">
        <f t="shared" si="4"/>
        <v>58605380.74</v>
      </c>
      <c r="K22" s="26">
        <f t="shared" si="4"/>
        <v>0</v>
      </c>
      <c r="L22" s="26">
        <f t="shared" si="4"/>
        <v>152770176</v>
      </c>
      <c r="M22" s="26">
        <f t="shared" si="4"/>
        <v>0</v>
      </c>
      <c r="N22" s="26">
        <f t="shared" si="4"/>
        <v>206785511.6</v>
      </c>
      <c r="O22" s="26">
        <f t="shared" si="4"/>
        <v>0</v>
      </c>
      <c r="P22" s="26">
        <f t="shared" si="4"/>
        <v>350000000</v>
      </c>
      <c r="Q22" s="26">
        <f t="shared" si="4"/>
        <v>0</v>
      </c>
      <c r="R22" s="26">
        <f t="shared" si="4"/>
        <v>350000000</v>
      </c>
      <c r="S22" s="26">
        <f t="shared" si="4"/>
        <v>0</v>
      </c>
      <c r="T22" s="26">
        <f t="shared" si="4"/>
        <v>350000000</v>
      </c>
      <c r="U22" s="26">
        <f t="shared" si="4"/>
        <v>0</v>
      </c>
      <c r="V22" s="26">
        <f t="shared" si="4"/>
        <v>350000000</v>
      </c>
      <c r="W22" s="26">
        <f t="shared" si="4"/>
        <v>0</v>
      </c>
      <c r="X22" s="26">
        <f t="shared" si="4"/>
        <v>350000000</v>
      </c>
      <c r="Y22" s="26">
        <f t="shared" si="4"/>
        <v>0</v>
      </c>
      <c r="Z22" s="26">
        <f t="shared" si="4"/>
        <v>350000000</v>
      </c>
      <c r="AA22" s="26">
        <f t="shared" si="4"/>
        <v>0</v>
      </c>
      <c r="AB22" s="26">
        <f t="shared" si="4"/>
        <v>350000000</v>
      </c>
      <c r="AC22" s="26">
        <f t="shared" si="4"/>
        <v>0</v>
      </c>
      <c r="AD22" s="26">
        <f t="shared" si="4"/>
        <v>350000000</v>
      </c>
      <c r="AE22" s="26">
        <f t="shared" si="4"/>
        <v>0</v>
      </c>
      <c r="AF22" s="26">
        <f t="shared" si="4"/>
        <v>479289969.9</v>
      </c>
      <c r="AG22" s="26">
        <f t="shared" si="4"/>
        <v>33000000</v>
      </c>
      <c r="AH22" s="26">
        <f t="shared" si="4"/>
        <v>500000000</v>
      </c>
      <c r="AI22" s="26">
        <f t="shared" si="4"/>
        <v>15000000</v>
      </c>
      <c r="AJ22" s="26">
        <f t="shared" si="4"/>
        <v>410088668.3</v>
      </c>
      <c r="AK22" s="26">
        <f t="shared" si="4"/>
        <v>0</v>
      </c>
      <c r="AL22" s="26">
        <f t="shared" si="4"/>
        <v>17116358</v>
      </c>
      <c r="AM22" s="26">
        <f t="shared" si="4"/>
        <v>0</v>
      </c>
      <c r="AN22" s="26">
        <f t="shared" si="4"/>
        <v>87822922</v>
      </c>
      <c r="AO22" s="26">
        <f t="shared" si="4"/>
        <v>0</v>
      </c>
      <c r="AP22" s="27">
        <f t="shared" si="4"/>
        <v>26381256795</v>
      </c>
      <c r="AQ22" s="28">
        <f t="shared" si="4"/>
        <v>33021732119</v>
      </c>
      <c r="AT22" s="21"/>
      <c r="AU22" s="21"/>
      <c r="AV22" s="21"/>
      <c r="AW22" s="21"/>
    </row>
    <row r="23" ht="27.75" customHeight="1">
      <c r="A23" s="1"/>
      <c r="B23" s="1"/>
      <c r="C23" s="1"/>
      <c r="D23" s="29"/>
      <c r="E23" s="29"/>
      <c r="F23" s="30"/>
      <c r="G23" s="30"/>
      <c r="H23" s="1"/>
      <c r="I23" s="31"/>
      <c r="J23" s="1"/>
      <c r="K23" s="1"/>
      <c r="L23" s="1"/>
      <c r="M23" s="1"/>
      <c r="N23" s="1"/>
      <c r="O23" s="1"/>
      <c r="P23" s="1"/>
      <c r="Q23" s="1"/>
      <c r="R23" s="1"/>
      <c r="S23" s="1"/>
      <c r="T23" s="32"/>
      <c r="U23" s="1"/>
      <c r="V23" s="1"/>
      <c r="W23" s="1"/>
      <c r="X23" s="1"/>
      <c r="Y23" s="1"/>
      <c r="Z23" s="1"/>
      <c r="AA23" s="1"/>
      <c r="AB23" s="1"/>
      <c r="AC23" s="1"/>
      <c r="AD23" s="1"/>
      <c r="AE23" s="1"/>
      <c r="AF23" s="1"/>
      <c r="AG23" s="1"/>
      <c r="AH23" s="1"/>
      <c r="AI23" s="1"/>
      <c r="AJ23" s="1"/>
      <c r="AK23" s="1"/>
      <c r="AL23" s="33"/>
      <c r="AT23" s="2"/>
      <c r="AU23" s="2"/>
      <c r="AV23" s="2"/>
      <c r="AW23" s="2"/>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2"/>
      <c r="AP24" s="2"/>
      <c r="AQ24" s="2"/>
      <c r="AR24" s="2"/>
      <c r="AS24" s="2"/>
      <c r="AT24" s="2"/>
      <c r="AU24" s="2"/>
      <c r="AV24" s="2"/>
      <c r="AW24" s="2"/>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2"/>
      <c r="AP25" s="2"/>
      <c r="AQ25" s="2"/>
      <c r="AR25" s="2"/>
      <c r="AS25" s="2"/>
      <c r="AT25" s="2"/>
      <c r="AU25" s="2"/>
      <c r="AV25" s="2"/>
      <c r="AW25" s="2"/>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2"/>
      <c r="AP26" s="2"/>
      <c r="AQ26" s="2"/>
      <c r="AR26" s="2"/>
      <c r="AS26" s="2"/>
      <c r="AT26" s="2"/>
      <c r="AU26" s="2"/>
      <c r="AV26" s="2"/>
      <c r="AW26" s="2"/>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2"/>
      <c r="AP27" s="2"/>
      <c r="AQ27" s="2"/>
      <c r="AR27" s="2"/>
      <c r="AS27" s="2"/>
      <c r="AT27" s="2"/>
      <c r="AU27" s="2"/>
      <c r="AV27" s="2"/>
      <c r="AW27" s="2"/>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2"/>
      <c r="AP28" s="2"/>
      <c r="AQ28" s="2"/>
      <c r="AR28" s="2"/>
      <c r="AS28" s="2"/>
      <c r="AT28" s="2"/>
      <c r="AU28" s="2"/>
      <c r="AV28" s="2"/>
      <c r="AW28" s="2"/>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2"/>
      <c r="AP29" s="2"/>
      <c r="AQ29" s="2"/>
      <c r="AR29" s="2"/>
      <c r="AS29" s="2"/>
      <c r="AT29" s="2"/>
      <c r="AU29" s="2"/>
      <c r="AV29" s="2"/>
      <c r="AW29" s="2"/>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2"/>
      <c r="AP30" s="2"/>
      <c r="AQ30" s="2"/>
      <c r="AR30" s="2"/>
      <c r="AS30" s="2"/>
      <c r="AT30" s="2"/>
      <c r="AU30" s="2"/>
      <c r="AV30" s="2"/>
      <c r="AW30" s="2"/>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2"/>
      <c r="AP31" s="2"/>
      <c r="AQ31" s="2"/>
      <c r="AR31" s="2"/>
      <c r="AS31" s="2"/>
      <c r="AT31" s="2"/>
      <c r="AU31" s="2"/>
      <c r="AV31" s="2"/>
      <c r="AW31" s="2"/>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2"/>
      <c r="AP32" s="2"/>
      <c r="AQ32" s="2"/>
      <c r="AR32" s="2"/>
      <c r="AS32" s="2"/>
      <c r="AT32" s="2"/>
      <c r="AU32" s="2"/>
      <c r="AV32" s="2"/>
      <c r="AW32" s="2"/>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2"/>
      <c r="AP33" s="2"/>
      <c r="AQ33" s="2"/>
      <c r="AR33" s="2"/>
      <c r="AS33" s="2"/>
      <c r="AT33" s="2"/>
      <c r="AU33" s="2"/>
      <c r="AV33" s="2"/>
      <c r="AW33" s="2"/>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2"/>
      <c r="AP34" s="2"/>
      <c r="AQ34" s="2"/>
      <c r="AR34" s="2"/>
      <c r="AS34" s="2"/>
      <c r="AT34" s="2"/>
      <c r="AU34" s="2"/>
      <c r="AV34" s="2"/>
      <c r="AW34" s="2"/>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2"/>
      <c r="AP35" s="2"/>
      <c r="AQ35" s="2"/>
      <c r="AR35" s="2"/>
      <c r="AS35" s="2"/>
      <c r="AT35" s="2"/>
      <c r="AU35" s="2"/>
      <c r="AV35" s="2"/>
      <c r="AW35" s="2"/>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2"/>
      <c r="AP36" s="2"/>
      <c r="AQ36" s="2"/>
      <c r="AR36" s="2"/>
      <c r="AS36" s="2"/>
      <c r="AT36" s="2"/>
      <c r="AU36" s="2"/>
      <c r="AV36" s="2"/>
      <c r="AW36" s="2"/>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2"/>
      <c r="AP37" s="2"/>
      <c r="AQ37" s="2"/>
      <c r="AR37" s="2"/>
      <c r="AS37" s="2"/>
      <c r="AT37" s="2"/>
      <c r="AU37" s="2"/>
      <c r="AV37" s="2"/>
      <c r="AW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row>
  </sheetData>
  <mergeCells count="28">
    <mergeCell ref="AH9:AI9"/>
    <mergeCell ref="AJ9:AK9"/>
    <mergeCell ref="AL9:AM9"/>
    <mergeCell ref="AN9:AO9"/>
    <mergeCell ref="AT11:AV11"/>
    <mergeCell ref="B7:AQ7"/>
    <mergeCell ref="B8:B10"/>
    <mergeCell ref="C8:C10"/>
    <mergeCell ref="D8:AO8"/>
    <mergeCell ref="AQ8:AQ10"/>
    <mergeCell ref="D9:E9"/>
    <mergeCell ref="B5:AQ6"/>
    <mergeCell ref="J9:K9"/>
    <mergeCell ref="L9:M9"/>
    <mergeCell ref="N9:O9"/>
    <mergeCell ref="P9:Q9"/>
    <mergeCell ref="R9:S9"/>
    <mergeCell ref="T9:U9"/>
    <mergeCell ref="V9:W9"/>
    <mergeCell ref="X9:Y9"/>
    <mergeCell ref="Z9:AA9"/>
    <mergeCell ref="AB9:AC9"/>
    <mergeCell ref="AD9:AE9"/>
    <mergeCell ref="AF9:AG9"/>
    <mergeCell ref="AL23:AS23"/>
    <mergeCell ref="F9:G9"/>
    <mergeCell ref="H9:I9"/>
    <mergeCell ref="B22:C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
    <col customWidth="1" min="2" max="2" width="30.63"/>
    <col customWidth="1" min="3" max="3" width="20.38"/>
    <col customWidth="1" min="4" max="4" width="8.0"/>
    <col customWidth="1" min="5" max="5" width="12.5"/>
    <col customWidth="1" min="6" max="43" width="12.38"/>
  </cols>
  <sheetData>
    <row r="1">
      <c r="A1" s="280"/>
      <c r="B1" s="280"/>
      <c r="C1" s="280"/>
      <c r="D1" s="280"/>
      <c r="E1" s="280"/>
      <c r="F1" s="280"/>
      <c r="G1" s="280"/>
      <c r="H1" s="280"/>
      <c r="I1" s="280"/>
      <c r="J1" s="280"/>
      <c r="K1" s="280"/>
      <c r="L1" s="280"/>
      <c r="M1" s="280"/>
      <c r="N1" s="280"/>
      <c r="O1" s="280"/>
      <c r="P1" s="280"/>
      <c r="Q1" s="280"/>
      <c r="R1" s="280"/>
      <c r="S1" s="280"/>
      <c r="T1" s="280"/>
      <c r="U1" s="280"/>
      <c r="V1" s="280"/>
      <c r="W1" s="280"/>
      <c r="X1" s="280"/>
      <c r="Y1" s="280"/>
      <c r="Z1" s="280"/>
      <c r="AA1" s="280"/>
      <c r="AB1" s="280"/>
      <c r="AC1" s="280"/>
      <c r="AD1" s="280"/>
      <c r="AE1" s="280"/>
      <c r="AF1" s="280"/>
      <c r="AG1" s="280"/>
      <c r="AH1" s="280"/>
      <c r="AI1" s="280"/>
      <c r="AJ1" s="280"/>
      <c r="AK1" s="280"/>
      <c r="AL1" s="280"/>
      <c r="AM1" s="280"/>
      <c r="AN1" s="281"/>
      <c r="AO1" s="282"/>
      <c r="AP1" s="282"/>
      <c r="AQ1" s="282"/>
      <c r="AR1" s="282"/>
      <c r="AS1" s="282"/>
    </row>
    <row r="2">
      <c r="A2" s="280"/>
      <c r="B2" s="280"/>
      <c r="C2" s="280"/>
      <c r="D2" s="280"/>
      <c r="E2" s="280"/>
      <c r="F2" s="280"/>
      <c r="G2" s="280"/>
      <c r="H2" s="280"/>
      <c r="I2" s="280"/>
      <c r="J2" s="280"/>
      <c r="K2" s="280"/>
      <c r="L2" s="280"/>
      <c r="M2" s="280"/>
      <c r="N2" s="280"/>
      <c r="O2" s="280"/>
      <c r="P2" s="280"/>
      <c r="Q2" s="280"/>
      <c r="R2" s="280"/>
      <c r="S2" s="280"/>
      <c r="T2" s="280"/>
      <c r="U2" s="280"/>
      <c r="V2" s="280"/>
      <c r="W2" s="280"/>
      <c r="X2" s="280"/>
      <c r="Y2" s="280"/>
      <c r="Z2" s="280"/>
      <c r="AA2" s="280"/>
      <c r="AB2" s="280"/>
      <c r="AC2" s="280"/>
      <c r="AD2" s="280"/>
      <c r="AE2" s="280"/>
      <c r="AF2" s="280"/>
      <c r="AG2" s="280"/>
      <c r="AH2" s="280"/>
      <c r="AI2" s="280"/>
      <c r="AJ2" s="280"/>
      <c r="AK2" s="280"/>
      <c r="AL2" s="280"/>
      <c r="AM2" s="280"/>
      <c r="AN2" s="281"/>
      <c r="AO2" s="282"/>
      <c r="AP2" s="282"/>
      <c r="AQ2" s="282"/>
      <c r="AR2" s="282"/>
      <c r="AS2" s="282"/>
    </row>
    <row r="3">
      <c r="A3" s="280"/>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0"/>
      <c r="AN3" s="281"/>
      <c r="AO3" s="282"/>
      <c r="AP3" s="282"/>
      <c r="AQ3" s="282"/>
      <c r="AR3" s="282"/>
      <c r="AS3" s="282"/>
    </row>
    <row r="4">
      <c r="A4" s="280"/>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1"/>
      <c r="AO4" s="282"/>
      <c r="AP4" s="282"/>
      <c r="AQ4" s="282"/>
      <c r="AR4" s="282"/>
      <c r="AS4" s="282"/>
    </row>
    <row r="5">
      <c r="A5" s="280"/>
      <c r="B5" s="280"/>
      <c r="C5" s="280"/>
      <c r="D5" s="280"/>
      <c r="E5" s="280"/>
      <c r="F5" s="280"/>
      <c r="G5" s="280"/>
      <c r="H5" s="280"/>
      <c r="I5" s="280"/>
      <c r="J5" s="280"/>
      <c r="K5" s="280"/>
      <c r="L5" s="280"/>
      <c r="M5" s="280"/>
      <c r="N5" s="280"/>
      <c r="O5" s="280"/>
      <c r="P5" s="280"/>
      <c r="Q5" s="280"/>
      <c r="R5" s="280"/>
      <c r="S5" s="280"/>
      <c r="T5" s="280"/>
      <c r="U5" s="280"/>
      <c r="V5" s="280"/>
      <c r="W5" s="280"/>
      <c r="X5" s="280"/>
      <c r="Y5" s="280"/>
      <c r="Z5" s="280"/>
      <c r="AA5" s="280"/>
      <c r="AB5" s="280"/>
      <c r="AC5" s="280"/>
      <c r="AD5" s="280"/>
      <c r="AE5" s="280"/>
      <c r="AF5" s="280"/>
      <c r="AG5" s="280"/>
      <c r="AH5" s="280"/>
      <c r="AI5" s="280"/>
      <c r="AJ5" s="280"/>
      <c r="AK5" s="280"/>
      <c r="AL5" s="280"/>
      <c r="AM5" s="280"/>
      <c r="AN5" s="281"/>
      <c r="AO5" s="282"/>
      <c r="AP5" s="282"/>
      <c r="AQ5" s="282"/>
      <c r="AR5" s="282"/>
      <c r="AS5" s="282"/>
    </row>
    <row r="6">
      <c r="A6" s="280"/>
      <c r="B6" s="280"/>
      <c r="C6" s="280"/>
      <c r="D6" s="280"/>
      <c r="E6" s="280"/>
      <c r="F6" s="283"/>
      <c r="G6" s="283"/>
      <c r="H6" s="283"/>
      <c r="I6" s="283"/>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1"/>
      <c r="AO6" s="282"/>
      <c r="AP6" s="282"/>
      <c r="AQ6" s="282"/>
      <c r="AR6" s="282"/>
      <c r="AS6" s="282"/>
    </row>
    <row r="7">
      <c r="A7" s="280"/>
      <c r="B7" s="284" t="s">
        <v>703</v>
      </c>
      <c r="C7" s="285"/>
      <c r="D7" s="285"/>
      <c r="E7" s="286"/>
      <c r="F7" s="42" t="s">
        <v>40</v>
      </c>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7"/>
    </row>
    <row r="8">
      <c r="A8" s="280"/>
      <c r="B8" s="287"/>
      <c r="E8" s="108"/>
      <c r="F8" s="42" t="s">
        <v>4</v>
      </c>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7"/>
      <c r="AR8" s="12" t="s">
        <v>5</v>
      </c>
      <c r="AS8" s="12" t="s">
        <v>6</v>
      </c>
    </row>
    <row r="9">
      <c r="A9" s="280"/>
      <c r="B9" s="288"/>
      <c r="C9" s="44"/>
      <c r="D9" s="44"/>
      <c r="E9" s="161"/>
      <c r="F9" s="15" t="s">
        <v>7</v>
      </c>
      <c r="G9" s="7"/>
      <c r="H9" s="15" t="s">
        <v>8</v>
      </c>
      <c r="I9" s="7"/>
      <c r="J9" s="15" t="s">
        <v>9</v>
      </c>
      <c r="K9" s="7"/>
      <c r="L9" s="15" t="s">
        <v>10</v>
      </c>
      <c r="M9" s="7"/>
      <c r="N9" s="15" t="s">
        <v>11</v>
      </c>
      <c r="O9" s="7"/>
      <c r="P9" s="15" t="s">
        <v>12</v>
      </c>
      <c r="Q9" s="7"/>
      <c r="R9" s="15" t="s">
        <v>13</v>
      </c>
      <c r="S9" s="7"/>
      <c r="T9" s="15" t="s">
        <v>14</v>
      </c>
      <c r="U9" s="7"/>
      <c r="V9" s="15" t="s">
        <v>15</v>
      </c>
      <c r="W9" s="7"/>
      <c r="X9" s="15" t="s">
        <v>16</v>
      </c>
      <c r="Y9" s="7"/>
      <c r="Z9" s="15" t="s">
        <v>17</v>
      </c>
      <c r="AA9" s="7"/>
      <c r="AB9" s="15" t="s">
        <v>18</v>
      </c>
      <c r="AC9" s="7"/>
      <c r="AD9" s="15" t="s">
        <v>19</v>
      </c>
      <c r="AE9" s="7"/>
      <c r="AF9" s="15" t="s">
        <v>20</v>
      </c>
      <c r="AG9" s="7"/>
      <c r="AH9" s="15" t="s">
        <v>21</v>
      </c>
      <c r="AI9" s="7"/>
      <c r="AJ9" s="15" t="s">
        <v>22</v>
      </c>
      <c r="AK9" s="7"/>
      <c r="AL9" s="15" t="s">
        <v>23</v>
      </c>
      <c r="AM9" s="7"/>
      <c r="AN9" s="15" t="s">
        <v>24</v>
      </c>
      <c r="AO9" s="7"/>
      <c r="AP9" s="15" t="s">
        <v>25</v>
      </c>
      <c r="AQ9" s="7"/>
      <c r="AR9" s="17"/>
      <c r="AS9" s="14"/>
    </row>
    <row r="10">
      <c r="A10" s="280"/>
      <c r="B10" s="16" t="s">
        <v>704</v>
      </c>
      <c r="C10" s="16" t="s">
        <v>705</v>
      </c>
      <c r="D10" s="16" t="s">
        <v>706</v>
      </c>
      <c r="E10" s="16" t="s">
        <v>707</v>
      </c>
      <c r="F10" s="48" t="s">
        <v>27</v>
      </c>
      <c r="G10" s="48" t="s">
        <v>28</v>
      </c>
      <c r="H10" s="48" t="s">
        <v>27</v>
      </c>
      <c r="I10" s="48" t="s">
        <v>28</v>
      </c>
      <c r="J10" s="48" t="s">
        <v>27</v>
      </c>
      <c r="K10" s="48" t="s">
        <v>28</v>
      </c>
      <c r="L10" s="48" t="s">
        <v>27</v>
      </c>
      <c r="M10" s="48" t="s">
        <v>28</v>
      </c>
      <c r="N10" s="48" t="s">
        <v>27</v>
      </c>
      <c r="O10" s="48" t="s">
        <v>28</v>
      </c>
      <c r="P10" s="48" t="s">
        <v>27</v>
      </c>
      <c r="Q10" s="48" t="s">
        <v>28</v>
      </c>
      <c r="R10" s="48" t="s">
        <v>27</v>
      </c>
      <c r="S10" s="48" t="s">
        <v>28</v>
      </c>
      <c r="T10" s="48" t="s">
        <v>27</v>
      </c>
      <c r="U10" s="48" t="s">
        <v>28</v>
      </c>
      <c r="V10" s="48" t="s">
        <v>27</v>
      </c>
      <c r="W10" s="48" t="s">
        <v>28</v>
      </c>
      <c r="X10" s="11" t="s">
        <v>27</v>
      </c>
      <c r="Y10" s="11" t="s">
        <v>28</v>
      </c>
      <c r="Z10" s="11" t="s">
        <v>27</v>
      </c>
      <c r="AA10" s="11" t="s">
        <v>28</v>
      </c>
      <c r="AB10" s="11" t="s">
        <v>27</v>
      </c>
      <c r="AC10" s="11" t="s">
        <v>28</v>
      </c>
      <c r="AD10" s="11" t="s">
        <v>27</v>
      </c>
      <c r="AE10" s="11" t="s">
        <v>28</v>
      </c>
      <c r="AF10" s="11" t="s">
        <v>27</v>
      </c>
      <c r="AG10" s="11" t="s">
        <v>28</v>
      </c>
      <c r="AH10" s="48" t="s">
        <v>27</v>
      </c>
      <c r="AI10" s="48" t="s">
        <v>28</v>
      </c>
      <c r="AJ10" s="48" t="s">
        <v>27</v>
      </c>
      <c r="AK10" s="48" t="s">
        <v>28</v>
      </c>
      <c r="AL10" s="48" t="s">
        <v>27</v>
      </c>
      <c r="AM10" s="48" t="s">
        <v>28</v>
      </c>
      <c r="AN10" s="48" t="s">
        <v>27</v>
      </c>
      <c r="AO10" s="48" t="s">
        <v>28</v>
      </c>
      <c r="AP10" s="48" t="s">
        <v>27</v>
      </c>
      <c r="AQ10" s="48" t="s">
        <v>28</v>
      </c>
      <c r="AR10" s="48" t="s">
        <v>28</v>
      </c>
      <c r="AS10" s="17"/>
    </row>
    <row r="11">
      <c r="A11" s="280"/>
      <c r="B11" s="87" t="s">
        <v>708</v>
      </c>
      <c r="C11" s="289" t="s">
        <v>709</v>
      </c>
      <c r="D11" s="290">
        <v>10.0</v>
      </c>
      <c r="E11" s="80">
        <v>1.0E7</v>
      </c>
      <c r="F11" s="80">
        <v>0.0</v>
      </c>
      <c r="G11" s="80">
        <v>0.0</v>
      </c>
      <c r="H11" s="80">
        <v>0.0</v>
      </c>
      <c r="I11" s="80">
        <v>0.0</v>
      </c>
      <c r="J11" s="80">
        <v>0.0</v>
      </c>
      <c r="K11" s="80">
        <v>0.0</v>
      </c>
      <c r="L11" s="80">
        <v>0.0</v>
      </c>
      <c r="M11" s="80">
        <v>0.0</v>
      </c>
      <c r="N11" s="80">
        <v>0.0</v>
      </c>
      <c r="O11" s="80">
        <v>0.0</v>
      </c>
      <c r="P11" s="80">
        <f t="shared" ref="P11:P12" si="1">E11</f>
        <v>10000000</v>
      </c>
      <c r="Q11" s="80">
        <v>0.0</v>
      </c>
      <c r="R11" s="80">
        <v>0.0</v>
      </c>
      <c r="S11" s="80">
        <v>0.0</v>
      </c>
      <c r="T11" s="80">
        <v>0.0</v>
      </c>
      <c r="U11" s="80">
        <v>0.0</v>
      </c>
      <c r="V11" s="80">
        <v>0.0</v>
      </c>
      <c r="W11" s="80">
        <v>0.0</v>
      </c>
      <c r="X11" s="80">
        <v>0.0</v>
      </c>
      <c r="Y11" s="80">
        <v>0.0</v>
      </c>
      <c r="Z11" s="80">
        <v>0.0</v>
      </c>
      <c r="AA11" s="80">
        <v>0.0</v>
      </c>
      <c r="AB11" s="80">
        <v>0.0</v>
      </c>
      <c r="AC11" s="80">
        <v>0.0</v>
      </c>
      <c r="AD11" s="80">
        <v>0.0</v>
      </c>
      <c r="AE11" s="80">
        <v>0.0</v>
      </c>
      <c r="AF11" s="80">
        <v>0.0</v>
      </c>
      <c r="AG11" s="80">
        <v>0.0</v>
      </c>
      <c r="AH11" s="80">
        <v>0.0</v>
      </c>
      <c r="AI11" s="80">
        <v>0.0</v>
      </c>
      <c r="AJ11" s="80">
        <v>0.0</v>
      </c>
      <c r="AK11" s="80">
        <v>0.0</v>
      </c>
      <c r="AL11" s="80">
        <v>0.0</v>
      </c>
      <c r="AM11" s="80">
        <v>0.0</v>
      </c>
      <c r="AN11" s="80">
        <v>0.0</v>
      </c>
      <c r="AO11" s="80">
        <v>0.0</v>
      </c>
      <c r="AP11" s="80">
        <v>0.0</v>
      </c>
      <c r="AQ11" s="80">
        <v>0.0</v>
      </c>
      <c r="AR11" s="80">
        <v>0.0</v>
      </c>
      <c r="AS11" s="80">
        <f t="shared" ref="AS11:AS27" si="2">SUM(F11:AR11)</f>
        <v>10000000</v>
      </c>
    </row>
    <row r="12">
      <c r="A12" s="280"/>
      <c r="B12" s="87" t="s">
        <v>710</v>
      </c>
      <c r="C12" s="289" t="s">
        <v>709</v>
      </c>
      <c r="D12" s="290">
        <v>3.0</v>
      </c>
      <c r="E12" s="80">
        <v>6000000.0</v>
      </c>
      <c r="F12" s="80">
        <v>0.0</v>
      </c>
      <c r="G12" s="80">
        <v>0.0</v>
      </c>
      <c r="H12" s="80">
        <v>0.0</v>
      </c>
      <c r="I12" s="80">
        <v>0.0</v>
      </c>
      <c r="J12" s="80">
        <v>0.0</v>
      </c>
      <c r="K12" s="80">
        <v>0.0</v>
      </c>
      <c r="L12" s="80">
        <v>0.0</v>
      </c>
      <c r="M12" s="80">
        <v>0.0</v>
      </c>
      <c r="N12" s="80">
        <v>0.0</v>
      </c>
      <c r="O12" s="80">
        <v>0.0</v>
      </c>
      <c r="P12" s="80">
        <f t="shared" si="1"/>
        <v>6000000</v>
      </c>
      <c r="Q12" s="80">
        <v>0.0</v>
      </c>
      <c r="R12" s="80">
        <v>0.0</v>
      </c>
      <c r="S12" s="80">
        <v>0.0</v>
      </c>
      <c r="T12" s="80">
        <v>0.0</v>
      </c>
      <c r="U12" s="80">
        <v>0.0</v>
      </c>
      <c r="V12" s="80">
        <v>0.0</v>
      </c>
      <c r="W12" s="80">
        <v>0.0</v>
      </c>
      <c r="X12" s="80">
        <v>0.0</v>
      </c>
      <c r="Y12" s="80">
        <v>0.0</v>
      </c>
      <c r="Z12" s="80">
        <v>0.0</v>
      </c>
      <c r="AA12" s="80">
        <v>0.0</v>
      </c>
      <c r="AB12" s="80">
        <v>0.0</v>
      </c>
      <c r="AC12" s="80">
        <v>0.0</v>
      </c>
      <c r="AD12" s="80">
        <v>0.0</v>
      </c>
      <c r="AE12" s="80">
        <v>0.0</v>
      </c>
      <c r="AF12" s="80">
        <v>0.0</v>
      </c>
      <c r="AG12" s="80">
        <v>0.0</v>
      </c>
      <c r="AH12" s="80">
        <v>0.0</v>
      </c>
      <c r="AI12" s="80">
        <v>0.0</v>
      </c>
      <c r="AJ12" s="80">
        <v>0.0</v>
      </c>
      <c r="AK12" s="80">
        <v>0.0</v>
      </c>
      <c r="AL12" s="80">
        <v>0.0</v>
      </c>
      <c r="AM12" s="80">
        <v>0.0</v>
      </c>
      <c r="AN12" s="80">
        <v>0.0</v>
      </c>
      <c r="AO12" s="80">
        <v>0.0</v>
      </c>
      <c r="AP12" s="80">
        <v>0.0</v>
      </c>
      <c r="AQ12" s="80">
        <v>0.0</v>
      </c>
      <c r="AR12" s="80">
        <v>0.0</v>
      </c>
      <c r="AS12" s="80">
        <f t="shared" si="2"/>
        <v>6000000</v>
      </c>
    </row>
    <row r="13">
      <c r="A13" s="280"/>
      <c r="B13" s="87" t="s">
        <v>711</v>
      </c>
      <c r="C13" s="289" t="s">
        <v>712</v>
      </c>
      <c r="D13" s="290">
        <v>1.0</v>
      </c>
      <c r="E13" s="80">
        <v>2.09857387E8</v>
      </c>
      <c r="F13" s="80">
        <v>0.0</v>
      </c>
      <c r="G13" s="80">
        <v>0.0</v>
      </c>
      <c r="H13" s="80">
        <v>0.0</v>
      </c>
      <c r="I13" s="80">
        <v>0.0</v>
      </c>
      <c r="J13" s="80">
        <v>0.0</v>
      </c>
      <c r="K13" s="80">
        <v>0.0</v>
      </c>
      <c r="L13" s="80">
        <v>0.0</v>
      </c>
      <c r="M13" s="80">
        <v>0.0</v>
      </c>
      <c r="N13" s="80">
        <v>0.0</v>
      </c>
      <c r="O13" s="80">
        <v>0.0</v>
      </c>
      <c r="P13" s="80">
        <v>0.0</v>
      </c>
      <c r="Q13" s="80">
        <v>0.0</v>
      </c>
      <c r="R13" s="80">
        <f>E13</f>
        <v>209857387</v>
      </c>
      <c r="S13" s="80">
        <v>0.0</v>
      </c>
      <c r="T13" s="80">
        <v>0.0</v>
      </c>
      <c r="U13" s="80">
        <v>0.0</v>
      </c>
      <c r="V13" s="80">
        <v>0.0</v>
      </c>
      <c r="W13" s="80">
        <v>0.0</v>
      </c>
      <c r="X13" s="80">
        <v>0.0</v>
      </c>
      <c r="Y13" s="80">
        <v>0.0</v>
      </c>
      <c r="Z13" s="80">
        <v>0.0</v>
      </c>
      <c r="AA13" s="80">
        <v>0.0</v>
      </c>
      <c r="AB13" s="80">
        <v>0.0</v>
      </c>
      <c r="AC13" s="80">
        <v>0.0</v>
      </c>
      <c r="AD13" s="80">
        <v>0.0</v>
      </c>
      <c r="AE13" s="80">
        <v>0.0</v>
      </c>
      <c r="AF13" s="80">
        <v>0.0</v>
      </c>
      <c r="AG13" s="80">
        <v>0.0</v>
      </c>
      <c r="AH13" s="80">
        <v>0.0</v>
      </c>
      <c r="AI13" s="80">
        <v>0.0</v>
      </c>
      <c r="AJ13" s="80">
        <v>0.0</v>
      </c>
      <c r="AK13" s="80">
        <v>0.0</v>
      </c>
      <c r="AL13" s="80">
        <v>0.0</v>
      </c>
      <c r="AM13" s="80">
        <v>0.0</v>
      </c>
      <c r="AN13" s="80">
        <v>0.0</v>
      </c>
      <c r="AO13" s="80">
        <v>0.0</v>
      </c>
      <c r="AP13" s="80">
        <v>0.0</v>
      </c>
      <c r="AQ13" s="80">
        <v>0.0</v>
      </c>
      <c r="AR13" s="80">
        <v>0.0</v>
      </c>
      <c r="AS13" s="80">
        <f t="shared" si="2"/>
        <v>209857387</v>
      </c>
    </row>
    <row r="14">
      <c r="A14" s="280"/>
      <c r="B14" s="87" t="s">
        <v>713</v>
      </c>
      <c r="C14" s="289" t="s">
        <v>712</v>
      </c>
      <c r="D14" s="290">
        <v>1.0</v>
      </c>
      <c r="E14" s="80">
        <v>2.09857387E8</v>
      </c>
      <c r="F14" s="80">
        <v>0.0</v>
      </c>
      <c r="G14" s="80">
        <v>0.0</v>
      </c>
      <c r="H14" s="80">
        <v>0.0</v>
      </c>
      <c r="I14" s="80">
        <v>0.0</v>
      </c>
      <c r="J14" s="80">
        <v>0.0</v>
      </c>
      <c r="K14" s="80">
        <v>0.0</v>
      </c>
      <c r="L14" s="80">
        <v>0.0</v>
      </c>
      <c r="M14" s="80">
        <v>0.0</v>
      </c>
      <c r="N14" s="80">
        <v>0.0</v>
      </c>
      <c r="O14" s="80">
        <v>0.0</v>
      </c>
      <c r="P14" s="80">
        <v>0.0</v>
      </c>
      <c r="Q14" s="80">
        <v>0.0</v>
      </c>
      <c r="R14" s="80">
        <v>0.0</v>
      </c>
      <c r="S14" s="80">
        <v>0.0</v>
      </c>
      <c r="T14" s="80">
        <f>E14</f>
        <v>209857387</v>
      </c>
      <c r="U14" s="80">
        <v>0.0</v>
      </c>
      <c r="V14" s="80">
        <v>0.0</v>
      </c>
      <c r="W14" s="80">
        <v>0.0</v>
      </c>
      <c r="X14" s="80">
        <v>0.0</v>
      </c>
      <c r="Y14" s="80">
        <v>0.0</v>
      </c>
      <c r="Z14" s="80">
        <v>0.0</v>
      </c>
      <c r="AA14" s="80">
        <v>0.0</v>
      </c>
      <c r="AB14" s="80">
        <v>0.0</v>
      </c>
      <c r="AC14" s="80">
        <v>0.0</v>
      </c>
      <c r="AD14" s="80">
        <v>0.0</v>
      </c>
      <c r="AE14" s="80">
        <v>0.0</v>
      </c>
      <c r="AF14" s="80">
        <v>0.0</v>
      </c>
      <c r="AG14" s="80">
        <v>0.0</v>
      </c>
      <c r="AH14" s="80">
        <v>0.0</v>
      </c>
      <c r="AI14" s="80">
        <v>0.0</v>
      </c>
      <c r="AJ14" s="80">
        <v>0.0</v>
      </c>
      <c r="AK14" s="80">
        <v>0.0</v>
      </c>
      <c r="AL14" s="80">
        <v>0.0</v>
      </c>
      <c r="AM14" s="80">
        <v>0.0</v>
      </c>
      <c r="AN14" s="80">
        <v>0.0</v>
      </c>
      <c r="AO14" s="80">
        <v>0.0</v>
      </c>
      <c r="AP14" s="80">
        <v>0.0</v>
      </c>
      <c r="AQ14" s="80">
        <v>0.0</v>
      </c>
      <c r="AR14" s="80">
        <v>0.0</v>
      </c>
      <c r="AS14" s="80">
        <f t="shared" si="2"/>
        <v>209857387</v>
      </c>
    </row>
    <row r="15">
      <c r="A15" s="280"/>
      <c r="B15" s="87" t="s">
        <v>714</v>
      </c>
      <c r="C15" s="289" t="s">
        <v>712</v>
      </c>
      <c r="D15" s="290">
        <v>1.0</v>
      </c>
      <c r="E15" s="80">
        <v>2.09857387E8</v>
      </c>
      <c r="F15" s="80">
        <v>0.0</v>
      </c>
      <c r="G15" s="80">
        <v>0.0</v>
      </c>
      <c r="H15" s="80">
        <v>0.0</v>
      </c>
      <c r="I15" s="80">
        <v>0.0</v>
      </c>
      <c r="J15" s="80">
        <v>0.0</v>
      </c>
      <c r="K15" s="80">
        <v>0.0</v>
      </c>
      <c r="L15" s="80">
        <v>0.0</v>
      </c>
      <c r="M15" s="80">
        <v>0.0</v>
      </c>
      <c r="N15" s="80">
        <v>0.0</v>
      </c>
      <c r="O15" s="80">
        <v>0.0</v>
      </c>
      <c r="P15" s="80">
        <v>0.0</v>
      </c>
      <c r="Q15" s="80">
        <v>0.0</v>
      </c>
      <c r="R15" s="80">
        <v>0.0</v>
      </c>
      <c r="S15" s="80">
        <v>0.0</v>
      </c>
      <c r="T15" s="80">
        <v>0.0</v>
      </c>
      <c r="U15" s="80">
        <v>0.0</v>
      </c>
      <c r="V15" s="80">
        <f>E15</f>
        <v>209857387</v>
      </c>
      <c r="W15" s="80">
        <v>0.0</v>
      </c>
      <c r="X15" s="80">
        <v>0.0</v>
      </c>
      <c r="Y15" s="80">
        <v>0.0</v>
      </c>
      <c r="Z15" s="80">
        <v>0.0</v>
      </c>
      <c r="AA15" s="80">
        <v>0.0</v>
      </c>
      <c r="AB15" s="80">
        <v>0.0</v>
      </c>
      <c r="AC15" s="80">
        <v>0.0</v>
      </c>
      <c r="AD15" s="80">
        <v>0.0</v>
      </c>
      <c r="AE15" s="80">
        <v>0.0</v>
      </c>
      <c r="AF15" s="80">
        <v>0.0</v>
      </c>
      <c r="AG15" s="80">
        <v>0.0</v>
      </c>
      <c r="AH15" s="80">
        <v>0.0</v>
      </c>
      <c r="AI15" s="80">
        <v>0.0</v>
      </c>
      <c r="AJ15" s="80">
        <v>0.0</v>
      </c>
      <c r="AK15" s="80">
        <v>0.0</v>
      </c>
      <c r="AL15" s="80">
        <v>0.0</v>
      </c>
      <c r="AM15" s="80">
        <v>0.0</v>
      </c>
      <c r="AN15" s="80">
        <v>0.0</v>
      </c>
      <c r="AO15" s="80">
        <v>0.0</v>
      </c>
      <c r="AP15" s="80">
        <v>0.0</v>
      </c>
      <c r="AQ15" s="80">
        <v>0.0</v>
      </c>
      <c r="AR15" s="80">
        <v>0.0</v>
      </c>
      <c r="AS15" s="80">
        <f t="shared" si="2"/>
        <v>209857387</v>
      </c>
    </row>
    <row r="16">
      <c r="A16" s="280"/>
      <c r="B16" s="87" t="s">
        <v>715</v>
      </c>
      <c r="C16" s="289" t="s">
        <v>712</v>
      </c>
      <c r="D16" s="290">
        <v>1.0</v>
      </c>
      <c r="E16" s="80">
        <v>2.09857386E8</v>
      </c>
      <c r="F16" s="80">
        <v>0.0</v>
      </c>
      <c r="G16" s="80">
        <v>0.0</v>
      </c>
      <c r="H16" s="80">
        <v>0.0</v>
      </c>
      <c r="I16" s="80">
        <v>0.0</v>
      </c>
      <c r="J16" s="80">
        <v>0.0</v>
      </c>
      <c r="K16" s="80">
        <v>0.0</v>
      </c>
      <c r="L16" s="80">
        <v>0.0</v>
      </c>
      <c r="M16" s="80">
        <v>0.0</v>
      </c>
      <c r="N16" s="80">
        <v>0.0</v>
      </c>
      <c r="O16" s="80">
        <v>0.0</v>
      </c>
      <c r="P16" s="80">
        <v>0.0</v>
      </c>
      <c r="Q16" s="80">
        <v>0.0</v>
      </c>
      <c r="R16" s="80">
        <v>0.0</v>
      </c>
      <c r="S16" s="80">
        <v>0.0</v>
      </c>
      <c r="T16" s="80">
        <v>0.0</v>
      </c>
      <c r="U16" s="80">
        <v>0.0</v>
      </c>
      <c r="V16" s="80">
        <v>0.0</v>
      </c>
      <c r="W16" s="80">
        <v>0.0</v>
      </c>
      <c r="X16" s="80">
        <f>E16</f>
        <v>209857386</v>
      </c>
      <c r="Y16" s="80">
        <v>0.0</v>
      </c>
      <c r="Z16" s="80">
        <v>0.0</v>
      </c>
      <c r="AA16" s="80">
        <v>0.0</v>
      </c>
      <c r="AB16" s="80">
        <v>0.0</v>
      </c>
      <c r="AC16" s="80">
        <v>0.0</v>
      </c>
      <c r="AD16" s="80">
        <v>0.0</v>
      </c>
      <c r="AE16" s="80">
        <v>0.0</v>
      </c>
      <c r="AF16" s="80">
        <v>0.0</v>
      </c>
      <c r="AG16" s="80">
        <v>0.0</v>
      </c>
      <c r="AH16" s="80">
        <v>0.0</v>
      </c>
      <c r="AI16" s="80">
        <v>0.0</v>
      </c>
      <c r="AJ16" s="80">
        <v>0.0</v>
      </c>
      <c r="AK16" s="80">
        <v>0.0</v>
      </c>
      <c r="AL16" s="80">
        <v>0.0</v>
      </c>
      <c r="AM16" s="80">
        <v>0.0</v>
      </c>
      <c r="AN16" s="80">
        <v>0.0</v>
      </c>
      <c r="AO16" s="80">
        <v>0.0</v>
      </c>
      <c r="AP16" s="80">
        <v>0.0</v>
      </c>
      <c r="AQ16" s="80">
        <v>0.0</v>
      </c>
      <c r="AR16" s="80">
        <v>0.0</v>
      </c>
      <c r="AS16" s="80">
        <f t="shared" si="2"/>
        <v>209857386</v>
      </c>
    </row>
    <row r="17">
      <c r="A17" s="280"/>
      <c r="B17" s="87" t="s">
        <v>716</v>
      </c>
      <c r="C17" s="289" t="s">
        <v>712</v>
      </c>
      <c r="D17" s="290">
        <v>1.0</v>
      </c>
      <c r="E17" s="80">
        <v>2.09857386E8</v>
      </c>
      <c r="F17" s="80">
        <v>0.0</v>
      </c>
      <c r="G17" s="80">
        <v>0.0</v>
      </c>
      <c r="H17" s="80">
        <v>0.0</v>
      </c>
      <c r="I17" s="80">
        <v>0.0</v>
      </c>
      <c r="J17" s="80">
        <v>0.0</v>
      </c>
      <c r="K17" s="80">
        <v>0.0</v>
      </c>
      <c r="L17" s="80">
        <v>0.0</v>
      </c>
      <c r="M17" s="80">
        <v>0.0</v>
      </c>
      <c r="N17" s="80">
        <v>0.0</v>
      </c>
      <c r="O17" s="80">
        <v>0.0</v>
      </c>
      <c r="P17" s="80">
        <v>0.0</v>
      </c>
      <c r="Q17" s="80">
        <v>0.0</v>
      </c>
      <c r="R17" s="80">
        <v>0.0</v>
      </c>
      <c r="S17" s="80">
        <v>0.0</v>
      </c>
      <c r="T17" s="80">
        <v>0.0</v>
      </c>
      <c r="U17" s="80">
        <v>0.0</v>
      </c>
      <c r="V17" s="80">
        <v>0.0</v>
      </c>
      <c r="W17" s="80">
        <v>0.0</v>
      </c>
      <c r="X17" s="80">
        <v>0.0</v>
      </c>
      <c r="Y17" s="80">
        <v>0.0</v>
      </c>
      <c r="Z17" s="80">
        <f>E17</f>
        <v>209857386</v>
      </c>
      <c r="AA17" s="80">
        <v>0.0</v>
      </c>
      <c r="AB17" s="80">
        <v>0.0</v>
      </c>
      <c r="AC17" s="80">
        <v>0.0</v>
      </c>
      <c r="AD17" s="80">
        <v>0.0</v>
      </c>
      <c r="AE17" s="80">
        <v>0.0</v>
      </c>
      <c r="AF17" s="80">
        <v>0.0</v>
      </c>
      <c r="AG17" s="80">
        <v>0.0</v>
      </c>
      <c r="AH17" s="80">
        <v>0.0</v>
      </c>
      <c r="AI17" s="80">
        <v>0.0</v>
      </c>
      <c r="AJ17" s="80">
        <v>0.0</v>
      </c>
      <c r="AK17" s="80">
        <v>0.0</v>
      </c>
      <c r="AL17" s="80">
        <v>0.0</v>
      </c>
      <c r="AM17" s="80">
        <v>0.0</v>
      </c>
      <c r="AN17" s="80">
        <v>0.0</v>
      </c>
      <c r="AO17" s="80">
        <v>0.0</v>
      </c>
      <c r="AP17" s="80">
        <v>0.0</v>
      </c>
      <c r="AQ17" s="80">
        <v>0.0</v>
      </c>
      <c r="AR17" s="80">
        <v>0.0</v>
      </c>
      <c r="AS17" s="80">
        <f t="shared" si="2"/>
        <v>209857386</v>
      </c>
    </row>
    <row r="18">
      <c r="A18" s="291"/>
      <c r="B18" s="87" t="s">
        <v>717</v>
      </c>
      <c r="C18" s="289" t="s">
        <v>712</v>
      </c>
      <c r="D18" s="290">
        <v>1.0</v>
      </c>
      <c r="E18" s="80">
        <v>2.09857386E8</v>
      </c>
      <c r="F18" s="80">
        <v>0.0</v>
      </c>
      <c r="G18" s="80">
        <v>0.0</v>
      </c>
      <c r="H18" s="80">
        <v>0.0</v>
      </c>
      <c r="I18" s="80">
        <v>0.0</v>
      </c>
      <c r="J18" s="80">
        <v>0.0</v>
      </c>
      <c r="K18" s="80">
        <v>0.0</v>
      </c>
      <c r="L18" s="80">
        <v>0.0</v>
      </c>
      <c r="M18" s="80">
        <v>0.0</v>
      </c>
      <c r="N18" s="80">
        <v>0.0</v>
      </c>
      <c r="O18" s="80">
        <v>0.0</v>
      </c>
      <c r="P18" s="80">
        <v>0.0</v>
      </c>
      <c r="Q18" s="80">
        <v>0.0</v>
      </c>
      <c r="R18" s="80">
        <v>0.0</v>
      </c>
      <c r="S18" s="80">
        <v>0.0</v>
      </c>
      <c r="T18" s="80">
        <v>0.0</v>
      </c>
      <c r="U18" s="80">
        <v>0.0</v>
      </c>
      <c r="V18" s="80">
        <v>0.0</v>
      </c>
      <c r="W18" s="80">
        <v>0.0</v>
      </c>
      <c r="X18" s="80">
        <v>0.0</v>
      </c>
      <c r="Y18" s="80">
        <v>0.0</v>
      </c>
      <c r="Z18" s="80">
        <v>0.0</v>
      </c>
      <c r="AA18" s="80">
        <v>0.0</v>
      </c>
      <c r="AB18" s="80">
        <f>E18</f>
        <v>209857386</v>
      </c>
      <c r="AC18" s="80">
        <v>0.0</v>
      </c>
      <c r="AD18" s="80">
        <v>0.0</v>
      </c>
      <c r="AE18" s="80">
        <v>0.0</v>
      </c>
      <c r="AF18" s="80">
        <v>0.0</v>
      </c>
      <c r="AG18" s="80">
        <v>0.0</v>
      </c>
      <c r="AH18" s="80">
        <v>0.0</v>
      </c>
      <c r="AI18" s="80">
        <v>0.0</v>
      </c>
      <c r="AJ18" s="80">
        <v>0.0</v>
      </c>
      <c r="AK18" s="80">
        <v>0.0</v>
      </c>
      <c r="AL18" s="80">
        <v>0.0</v>
      </c>
      <c r="AM18" s="80">
        <v>0.0</v>
      </c>
      <c r="AN18" s="80">
        <v>0.0</v>
      </c>
      <c r="AO18" s="80">
        <v>0.0</v>
      </c>
      <c r="AP18" s="80">
        <v>0.0</v>
      </c>
      <c r="AQ18" s="80">
        <v>0.0</v>
      </c>
      <c r="AR18" s="80">
        <v>0.0</v>
      </c>
      <c r="AS18" s="80">
        <f t="shared" si="2"/>
        <v>209857386</v>
      </c>
    </row>
    <row r="19">
      <c r="A19" s="291"/>
      <c r="B19" s="87" t="s">
        <v>718</v>
      </c>
      <c r="C19" s="289" t="s">
        <v>712</v>
      </c>
      <c r="D19" s="290">
        <v>1.0</v>
      </c>
      <c r="E19" s="80">
        <v>2.09857386E8</v>
      </c>
      <c r="F19" s="80">
        <v>0.0</v>
      </c>
      <c r="G19" s="80">
        <v>0.0</v>
      </c>
      <c r="H19" s="80">
        <v>0.0</v>
      </c>
      <c r="I19" s="80">
        <v>0.0</v>
      </c>
      <c r="J19" s="80">
        <v>0.0</v>
      </c>
      <c r="K19" s="80">
        <v>0.0</v>
      </c>
      <c r="L19" s="80">
        <v>0.0</v>
      </c>
      <c r="M19" s="80">
        <v>0.0</v>
      </c>
      <c r="N19" s="80">
        <v>0.0</v>
      </c>
      <c r="O19" s="80">
        <v>0.0</v>
      </c>
      <c r="P19" s="80">
        <v>0.0</v>
      </c>
      <c r="Q19" s="80">
        <v>0.0</v>
      </c>
      <c r="R19" s="80">
        <v>0.0</v>
      </c>
      <c r="S19" s="80">
        <v>0.0</v>
      </c>
      <c r="T19" s="80">
        <v>0.0</v>
      </c>
      <c r="U19" s="80">
        <v>0.0</v>
      </c>
      <c r="V19" s="80">
        <v>0.0</v>
      </c>
      <c r="W19" s="80">
        <v>0.0</v>
      </c>
      <c r="X19" s="80">
        <v>0.0</v>
      </c>
      <c r="Y19" s="80">
        <v>0.0</v>
      </c>
      <c r="Z19" s="80">
        <v>0.0</v>
      </c>
      <c r="AA19" s="80">
        <v>0.0</v>
      </c>
      <c r="AB19" s="80">
        <v>0.0</v>
      </c>
      <c r="AC19" s="80">
        <v>0.0</v>
      </c>
      <c r="AD19" s="80">
        <f>E19</f>
        <v>209857386</v>
      </c>
      <c r="AE19" s="80">
        <v>0.0</v>
      </c>
      <c r="AF19" s="80">
        <v>0.0</v>
      </c>
      <c r="AG19" s="80">
        <v>0.0</v>
      </c>
      <c r="AH19" s="80">
        <v>0.0</v>
      </c>
      <c r="AI19" s="80">
        <v>0.0</v>
      </c>
      <c r="AJ19" s="80">
        <v>0.0</v>
      </c>
      <c r="AK19" s="80">
        <v>0.0</v>
      </c>
      <c r="AL19" s="80">
        <v>0.0</v>
      </c>
      <c r="AM19" s="80">
        <v>0.0</v>
      </c>
      <c r="AN19" s="80">
        <v>0.0</v>
      </c>
      <c r="AO19" s="80">
        <v>0.0</v>
      </c>
      <c r="AP19" s="80">
        <v>0.0</v>
      </c>
      <c r="AQ19" s="80">
        <v>0.0</v>
      </c>
      <c r="AR19" s="80">
        <v>0.0</v>
      </c>
      <c r="AS19" s="80">
        <f t="shared" si="2"/>
        <v>209857386</v>
      </c>
    </row>
    <row r="20">
      <c r="A20" s="291"/>
      <c r="B20" s="87" t="s">
        <v>719</v>
      </c>
      <c r="C20" s="289" t="s">
        <v>712</v>
      </c>
      <c r="D20" s="290">
        <v>1.0</v>
      </c>
      <c r="E20" s="80">
        <v>2.09857386E8</v>
      </c>
      <c r="F20" s="80">
        <v>0.0</v>
      </c>
      <c r="G20" s="80">
        <v>0.0</v>
      </c>
      <c r="H20" s="80">
        <v>0.0</v>
      </c>
      <c r="I20" s="80">
        <v>0.0</v>
      </c>
      <c r="J20" s="80">
        <v>0.0</v>
      </c>
      <c r="K20" s="80">
        <v>0.0</v>
      </c>
      <c r="L20" s="80">
        <v>0.0</v>
      </c>
      <c r="M20" s="80">
        <v>0.0</v>
      </c>
      <c r="N20" s="80">
        <v>0.0</v>
      </c>
      <c r="O20" s="80">
        <v>0.0</v>
      </c>
      <c r="P20" s="80">
        <v>0.0</v>
      </c>
      <c r="Q20" s="80">
        <v>0.0</v>
      </c>
      <c r="R20" s="80">
        <v>0.0</v>
      </c>
      <c r="S20" s="80">
        <v>0.0</v>
      </c>
      <c r="T20" s="80">
        <v>0.0</v>
      </c>
      <c r="U20" s="80">
        <v>0.0</v>
      </c>
      <c r="V20" s="80">
        <v>0.0</v>
      </c>
      <c r="W20" s="80">
        <v>0.0</v>
      </c>
      <c r="X20" s="80">
        <v>0.0</v>
      </c>
      <c r="Y20" s="80">
        <v>0.0</v>
      </c>
      <c r="Z20" s="80">
        <v>0.0</v>
      </c>
      <c r="AA20" s="80">
        <v>0.0</v>
      </c>
      <c r="AB20" s="80">
        <v>0.0</v>
      </c>
      <c r="AC20" s="80">
        <v>0.0</v>
      </c>
      <c r="AD20" s="80">
        <v>0.0</v>
      </c>
      <c r="AE20" s="80">
        <v>0.0</v>
      </c>
      <c r="AF20" s="80">
        <f>E20</f>
        <v>209857386</v>
      </c>
      <c r="AG20" s="80">
        <v>0.0</v>
      </c>
      <c r="AH20" s="80">
        <v>0.0</v>
      </c>
      <c r="AI20" s="80">
        <v>0.0</v>
      </c>
      <c r="AJ20" s="80">
        <v>0.0</v>
      </c>
      <c r="AK20" s="80">
        <v>0.0</v>
      </c>
      <c r="AL20" s="80">
        <v>0.0</v>
      </c>
      <c r="AM20" s="80">
        <v>0.0</v>
      </c>
      <c r="AN20" s="80">
        <v>0.0</v>
      </c>
      <c r="AO20" s="80">
        <v>0.0</v>
      </c>
      <c r="AP20" s="80">
        <v>0.0</v>
      </c>
      <c r="AQ20" s="80">
        <v>0.0</v>
      </c>
      <c r="AR20" s="80">
        <v>0.0</v>
      </c>
      <c r="AS20" s="80">
        <f t="shared" si="2"/>
        <v>209857386</v>
      </c>
    </row>
    <row r="21">
      <c r="A21" s="291"/>
      <c r="B21" s="87" t="s">
        <v>720</v>
      </c>
      <c r="C21" s="289" t="s">
        <v>712</v>
      </c>
      <c r="D21" s="290">
        <v>1.0</v>
      </c>
      <c r="E21" s="80">
        <v>3.5E8</v>
      </c>
      <c r="F21" s="80">
        <f>E21</f>
        <v>350000000</v>
      </c>
      <c r="G21" s="80">
        <v>0.0</v>
      </c>
      <c r="H21" s="80">
        <v>0.0</v>
      </c>
      <c r="I21" s="80">
        <v>0.0</v>
      </c>
      <c r="J21" s="80">
        <v>0.0</v>
      </c>
      <c r="K21" s="80">
        <v>0.0</v>
      </c>
      <c r="L21" s="80">
        <v>0.0</v>
      </c>
      <c r="M21" s="80">
        <v>0.0</v>
      </c>
      <c r="N21" s="80">
        <v>0.0</v>
      </c>
      <c r="O21" s="80">
        <v>0.0</v>
      </c>
      <c r="P21" s="80">
        <v>0.0</v>
      </c>
      <c r="Q21" s="80">
        <v>0.0</v>
      </c>
      <c r="R21" s="80">
        <v>0.0</v>
      </c>
      <c r="S21" s="80">
        <v>0.0</v>
      </c>
      <c r="T21" s="80">
        <v>0.0</v>
      </c>
      <c r="U21" s="80">
        <v>0.0</v>
      </c>
      <c r="V21" s="80">
        <v>0.0</v>
      </c>
      <c r="W21" s="80">
        <v>0.0</v>
      </c>
      <c r="X21" s="80">
        <v>0.0</v>
      </c>
      <c r="Y21" s="80">
        <v>0.0</v>
      </c>
      <c r="Z21" s="80">
        <v>0.0</v>
      </c>
      <c r="AA21" s="80">
        <v>0.0</v>
      </c>
      <c r="AB21" s="80">
        <v>0.0</v>
      </c>
      <c r="AC21" s="80">
        <v>0.0</v>
      </c>
      <c r="AD21" s="80">
        <v>0.0</v>
      </c>
      <c r="AE21" s="80">
        <v>0.0</v>
      </c>
      <c r="AF21" s="80">
        <v>0.0</v>
      </c>
      <c r="AG21" s="80">
        <v>0.0</v>
      </c>
      <c r="AH21" s="80">
        <v>0.0</v>
      </c>
      <c r="AI21" s="80">
        <v>0.0</v>
      </c>
      <c r="AJ21" s="80">
        <v>0.0</v>
      </c>
      <c r="AK21" s="80">
        <v>0.0</v>
      </c>
      <c r="AL21" s="80">
        <v>0.0</v>
      </c>
      <c r="AM21" s="80">
        <v>0.0</v>
      </c>
      <c r="AN21" s="80">
        <v>0.0</v>
      </c>
      <c r="AO21" s="80">
        <v>0.0</v>
      </c>
      <c r="AP21" s="80">
        <v>0.0</v>
      </c>
      <c r="AQ21" s="80">
        <v>0.0</v>
      </c>
      <c r="AR21" s="80">
        <v>0.0</v>
      </c>
      <c r="AS21" s="80">
        <f t="shared" si="2"/>
        <v>350000000</v>
      </c>
    </row>
    <row r="22">
      <c r="A22" s="291"/>
      <c r="B22" s="87" t="s">
        <v>721</v>
      </c>
      <c r="C22" s="289" t="s">
        <v>712</v>
      </c>
      <c r="D22" s="290">
        <v>1.0</v>
      </c>
      <c r="E22" s="80">
        <v>4.5E7</v>
      </c>
      <c r="F22" s="80">
        <v>0.0</v>
      </c>
      <c r="G22" s="80">
        <v>0.0</v>
      </c>
      <c r="H22" s="80">
        <f>E22</f>
        <v>45000000</v>
      </c>
      <c r="I22" s="80">
        <v>0.0</v>
      </c>
      <c r="J22" s="80">
        <v>0.0</v>
      </c>
      <c r="K22" s="80">
        <v>0.0</v>
      </c>
      <c r="L22" s="80">
        <v>0.0</v>
      </c>
      <c r="M22" s="80">
        <v>0.0</v>
      </c>
      <c r="N22" s="80">
        <v>0.0</v>
      </c>
      <c r="O22" s="80">
        <v>0.0</v>
      </c>
      <c r="P22" s="80">
        <v>0.0</v>
      </c>
      <c r="Q22" s="80">
        <v>0.0</v>
      </c>
      <c r="R22" s="80">
        <v>0.0</v>
      </c>
      <c r="S22" s="80">
        <v>0.0</v>
      </c>
      <c r="T22" s="80">
        <v>0.0</v>
      </c>
      <c r="U22" s="80">
        <v>0.0</v>
      </c>
      <c r="V22" s="80">
        <v>0.0</v>
      </c>
      <c r="W22" s="80">
        <v>0.0</v>
      </c>
      <c r="X22" s="80">
        <v>0.0</v>
      </c>
      <c r="Y22" s="80">
        <v>0.0</v>
      </c>
      <c r="Z22" s="80">
        <v>0.0</v>
      </c>
      <c r="AA22" s="80">
        <v>0.0</v>
      </c>
      <c r="AB22" s="80">
        <v>0.0</v>
      </c>
      <c r="AC22" s="80">
        <v>0.0</v>
      </c>
      <c r="AD22" s="80">
        <v>0.0</v>
      </c>
      <c r="AE22" s="80">
        <v>0.0</v>
      </c>
      <c r="AF22" s="80">
        <v>0.0</v>
      </c>
      <c r="AG22" s="80">
        <v>0.0</v>
      </c>
      <c r="AH22" s="80">
        <v>0.0</v>
      </c>
      <c r="AI22" s="80">
        <v>0.0</v>
      </c>
      <c r="AJ22" s="80">
        <v>0.0</v>
      </c>
      <c r="AK22" s="80">
        <v>0.0</v>
      </c>
      <c r="AL22" s="80">
        <v>0.0</v>
      </c>
      <c r="AM22" s="80">
        <v>0.0</v>
      </c>
      <c r="AN22" s="80">
        <v>0.0</v>
      </c>
      <c r="AO22" s="80">
        <v>0.0</v>
      </c>
      <c r="AP22" s="80">
        <v>0.0</v>
      </c>
      <c r="AQ22" s="80">
        <v>0.0</v>
      </c>
      <c r="AR22" s="80">
        <v>0.0</v>
      </c>
      <c r="AS22" s="80">
        <f t="shared" si="2"/>
        <v>45000000</v>
      </c>
    </row>
    <row r="23">
      <c r="A23" s="291"/>
      <c r="B23" s="87" t="s">
        <v>722</v>
      </c>
      <c r="C23" s="289" t="s">
        <v>712</v>
      </c>
      <c r="D23" s="290">
        <v>1.0</v>
      </c>
      <c r="E23" s="80">
        <v>9.9215948E7</v>
      </c>
      <c r="F23" s="80">
        <v>0.0</v>
      </c>
      <c r="G23" s="80">
        <v>0.0</v>
      </c>
      <c r="H23" s="80">
        <v>0.0</v>
      </c>
      <c r="I23" s="80">
        <v>0.0</v>
      </c>
      <c r="J23" s="80">
        <f>E23</f>
        <v>99215948</v>
      </c>
      <c r="K23" s="80">
        <v>0.0</v>
      </c>
      <c r="L23" s="80">
        <v>0.0</v>
      </c>
      <c r="M23" s="80">
        <v>0.0</v>
      </c>
      <c r="N23" s="80">
        <v>0.0</v>
      </c>
      <c r="O23" s="80">
        <v>0.0</v>
      </c>
      <c r="P23" s="80">
        <v>0.0</v>
      </c>
      <c r="Q23" s="80">
        <v>0.0</v>
      </c>
      <c r="R23" s="80">
        <v>0.0</v>
      </c>
      <c r="S23" s="80">
        <v>0.0</v>
      </c>
      <c r="T23" s="80">
        <v>0.0</v>
      </c>
      <c r="U23" s="80">
        <v>0.0</v>
      </c>
      <c r="V23" s="80">
        <v>0.0</v>
      </c>
      <c r="W23" s="80">
        <v>0.0</v>
      </c>
      <c r="X23" s="80">
        <v>0.0</v>
      </c>
      <c r="Y23" s="80">
        <v>0.0</v>
      </c>
      <c r="Z23" s="80">
        <v>0.0</v>
      </c>
      <c r="AA23" s="80">
        <v>0.0</v>
      </c>
      <c r="AB23" s="80">
        <v>0.0</v>
      </c>
      <c r="AC23" s="80">
        <v>0.0</v>
      </c>
      <c r="AD23" s="80">
        <v>0.0</v>
      </c>
      <c r="AE23" s="80">
        <v>0.0</v>
      </c>
      <c r="AF23" s="80">
        <v>0.0</v>
      </c>
      <c r="AG23" s="80">
        <v>0.0</v>
      </c>
      <c r="AH23" s="80">
        <v>0.0</v>
      </c>
      <c r="AI23" s="80">
        <v>0.0</v>
      </c>
      <c r="AJ23" s="80">
        <v>0.0</v>
      </c>
      <c r="AK23" s="80">
        <v>0.0</v>
      </c>
      <c r="AL23" s="80">
        <v>0.0</v>
      </c>
      <c r="AM23" s="80">
        <v>0.0</v>
      </c>
      <c r="AN23" s="80">
        <v>0.0</v>
      </c>
      <c r="AO23" s="80">
        <v>0.0</v>
      </c>
      <c r="AP23" s="80">
        <v>0.0</v>
      </c>
      <c r="AQ23" s="80">
        <v>0.0</v>
      </c>
      <c r="AR23" s="80">
        <v>0.0</v>
      </c>
      <c r="AS23" s="80">
        <f t="shared" si="2"/>
        <v>99215948</v>
      </c>
    </row>
    <row r="24">
      <c r="A24" s="291"/>
      <c r="B24" s="87" t="s">
        <v>723</v>
      </c>
      <c r="C24" s="289" t="s">
        <v>712</v>
      </c>
      <c r="D24" s="290">
        <v>1.0</v>
      </c>
      <c r="E24" s="80">
        <v>3.1044E7</v>
      </c>
      <c r="F24" s="80">
        <v>0.0</v>
      </c>
      <c r="G24" s="80">
        <v>0.0</v>
      </c>
      <c r="H24" s="80">
        <v>0.0</v>
      </c>
      <c r="I24" s="80">
        <v>0.0</v>
      </c>
      <c r="J24" s="80">
        <v>0.0</v>
      </c>
      <c r="K24" s="80">
        <v>0.0</v>
      </c>
      <c r="L24" s="80">
        <f>E24</f>
        <v>31044000</v>
      </c>
      <c r="M24" s="80">
        <v>0.0</v>
      </c>
      <c r="N24" s="80">
        <v>0.0</v>
      </c>
      <c r="O24" s="80">
        <v>0.0</v>
      </c>
      <c r="P24" s="80">
        <v>0.0</v>
      </c>
      <c r="Q24" s="80">
        <v>0.0</v>
      </c>
      <c r="R24" s="80">
        <v>0.0</v>
      </c>
      <c r="S24" s="80">
        <v>0.0</v>
      </c>
      <c r="T24" s="80">
        <v>0.0</v>
      </c>
      <c r="U24" s="80">
        <v>0.0</v>
      </c>
      <c r="V24" s="80">
        <v>0.0</v>
      </c>
      <c r="W24" s="80">
        <v>0.0</v>
      </c>
      <c r="X24" s="80">
        <v>0.0</v>
      </c>
      <c r="Y24" s="80">
        <v>0.0</v>
      </c>
      <c r="Z24" s="80">
        <v>0.0</v>
      </c>
      <c r="AA24" s="80">
        <v>0.0</v>
      </c>
      <c r="AB24" s="80">
        <v>0.0</v>
      </c>
      <c r="AC24" s="80">
        <v>0.0</v>
      </c>
      <c r="AD24" s="80">
        <v>0.0</v>
      </c>
      <c r="AE24" s="80">
        <v>0.0</v>
      </c>
      <c r="AF24" s="80">
        <v>0.0</v>
      </c>
      <c r="AG24" s="80">
        <v>0.0</v>
      </c>
      <c r="AH24" s="80">
        <v>0.0</v>
      </c>
      <c r="AI24" s="80">
        <v>0.0</v>
      </c>
      <c r="AJ24" s="80">
        <v>0.0</v>
      </c>
      <c r="AK24" s="80">
        <v>0.0</v>
      </c>
      <c r="AL24" s="80">
        <v>0.0</v>
      </c>
      <c r="AM24" s="80">
        <v>0.0</v>
      </c>
      <c r="AN24" s="80">
        <v>0.0</v>
      </c>
      <c r="AO24" s="80">
        <v>0.0</v>
      </c>
      <c r="AP24" s="80">
        <v>0.0</v>
      </c>
      <c r="AQ24" s="80">
        <v>0.0</v>
      </c>
      <c r="AR24" s="80">
        <v>0.0</v>
      </c>
      <c r="AS24" s="80">
        <f t="shared" si="2"/>
        <v>31044000</v>
      </c>
    </row>
    <row r="25">
      <c r="A25" s="291"/>
      <c r="B25" s="87" t="s">
        <v>724</v>
      </c>
      <c r="C25" s="289" t="s">
        <v>712</v>
      </c>
      <c r="D25" s="290">
        <v>1.0</v>
      </c>
      <c r="E25" s="80">
        <v>1.96095745608344E8</v>
      </c>
      <c r="F25" s="80">
        <v>0.0</v>
      </c>
      <c r="G25" s="80">
        <v>0.0</v>
      </c>
      <c r="H25" s="80">
        <v>0.0</v>
      </c>
      <c r="I25" s="80">
        <v>0.0</v>
      </c>
      <c r="J25" s="80">
        <v>0.0</v>
      </c>
      <c r="K25" s="80">
        <v>0.0</v>
      </c>
      <c r="L25" s="80">
        <v>0.0</v>
      </c>
      <c r="M25" s="80">
        <v>0.0</v>
      </c>
      <c r="N25" s="80">
        <v>0.0</v>
      </c>
      <c r="O25" s="80">
        <v>0.0</v>
      </c>
      <c r="P25" s="80">
        <v>0.0</v>
      </c>
      <c r="Q25" s="80">
        <v>0.0</v>
      </c>
      <c r="R25" s="80">
        <v>0.0</v>
      </c>
      <c r="S25" s="80">
        <v>0.0</v>
      </c>
      <c r="T25" s="80">
        <v>0.0</v>
      </c>
      <c r="U25" s="80">
        <v>0.0</v>
      </c>
      <c r="V25" s="80">
        <v>0.0</v>
      </c>
      <c r="W25" s="80">
        <v>0.0</v>
      </c>
      <c r="X25" s="80">
        <v>0.0</v>
      </c>
      <c r="Y25" s="80">
        <v>0.0</v>
      </c>
      <c r="Z25" s="80">
        <v>0.0</v>
      </c>
      <c r="AA25" s="80">
        <v>0.0</v>
      </c>
      <c r="AB25" s="80">
        <v>0.0</v>
      </c>
      <c r="AC25" s="80">
        <v>0.0</v>
      </c>
      <c r="AD25" s="80">
        <v>0.0</v>
      </c>
      <c r="AE25" s="80">
        <v>0.0</v>
      </c>
      <c r="AF25" s="80">
        <v>0.0</v>
      </c>
      <c r="AG25" s="80">
        <v>0.0</v>
      </c>
      <c r="AH25" s="80">
        <v>0.0</v>
      </c>
      <c r="AI25" s="80">
        <v>0.0</v>
      </c>
      <c r="AJ25" s="80">
        <f>E25</f>
        <v>196095745.6</v>
      </c>
      <c r="AK25" s="80">
        <v>0.0</v>
      </c>
      <c r="AL25" s="80">
        <v>0.0</v>
      </c>
      <c r="AM25" s="80">
        <v>0.0</v>
      </c>
      <c r="AN25" s="80">
        <v>0.0</v>
      </c>
      <c r="AO25" s="80">
        <v>0.0</v>
      </c>
      <c r="AP25" s="80">
        <v>0.0</v>
      </c>
      <c r="AQ25" s="80">
        <v>0.0</v>
      </c>
      <c r="AR25" s="80">
        <v>0.0</v>
      </c>
      <c r="AS25" s="80">
        <f t="shared" si="2"/>
        <v>196095745.6</v>
      </c>
    </row>
    <row r="26">
      <c r="A26" s="291"/>
      <c r="B26" s="87" t="s">
        <v>725</v>
      </c>
      <c r="C26" s="289" t="s">
        <v>712</v>
      </c>
      <c r="D26" s="290">
        <v>1.0</v>
      </c>
      <c r="E26" s="80">
        <v>3.5E8</v>
      </c>
      <c r="F26" s="80">
        <v>0.0</v>
      </c>
      <c r="G26" s="80">
        <v>0.0</v>
      </c>
      <c r="H26" s="80">
        <v>0.0</v>
      </c>
      <c r="I26" s="80">
        <v>0.0</v>
      </c>
      <c r="J26" s="80">
        <v>0.0</v>
      </c>
      <c r="K26" s="80">
        <v>0.0</v>
      </c>
      <c r="L26" s="80">
        <v>0.0</v>
      </c>
      <c r="M26" s="80">
        <v>0.0</v>
      </c>
      <c r="N26" s="80">
        <v>0.0</v>
      </c>
      <c r="O26" s="80">
        <v>0.0</v>
      </c>
      <c r="P26" s="80">
        <v>0.0</v>
      </c>
      <c r="Q26" s="80">
        <v>0.0</v>
      </c>
      <c r="R26" s="80">
        <v>0.0</v>
      </c>
      <c r="S26" s="80">
        <v>0.0</v>
      </c>
      <c r="T26" s="80">
        <v>0.0</v>
      </c>
      <c r="U26" s="80">
        <v>0.0</v>
      </c>
      <c r="V26" s="80">
        <v>0.0</v>
      </c>
      <c r="W26" s="80">
        <v>0.0</v>
      </c>
      <c r="X26" s="80">
        <v>0.0</v>
      </c>
      <c r="Y26" s="80">
        <v>0.0</v>
      </c>
      <c r="Z26" s="80">
        <v>0.0</v>
      </c>
      <c r="AA26" s="80">
        <v>0.0</v>
      </c>
      <c r="AB26" s="80">
        <v>0.0</v>
      </c>
      <c r="AC26" s="80">
        <v>0.0</v>
      </c>
      <c r="AD26" s="80">
        <v>0.0</v>
      </c>
      <c r="AE26" s="80">
        <v>0.0</v>
      </c>
      <c r="AF26" s="80">
        <v>0.0</v>
      </c>
      <c r="AG26" s="80">
        <v>0.0</v>
      </c>
      <c r="AH26" s="80">
        <v>0.0</v>
      </c>
      <c r="AI26" s="80">
        <v>0.0</v>
      </c>
      <c r="AJ26" s="80">
        <v>0.0</v>
      </c>
      <c r="AK26" s="80">
        <v>0.0</v>
      </c>
      <c r="AL26" s="80">
        <f>E26</f>
        <v>350000000</v>
      </c>
      <c r="AM26" s="80">
        <v>0.0</v>
      </c>
      <c r="AN26" s="80">
        <v>0.0</v>
      </c>
      <c r="AO26" s="80">
        <v>0.0</v>
      </c>
      <c r="AP26" s="80">
        <v>0.0</v>
      </c>
      <c r="AQ26" s="80">
        <v>0.0</v>
      </c>
      <c r="AR26" s="80">
        <v>0.0</v>
      </c>
      <c r="AS26" s="80">
        <f t="shared" si="2"/>
        <v>350000000</v>
      </c>
    </row>
    <row r="27">
      <c r="A27" s="291"/>
      <c r="B27" s="87" t="s">
        <v>726</v>
      </c>
      <c r="C27" s="289" t="s">
        <v>712</v>
      </c>
      <c r="D27" s="290">
        <v>1.0</v>
      </c>
      <c r="E27" s="80">
        <v>3.5E8</v>
      </c>
      <c r="F27" s="80">
        <v>0.0</v>
      </c>
      <c r="G27" s="80">
        <v>0.0</v>
      </c>
      <c r="H27" s="80">
        <v>0.0</v>
      </c>
      <c r="I27" s="80">
        <v>0.0</v>
      </c>
      <c r="J27" s="80">
        <v>0.0</v>
      </c>
      <c r="K27" s="80">
        <v>0.0</v>
      </c>
      <c r="L27" s="80">
        <v>0.0</v>
      </c>
      <c r="M27" s="80">
        <v>0.0</v>
      </c>
      <c r="N27" s="80">
        <v>0.0</v>
      </c>
      <c r="O27" s="80">
        <v>0.0</v>
      </c>
      <c r="P27" s="80">
        <v>0.0</v>
      </c>
      <c r="Q27" s="80">
        <v>0.0</v>
      </c>
      <c r="R27" s="80">
        <v>0.0</v>
      </c>
      <c r="S27" s="80">
        <v>0.0</v>
      </c>
      <c r="T27" s="80">
        <v>0.0</v>
      </c>
      <c r="U27" s="80">
        <v>0.0</v>
      </c>
      <c r="V27" s="80">
        <v>0.0</v>
      </c>
      <c r="W27" s="80">
        <v>0.0</v>
      </c>
      <c r="X27" s="80">
        <v>0.0</v>
      </c>
      <c r="Y27" s="80">
        <v>0.0</v>
      </c>
      <c r="Z27" s="80">
        <v>0.0</v>
      </c>
      <c r="AA27" s="80">
        <v>0.0</v>
      </c>
      <c r="AB27" s="80">
        <v>0.0</v>
      </c>
      <c r="AC27" s="80">
        <v>0.0</v>
      </c>
      <c r="AD27" s="80">
        <v>0.0</v>
      </c>
      <c r="AE27" s="80">
        <v>0.0</v>
      </c>
      <c r="AF27" s="80">
        <v>0.0</v>
      </c>
      <c r="AG27" s="80">
        <v>0.0</v>
      </c>
      <c r="AH27" s="80">
        <f>E27</f>
        <v>350000000</v>
      </c>
      <c r="AI27" s="80">
        <v>0.0</v>
      </c>
      <c r="AJ27" s="80">
        <v>0.0</v>
      </c>
      <c r="AK27" s="80">
        <v>0.0</v>
      </c>
      <c r="AL27" s="80">
        <v>0.0</v>
      </c>
      <c r="AM27" s="80">
        <v>0.0</v>
      </c>
      <c r="AN27" s="80">
        <v>0.0</v>
      </c>
      <c r="AO27" s="80">
        <v>0.0</v>
      </c>
      <c r="AP27" s="80">
        <v>0.0</v>
      </c>
      <c r="AQ27" s="80">
        <v>0.0</v>
      </c>
      <c r="AR27" s="80">
        <v>0.0</v>
      </c>
      <c r="AS27" s="80">
        <f t="shared" si="2"/>
        <v>350000000</v>
      </c>
    </row>
    <row r="28">
      <c r="A28" s="291"/>
      <c r="B28" s="292" t="s">
        <v>6</v>
      </c>
      <c r="C28" s="6"/>
      <c r="D28" s="6"/>
      <c r="E28" s="293">
        <f t="shared" ref="E28:AS28" si="3">SUM(E11:E27)</f>
        <v>3116214785</v>
      </c>
      <c r="F28" s="293">
        <f t="shared" si="3"/>
        <v>350000000</v>
      </c>
      <c r="G28" s="293">
        <f t="shared" si="3"/>
        <v>0</v>
      </c>
      <c r="H28" s="293">
        <f t="shared" si="3"/>
        <v>45000000</v>
      </c>
      <c r="I28" s="293">
        <f t="shared" si="3"/>
        <v>0</v>
      </c>
      <c r="J28" s="293">
        <f t="shared" si="3"/>
        <v>99215948</v>
      </c>
      <c r="K28" s="293">
        <f t="shared" si="3"/>
        <v>0</v>
      </c>
      <c r="L28" s="293">
        <f t="shared" si="3"/>
        <v>31044000</v>
      </c>
      <c r="M28" s="293">
        <f t="shared" si="3"/>
        <v>0</v>
      </c>
      <c r="N28" s="293">
        <f t="shared" si="3"/>
        <v>0</v>
      </c>
      <c r="O28" s="293">
        <f t="shared" si="3"/>
        <v>0</v>
      </c>
      <c r="P28" s="293">
        <f t="shared" si="3"/>
        <v>16000000</v>
      </c>
      <c r="Q28" s="293">
        <f t="shared" si="3"/>
        <v>0</v>
      </c>
      <c r="R28" s="293">
        <f t="shared" si="3"/>
        <v>209857387</v>
      </c>
      <c r="S28" s="293">
        <f t="shared" si="3"/>
        <v>0</v>
      </c>
      <c r="T28" s="293">
        <f t="shared" si="3"/>
        <v>209857387</v>
      </c>
      <c r="U28" s="293">
        <f t="shared" si="3"/>
        <v>0</v>
      </c>
      <c r="V28" s="293">
        <f t="shared" si="3"/>
        <v>209857387</v>
      </c>
      <c r="W28" s="293">
        <f t="shared" si="3"/>
        <v>0</v>
      </c>
      <c r="X28" s="293">
        <f t="shared" si="3"/>
        <v>209857386</v>
      </c>
      <c r="Y28" s="293">
        <f t="shared" si="3"/>
        <v>0</v>
      </c>
      <c r="Z28" s="293">
        <f t="shared" si="3"/>
        <v>209857386</v>
      </c>
      <c r="AA28" s="293">
        <f t="shared" si="3"/>
        <v>0</v>
      </c>
      <c r="AB28" s="293">
        <f t="shared" si="3"/>
        <v>209857386</v>
      </c>
      <c r="AC28" s="293">
        <f t="shared" si="3"/>
        <v>0</v>
      </c>
      <c r="AD28" s="293">
        <f t="shared" si="3"/>
        <v>209857386</v>
      </c>
      <c r="AE28" s="293">
        <f t="shared" si="3"/>
        <v>0</v>
      </c>
      <c r="AF28" s="293">
        <f t="shared" si="3"/>
        <v>209857386</v>
      </c>
      <c r="AG28" s="293">
        <f t="shared" si="3"/>
        <v>0</v>
      </c>
      <c r="AH28" s="293">
        <f t="shared" si="3"/>
        <v>350000000</v>
      </c>
      <c r="AI28" s="293">
        <f t="shared" si="3"/>
        <v>0</v>
      </c>
      <c r="AJ28" s="293">
        <f t="shared" si="3"/>
        <v>196095745.6</v>
      </c>
      <c r="AK28" s="293">
        <f t="shared" si="3"/>
        <v>0</v>
      </c>
      <c r="AL28" s="293">
        <f t="shared" si="3"/>
        <v>350000000</v>
      </c>
      <c r="AM28" s="293">
        <f t="shared" si="3"/>
        <v>0</v>
      </c>
      <c r="AN28" s="293">
        <f t="shared" si="3"/>
        <v>0</v>
      </c>
      <c r="AO28" s="293">
        <f t="shared" si="3"/>
        <v>0</v>
      </c>
      <c r="AP28" s="293">
        <f t="shared" si="3"/>
        <v>0</v>
      </c>
      <c r="AQ28" s="293">
        <f t="shared" si="3"/>
        <v>0</v>
      </c>
      <c r="AR28" s="293">
        <f t="shared" si="3"/>
        <v>0</v>
      </c>
      <c r="AS28" s="293">
        <f t="shared" si="3"/>
        <v>3116214785</v>
      </c>
    </row>
    <row r="29">
      <c r="A29" s="294"/>
      <c r="B29" s="295"/>
      <c r="C29" s="295"/>
      <c r="D29" s="295"/>
      <c r="E29" s="295"/>
      <c r="F29" s="295"/>
      <c r="G29" s="294"/>
      <c r="H29" s="294"/>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82"/>
      <c r="AO29" s="282"/>
      <c r="AP29" s="282"/>
      <c r="AQ29" s="282"/>
      <c r="AR29" s="282"/>
      <c r="AS29" s="282"/>
    </row>
    <row r="30">
      <c r="A30" s="294"/>
      <c r="B30" s="295"/>
      <c r="C30" s="295"/>
      <c r="D30" s="295"/>
      <c r="E30" s="295"/>
      <c r="F30" s="295"/>
      <c r="G30" s="294"/>
      <c r="H30" s="294"/>
      <c r="I30" s="294"/>
      <c r="J30" s="294"/>
      <c r="K30" s="294"/>
      <c r="L30" s="294"/>
      <c r="M30" s="294"/>
      <c r="N30" s="294"/>
      <c r="O30" s="294"/>
      <c r="P30" s="294"/>
      <c r="Q30" s="294"/>
      <c r="R30" s="294"/>
      <c r="S30" s="294"/>
      <c r="T30" s="294"/>
      <c r="U30" s="294"/>
      <c r="V30" s="294"/>
      <c r="W30" s="294"/>
      <c r="X30" s="294"/>
      <c r="Y30" s="294"/>
      <c r="Z30" s="294"/>
      <c r="AA30" s="294"/>
      <c r="AB30" s="294"/>
      <c r="AC30" s="294"/>
      <c r="AD30" s="294"/>
      <c r="AE30" s="294"/>
      <c r="AF30" s="294"/>
      <c r="AG30" s="294"/>
      <c r="AH30" s="294"/>
      <c r="AI30" s="294"/>
      <c r="AJ30" s="294"/>
      <c r="AK30" s="294"/>
      <c r="AL30" s="294"/>
      <c r="AM30" s="294"/>
      <c r="AN30" s="282"/>
      <c r="AO30" s="282"/>
      <c r="AP30" s="282"/>
      <c r="AQ30" s="282"/>
      <c r="AR30" s="282"/>
      <c r="AS30" s="282"/>
    </row>
    <row r="31">
      <c r="A31" s="294"/>
      <c r="B31" s="295"/>
      <c r="C31" s="295"/>
      <c r="D31" s="295"/>
      <c r="E31" s="295"/>
      <c r="F31" s="295"/>
      <c r="G31" s="294"/>
      <c r="H31" s="294"/>
      <c r="I31" s="294"/>
      <c r="J31" s="294"/>
      <c r="K31" s="294"/>
      <c r="L31" s="294"/>
      <c r="M31" s="294"/>
      <c r="N31" s="294"/>
      <c r="O31" s="294"/>
      <c r="P31" s="294"/>
      <c r="Q31" s="294"/>
      <c r="R31" s="294"/>
      <c r="S31" s="294"/>
      <c r="T31" s="294"/>
      <c r="U31" s="294"/>
      <c r="V31" s="294"/>
      <c r="W31" s="294"/>
      <c r="X31" s="294"/>
      <c r="Y31" s="294"/>
      <c r="Z31" s="294"/>
      <c r="AA31" s="294"/>
      <c r="AB31" s="294"/>
      <c r="AC31" s="294"/>
      <c r="AD31" s="294"/>
      <c r="AE31" s="294"/>
      <c r="AF31" s="294"/>
      <c r="AG31" s="294"/>
      <c r="AH31" s="294"/>
      <c r="AI31" s="294"/>
      <c r="AJ31" s="294"/>
      <c r="AK31" s="294"/>
      <c r="AL31" s="294"/>
      <c r="AM31" s="294"/>
      <c r="AN31" s="282"/>
      <c r="AO31" s="282"/>
      <c r="AP31" s="282"/>
      <c r="AQ31" s="282"/>
      <c r="AR31" s="282"/>
      <c r="AS31" s="282"/>
    </row>
  </sheetData>
  <mergeCells count="25">
    <mergeCell ref="AL9:AM9"/>
    <mergeCell ref="AN9:AO9"/>
    <mergeCell ref="F7:AS7"/>
    <mergeCell ref="F8:AQ8"/>
    <mergeCell ref="AR8:AR9"/>
    <mergeCell ref="AS8:AS10"/>
    <mergeCell ref="F9:G9"/>
    <mergeCell ref="H9:I9"/>
    <mergeCell ref="AP9:AQ9"/>
    <mergeCell ref="B7:E9"/>
    <mergeCell ref="J9:K9"/>
    <mergeCell ref="L9:M9"/>
    <mergeCell ref="B28:D28"/>
    <mergeCell ref="N9:O9"/>
    <mergeCell ref="P9:Q9"/>
    <mergeCell ref="R9:S9"/>
    <mergeCell ref="T9:U9"/>
    <mergeCell ref="V9:W9"/>
    <mergeCell ref="X9:Y9"/>
    <mergeCell ref="Z9:AA9"/>
    <mergeCell ref="AB9:AC9"/>
    <mergeCell ref="AD9:AE9"/>
    <mergeCell ref="AF9:AG9"/>
    <mergeCell ref="AH9:AI9"/>
    <mergeCell ref="AJ9:AK9"/>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75"/>
    <col customWidth="1" min="2" max="2" width="13.25"/>
    <col customWidth="1" min="3" max="3" width="22.13"/>
    <col customWidth="1" min="4" max="7" width="15.5"/>
    <col customWidth="1" min="8" max="8" width="20.38"/>
    <col customWidth="1" min="9" max="46" width="16.38"/>
    <col customWidth="1" min="47" max="48" width="12.5"/>
  </cols>
  <sheetData>
    <row r="1" ht="15.0" customHeight="1">
      <c r="A1" s="281"/>
      <c r="B1" s="296"/>
      <c r="C1" s="297"/>
      <c r="D1" s="280"/>
      <c r="E1" s="280"/>
      <c r="F1" s="280"/>
      <c r="G1" s="280"/>
      <c r="H1" s="280"/>
      <c r="I1" s="298"/>
      <c r="J1" s="280"/>
      <c r="K1" s="280"/>
      <c r="L1" s="280"/>
      <c r="M1" s="280"/>
      <c r="N1" s="280"/>
      <c r="O1" s="280"/>
      <c r="P1" s="280"/>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row>
    <row r="2" ht="15.0" customHeight="1">
      <c r="A2" s="281"/>
      <c r="B2" s="296"/>
      <c r="C2" s="281"/>
      <c r="D2" s="280"/>
      <c r="E2" s="280"/>
      <c r="F2" s="280"/>
      <c r="G2" s="280"/>
      <c r="H2" s="280"/>
      <c r="I2" s="298"/>
      <c r="J2" s="280"/>
      <c r="K2" s="280"/>
      <c r="L2" s="280"/>
      <c r="M2" s="280"/>
      <c r="N2" s="280"/>
      <c r="O2" s="280"/>
      <c r="P2" s="280"/>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row>
    <row r="3" ht="15.0" customHeight="1">
      <c r="A3" s="281"/>
      <c r="B3" s="296"/>
      <c r="C3" s="281"/>
      <c r="D3" s="299"/>
      <c r="E3" s="299"/>
      <c r="F3" s="300" t="s">
        <v>727</v>
      </c>
      <c r="G3" s="299"/>
      <c r="H3" s="280"/>
      <c r="I3" s="298"/>
      <c r="J3" s="280"/>
      <c r="K3" s="280"/>
      <c r="L3" s="280"/>
      <c r="M3" s="280"/>
      <c r="N3" s="280"/>
      <c r="O3" s="280"/>
      <c r="P3" s="280"/>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ht="15.0" customHeight="1">
      <c r="A4" s="281"/>
      <c r="B4" s="296"/>
      <c r="C4" s="281"/>
      <c r="D4" s="299"/>
      <c r="E4" s="299"/>
      <c r="F4" s="299"/>
      <c r="G4" s="299"/>
      <c r="H4" s="280"/>
      <c r="I4" s="298"/>
      <c r="J4" s="280"/>
      <c r="K4" s="280"/>
      <c r="L4" s="280"/>
      <c r="M4" s="280"/>
      <c r="N4" s="280"/>
      <c r="O4" s="280"/>
      <c r="P4" s="280"/>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ht="15.0" customHeight="1">
      <c r="A5" s="301"/>
      <c r="B5" s="135"/>
      <c r="C5" s="135"/>
      <c r="D5" s="135"/>
      <c r="E5" s="135"/>
      <c r="F5" s="135"/>
      <c r="G5" s="135"/>
      <c r="H5" s="135"/>
      <c r="I5" s="135"/>
      <c r="J5" s="135"/>
      <c r="K5" s="135"/>
      <c r="L5" s="135"/>
      <c r="M5" s="280"/>
      <c r="N5" s="280"/>
      <c r="O5" s="280"/>
      <c r="P5" s="280"/>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row>
    <row r="6" ht="15.0" customHeight="1">
      <c r="A6" s="284" t="s">
        <v>727</v>
      </c>
      <c r="B6" s="285"/>
      <c r="C6" s="285"/>
      <c r="D6" s="285"/>
      <c r="E6" s="285"/>
      <c r="F6" s="285"/>
      <c r="G6" s="285"/>
      <c r="H6" s="286"/>
      <c r="I6" s="42" t="s">
        <v>40</v>
      </c>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7"/>
    </row>
    <row r="7" ht="15.0" customHeight="1">
      <c r="A7" s="287"/>
      <c r="H7" s="108"/>
      <c r="I7" s="42" t="s">
        <v>4</v>
      </c>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7"/>
      <c r="AU7" s="12" t="s">
        <v>5</v>
      </c>
      <c r="AV7" s="12" t="s">
        <v>6</v>
      </c>
    </row>
    <row r="8">
      <c r="A8" s="288"/>
      <c r="B8" s="44"/>
      <c r="C8" s="44"/>
      <c r="D8" s="44"/>
      <c r="E8" s="44"/>
      <c r="F8" s="44"/>
      <c r="G8" s="44"/>
      <c r="H8" s="161"/>
      <c r="I8" s="15" t="s">
        <v>7</v>
      </c>
      <c r="J8" s="7"/>
      <c r="K8" s="15" t="s">
        <v>8</v>
      </c>
      <c r="L8" s="7"/>
      <c r="M8" s="15" t="s">
        <v>9</v>
      </c>
      <c r="N8" s="7"/>
      <c r="O8" s="15" t="s">
        <v>10</v>
      </c>
      <c r="P8" s="7"/>
      <c r="Q8" s="15" t="s">
        <v>11</v>
      </c>
      <c r="R8" s="7"/>
      <c r="S8" s="15" t="s">
        <v>12</v>
      </c>
      <c r="T8" s="7"/>
      <c r="U8" s="15" t="s">
        <v>13</v>
      </c>
      <c r="V8" s="7"/>
      <c r="W8" s="15" t="s">
        <v>14</v>
      </c>
      <c r="X8" s="7"/>
      <c r="Y8" s="15" t="s">
        <v>15</v>
      </c>
      <c r="Z8" s="7"/>
      <c r="AA8" s="15" t="s">
        <v>16</v>
      </c>
      <c r="AB8" s="7"/>
      <c r="AC8" s="15" t="s">
        <v>17</v>
      </c>
      <c r="AD8" s="7"/>
      <c r="AE8" s="15" t="s">
        <v>18</v>
      </c>
      <c r="AF8" s="7"/>
      <c r="AG8" s="15" t="s">
        <v>19</v>
      </c>
      <c r="AH8" s="7"/>
      <c r="AI8" s="15" t="s">
        <v>20</v>
      </c>
      <c r="AJ8" s="7"/>
      <c r="AK8" s="15" t="s">
        <v>21</v>
      </c>
      <c r="AL8" s="7"/>
      <c r="AM8" s="15" t="s">
        <v>22</v>
      </c>
      <c r="AN8" s="7"/>
      <c r="AO8" s="15" t="s">
        <v>23</v>
      </c>
      <c r="AP8" s="7"/>
      <c r="AQ8" s="15" t="s">
        <v>24</v>
      </c>
      <c r="AR8" s="7"/>
      <c r="AS8" s="15" t="s">
        <v>25</v>
      </c>
      <c r="AT8" s="7"/>
      <c r="AU8" s="17"/>
      <c r="AV8" s="14"/>
    </row>
    <row r="9" ht="15.0" customHeight="1">
      <c r="A9" s="16" t="s">
        <v>728</v>
      </c>
      <c r="B9" s="16" t="s">
        <v>729</v>
      </c>
      <c r="C9" s="16" t="s">
        <v>43</v>
      </c>
      <c r="D9" s="16" t="s">
        <v>730</v>
      </c>
      <c r="E9" s="16" t="s">
        <v>731</v>
      </c>
      <c r="F9" s="16" t="s">
        <v>732</v>
      </c>
      <c r="G9" s="16" t="s">
        <v>733</v>
      </c>
      <c r="H9" s="16" t="s">
        <v>6</v>
      </c>
      <c r="I9" s="48" t="s">
        <v>27</v>
      </c>
      <c r="J9" s="48" t="s">
        <v>28</v>
      </c>
      <c r="K9" s="48" t="s">
        <v>27</v>
      </c>
      <c r="L9" s="48" t="s">
        <v>28</v>
      </c>
      <c r="M9" s="48" t="s">
        <v>27</v>
      </c>
      <c r="N9" s="48" t="s">
        <v>28</v>
      </c>
      <c r="O9" s="48" t="s">
        <v>27</v>
      </c>
      <c r="P9" s="48" t="s">
        <v>28</v>
      </c>
      <c r="Q9" s="48" t="s">
        <v>27</v>
      </c>
      <c r="R9" s="48" t="s">
        <v>28</v>
      </c>
      <c r="S9" s="48" t="s">
        <v>27</v>
      </c>
      <c r="T9" s="48" t="s">
        <v>28</v>
      </c>
      <c r="U9" s="48" t="s">
        <v>27</v>
      </c>
      <c r="V9" s="48" t="s">
        <v>28</v>
      </c>
      <c r="W9" s="48" t="s">
        <v>27</v>
      </c>
      <c r="X9" s="48" t="s">
        <v>28</v>
      </c>
      <c r="Y9" s="48" t="s">
        <v>27</v>
      </c>
      <c r="Z9" s="48" t="s">
        <v>28</v>
      </c>
      <c r="AA9" s="11" t="s">
        <v>27</v>
      </c>
      <c r="AB9" s="11" t="s">
        <v>28</v>
      </c>
      <c r="AC9" s="11" t="s">
        <v>27</v>
      </c>
      <c r="AD9" s="11" t="s">
        <v>28</v>
      </c>
      <c r="AE9" s="11" t="s">
        <v>27</v>
      </c>
      <c r="AF9" s="11" t="s">
        <v>28</v>
      </c>
      <c r="AG9" s="11" t="s">
        <v>27</v>
      </c>
      <c r="AH9" s="11" t="s">
        <v>28</v>
      </c>
      <c r="AI9" s="11" t="s">
        <v>27</v>
      </c>
      <c r="AJ9" s="11" t="s">
        <v>28</v>
      </c>
      <c r="AK9" s="48" t="s">
        <v>27</v>
      </c>
      <c r="AL9" s="48" t="s">
        <v>28</v>
      </c>
      <c r="AM9" s="48" t="s">
        <v>27</v>
      </c>
      <c r="AN9" s="48" t="s">
        <v>28</v>
      </c>
      <c r="AO9" s="48" t="s">
        <v>27</v>
      </c>
      <c r="AP9" s="48" t="s">
        <v>28</v>
      </c>
      <c r="AQ9" s="48" t="s">
        <v>27</v>
      </c>
      <c r="AR9" s="48" t="s">
        <v>28</v>
      </c>
      <c r="AS9" s="48" t="s">
        <v>27</v>
      </c>
      <c r="AT9" s="48" t="s">
        <v>28</v>
      </c>
      <c r="AU9" s="48" t="s">
        <v>28</v>
      </c>
      <c r="AV9" s="17"/>
    </row>
    <row r="10">
      <c r="A10" s="87" t="s">
        <v>734</v>
      </c>
      <c r="B10" s="86" t="s">
        <v>735</v>
      </c>
      <c r="C10" s="87" t="s">
        <v>736</v>
      </c>
      <c r="D10" s="217">
        <f>86*3</f>
        <v>258</v>
      </c>
      <c r="E10" s="217">
        <v>12.0</v>
      </c>
      <c r="F10" s="217">
        <f>D10/3</f>
        <v>86</v>
      </c>
      <c r="G10" s="80">
        <f t="shared" ref="G10:G17" si="1">H10/F10</f>
        <v>2510000</v>
      </c>
      <c r="H10" s="80">
        <v>2.1586E8</v>
      </c>
      <c r="I10" s="243">
        <v>0.0</v>
      </c>
      <c r="J10" s="80"/>
      <c r="K10" s="80">
        <v>0.0</v>
      </c>
      <c r="L10" s="80">
        <v>0.0</v>
      </c>
      <c r="M10" s="80">
        <v>0.0</v>
      </c>
      <c r="N10" s="80">
        <v>0.0</v>
      </c>
      <c r="O10" s="80">
        <v>0.0</v>
      </c>
      <c r="P10" s="80">
        <v>0.0</v>
      </c>
      <c r="Q10" s="80">
        <v>0.0</v>
      </c>
      <c r="R10" s="80">
        <v>0.0</v>
      </c>
      <c r="S10" s="80">
        <v>0.0</v>
      </c>
      <c r="T10" s="80">
        <v>0.0</v>
      </c>
      <c r="U10" s="80">
        <v>0.0</v>
      </c>
      <c r="V10" s="80">
        <v>0.0</v>
      </c>
      <c r="W10" s="80">
        <v>0.0</v>
      </c>
      <c r="X10" s="80">
        <v>0.0</v>
      </c>
      <c r="Y10" s="80">
        <v>0.0</v>
      </c>
      <c r="Z10" s="80">
        <v>0.0</v>
      </c>
      <c r="AA10" s="80">
        <v>0.0</v>
      </c>
      <c r="AB10" s="80">
        <v>0.0</v>
      </c>
      <c r="AC10" s="80">
        <v>0.0</v>
      </c>
      <c r="AD10" s="80">
        <v>0.0</v>
      </c>
      <c r="AE10" s="80">
        <v>0.0</v>
      </c>
      <c r="AF10" s="80">
        <v>0.0</v>
      </c>
      <c r="AG10" s="80">
        <v>0.0</v>
      </c>
      <c r="AH10" s="80">
        <v>0.0</v>
      </c>
      <c r="AI10" s="80">
        <v>0.0</v>
      </c>
      <c r="AJ10" s="80">
        <v>0.0</v>
      </c>
      <c r="AK10" s="80">
        <v>0.0</v>
      </c>
      <c r="AL10" s="80">
        <v>0.0</v>
      </c>
      <c r="AM10" s="80">
        <v>0.0</v>
      </c>
      <c r="AN10" s="80">
        <v>0.0</v>
      </c>
      <c r="AO10" s="80">
        <v>0.0</v>
      </c>
      <c r="AP10" s="80">
        <v>0.0</v>
      </c>
      <c r="AQ10" s="80">
        <v>0.0</v>
      </c>
      <c r="AR10" s="80">
        <v>0.0</v>
      </c>
      <c r="AS10" s="80">
        <v>0.0</v>
      </c>
      <c r="AT10" s="80">
        <v>0.0</v>
      </c>
      <c r="AU10" s="80">
        <f t="shared" ref="AU10:AU19" si="2">H10-(SUM(I10:AT10))</f>
        <v>215860000</v>
      </c>
      <c r="AV10" s="80">
        <f t="shared" ref="AV10:AV19" si="3">SUM(I10:AU10)</f>
        <v>215860000</v>
      </c>
    </row>
    <row r="11">
      <c r="A11" s="87" t="s">
        <v>737</v>
      </c>
      <c r="B11" s="86" t="s">
        <v>735</v>
      </c>
      <c r="C11" s="87" t="s">
        <v>738</v>
      </c>
      <c r="D11" s="217">
        <v>258.0</v>
      </c>
      <c r="E11" s="217">
        <v>12.0</v>
      </c>
      <c r="F11" s="217">
        <v>86.0</v>
      </c>
      <c r="G11" s="80">
        <f t="shared" si="1"/>
        <v>2000000</v>
      </c>
      <c r="H11" s="80">
        <v>1.72E8</v>
      </c>
      <c r="I11" s="243">
        <v>0.0</v>
      </c>
      <c r="J11" s="80">
        <v>0.0</v>
      </c>
      <c r="K11" s="80">
        <v>0.0</v>
      </c>
      <c r="L11" s="80">
        <v>0.0</v>
      </c>
      <c r="M11" s="80">
        <v>0.0</v>
      </c>
      <c r="N11" s="80">
        <v>0.0</v>
      </c>
      <c r="O11" s="80">
        <v>0.0</v>
      </c>
      <c r="P11" s="80">
        <v>0.0</v>
      </c>
      <c r="Q11" s="80">
        <v>0.0</v>
      </c>
      <c r="R11" s="80">
        <v>0.0</v>
      </c>
      <c r="S11" s="80">
        <v>0.0</v>
      </c>
      <c r="T11" s="80">
        <v>0.0</v>
      </c>
      <c r="U11" s="80">
        <v>0.0</v>
      </c>
      <c r="V11" s="80">
        <v>0.0</v>
      </c>
      <c r="W11" s="80">
        <v>0.0</v>
      </c>
      <c r="X11" s="80">
        <v>0.0</v>
      </c>
      <c r="Y11" s="80">
        <v>0.0</v>
      </c>
      <c r="Z11" s="80">
        <v>0.0</v>
      </c>
      <c r="AA11" s="80">
        <v>0.0</v>
      </c>
      <c r="AB11" s="80">
        <v>0.0</v>
      </c>
      <c r="AC11" s="80">
        <v>0.0</v>
      </c>
      <c r="AD11" s="80">
        <v>0.0</v>
      </c>
      <c r="AE11" s="80">
        <v>0.0</v>
      </c>
      <c r="AF11" s="80">
        <v>0.0</v>
      </c>
      <c r="AG11" s="80">
        <v>0.0</v>
      </c>
      <c r="AH11" s="80">
        <v>0.0</v>
      </c>
      <c r="AI11" s="80">
        <v>0.0</v>
      </c>
      <c r="AJ11" s="80">
        <v>0.0</v>
      </c>
      <c r="AK11" s="80">
        <v>0.0</v>
      </c>
      <c r="AL11" s="80">
        <v>0.0</v>
      </c>
      <c r="AM11" s="80">
        <v>0.0</v>
      </c>
      <c r="AN11" s="80">
        <v>0.0</v>
      </c>
      <c r="AO11" s="80">
        <v>0.0</v>
      </c>
      <c r="AP11" s="80">
        <v>0.0</v>
      </c>
      <c r="AQ11" s="80">
        <v>0.0</v>
      </c>
      <c r="AR11" s="80">
        <v>0.0</v>
      </c>
      <c r="AS11" s="80">
        <v>0.0</v>
      </c>
      <c r="AT11" s="80">
        <v>0.0</v>
      </c>
      <c r="AU11" s="80">
        <f t="shared" si="2"/>
        <v>172000000</v>
      </c>
      <c r="AV11" s="80">
        <f t="shared" si="3"/>
        <v>172000000</v>
      </c>
    </row>
    <row r="12">
      <c r="A12" s="87" t="s">
        <v>739</v>
      </c>
      <c r="B12" s="86" t="s">
        <v>735</v>
      </c>
      <c r="C12" s="87" t="s">
        <v>740</v>
      </c>
      <c r="D12" s="217">
        <v>258.0</v>
      </c>
      <c r="E12" s="217">
        <v>12.0</v>
      </c>
      <c r="F12" s="217">
        <v>86.0</v>
      </c>
      <c r="G12" s="80">
        <f t="shared" si="1"/>
        <v>1768000</v>
      </c>
      <c r="H12" s="80">
        <v>1.52048E8</v>
      </c>
      <c r="I12" s="243">
        <v>0.0</v>
      </c>
      <c r="J12" s="80">
        <v>0.0</v>
      </c>
      <c r="K12" s="80">
        <v>0.0</v>
      </c>
      <c r="L12" s="80">
        <v>0.0</v>
      </c>
      <c r="M12" s="80">
        <v>0.0</v>
      </c>
      <c r="N12" s="80">
        <v>0.0</v>
      </c>
      <c r="O12" s="80">
        <v>0.0</v>
      </c>
      <c r="P12" s="80">
        <v>0.0</v>
      </c>
      <c r="Q12" s="80">
        <v>0.0</v>
      </c>
      <c r="R12" s="80">
        <v>0.0</v>
      </c>
      <c r="S12" s="80">
        <v>0.0</v>
      </c>
      <c r="T12" s="80">
        <v>0.0</v>
      </c>
      <c r="U12" s="80">
        <v>0.0</v>
      </c>
      <c r="V12" s="80">
        <v>0.0</v>
      </c>
      <c r="W12" s="80">
        <v>0.0</v>
      </c>
      <c r="X12" s="80">
        <v>0.0</v>
      </c>
      <c r="Y12" s="80">
        <v>0.0</v>
      </c>
      <c r="Z12" s="80">
        <v>0.0</v>
      </c>
      <c r="AA12" s="80">
        <v>0.0</v>
      </c>
      <c r="AB12" s="80">
        <v>0.0</v>
      </c>
      <c r="AC12" s="80">
        <v>0.0</v>
      </c>
      <c r="AD12" s="80">
        <v>0.0</v>
      </c>
      <c r="AE12" s="80">
        <v>0.0</v>
      </c>
      <c r="AF12" s="80">
        <v>0.0</v>
      </c>
      <c r="AG12" s="80">
        <v>0.0</v>
      </c>
      <c r="AH12" s="80">
        <v>0.0</v>
      </c>
      <c r="AI12" s="80">
        <v>0.0</v>
      </c>
      <c r="AJ12" s="80">
        <v>0.0</v>
      </c>
      <c r="AK12" s="80">
        <v>0.0</v>
      </c>
      <c r="AL12" s="80">
        <v>0.0</v>
      </c>
      <c r="AM12" s="80">
        <v>0.0</v>
      </c>
      <c r="AN12" s="80">
        <v>0.0</v>
      </c>
      <c r="AO12" s="80">
        <v>0.0</v>
      </c>
      <c r="AP12" s="80">
        <v>0.0</v>
      </c>
      <c r="AQ12" s="80">
        <v>0.0</v>
      </c>
      <c r="AR12" s="80">
        <v>0.0</v>
      </c>
      <c r="AS12" s="80">
        <v>0.0</v>
      </c>
      <c r="AT12" s="80">
        <v>0.0</v>
      </c>
      <c r="AU12" s="80">
        <f t="shared" si="2"/>
        <v>152048000</v>
      </c>
      <c r="AV12" s="80">
        <f t="shared" si="3"/>
        <v>152048000</v>
      </c>
    </row>
    <row r="13">
      <c r="A13" s="87" t="s">
        <v>741</v>
      </c>
      <c r="B13" s="86" t="s">
        <v>735</v>
      </c>
      <c r="C13" s="87" t="s">
        <v>742</v>
      </c>
      <c r="D13" s="217">
        <v>258.0</v>
      </c>
      <c r="E13" s="217">
        <v>12.0</v>
      </c>
      <c r="F13" s="217">
        <v>86.0</v>
      </c>
      <c r="G13" s="80">
        <f t="shared" si="1"/>
        <v>1652000</v>
      </c>
      <c r="H13" s="80">
        <v>1.42072E8</v>
      </c>
      <c r="I13" s="243">
        <v>0.0</v>
      </c>
      <c r="J13" s="80">
        <v>0.0</v>
      </c>
      <c r="K13" s="80">
        <v>0.0</v>
      </c>
      <c r="L13" s="80">
        <v>0.0</v>
      </c>
      <c r="M13" s="80">
        <v>0.0</v>
      </c>
      <c r="N13" s="80">
        <v>0.0</v>
      </c>
      <c r="O13" s="80">
        <v>0.0</v>
      </c>
      <c r="P13" s="80">
        <v>0.0</v>
      </c>
      <c r="Q13" s="80">
        <v>0.0</v>
      </c>
      <c r="R13" s="80">
        <v>0.0</v>
      </c>
      <c r="S13" s="80">
        <v>0.0</v>
      </c>
      <c r="T13" s="80">
        <v>0.0</v>
      </c>
      <c r="U13" s="80">
        <v>0.0</v>
      </c>
      <c r="V13" s="80">
        <v>0.0</v>
      </c>
      <c r="W13" s="80">
        <v>0.0</v>
      </c>
      <c r="X13" s="80">
        <v>0.0</v>
      </c>
      <c r="Y13" s="80">
        <v>0.0</v>
      </c>
      <c r="Z13" s="80">
        <v>0.0</v>
      </c>
      <c r="AA13" s="80">
        <v>0.0</v>
      </c>
      <c r="AB13" s="80">
        <v>0.0</v>
      </c>
      <c r="AC13" s="80">
        <v>0.0</v>
      </c>
      <c r="AD13" s="80">
        <v>0.0</v>
      </c>
      <c r="AE13" s="80">
        <v>0.0</v>
      </c>
      <c r="AF13" s="80">
        <v>0.0</v>
      </c>
      <c r="AG13" s="80">
        <v>0.0</v>
      </c>
      <c r="AH13" s="80">
        <v>0.0</v>
      </c>
      <c r="AI13" s="80">
        <v>0.0</v>
      </c>
      <c r="AJ13" s="80">
        <v>0.0</v>
      </c>
      <c r="AK13" s="80">
        <v>0.0</v>
      </c>
      <c r="AL13" s="80">
        <v>0.0</v>
      </c>
      <c r="AM13" s="80">
        <v>0.0</v>
      </c>
      <c r="AN13" s="80">
        <v>0.0</v>
      </c>
      <c r="AO13" s="80">
        <v>0.0</v>
      </c>
      <c r="AP13" s="80">
        <v>0.0</v>
      </c>
      <c r="AQ13" s="80">
        <v>0.0</v>
      </c>
      <c r="AR13" s="80">
        <v>0.0</v>
      </c>
      <c r="AS13" s="80">
        <v>0.0</v>
      </c>
      <c r="AT13" s="80">
        <v>0.0</v>
      </c>
      <c r="AU13" s="80">
        <f t="shared" si="2"/>
        <v>142072000</v>
      </c>
      <c r="AV13" s="80">
        <f t="shared" si="3"/>
        <v>142072000</v>
      </c>
    </row>
    <row r="14">
      <c r="A14" s="87" t="s">
        <v>743</v>
      </c>
      <c r="B14" s="86" t="s">
        <v>744</v>
      </c>
      <c r="C14" s="87" t="s">
        <v>745</v>
      </c>
      <c r="D14" s="217">
        <v>9.0</v>
      </c>
      <c r="E14" s="217">
        <v>4.0</v>
      </c>
      <c r="F14" s="217">
        <v>2.0</v>
      </c>
      <c r="G14" s="80">
        <f t="shared" si="1"/>
        <v>32500000</v>
      </c>
      <c r="H14" s="80">
        <v>6.5E7</v>
      </c>
      <c r="I14" s="243">
        <v>0.0</v>
      </c>
      <c r="J14" s="80">
        <v>0.0</v>
      </c>
      <c r="K14" s="80">
        <v>0.0</v>
      </c>
      <c r="L14" s="80">
        <v>0.0</v>
      </c>
      <c r="M14" s="80">
        <v>0.0</v>
      </c>
      <c r="N14" s="80">
        <v>0.0</v>
      </c>
      <c r="O14" s="80">
        <v>0.0</v>
      </c>
      <c r="P14" s="80">
        <v>0.0</v>
      </c>
      <c r="Q14" s="80">
        <v>0.0</v>
      </c>
      <c r="R14" s="80">
        <v>0.0</v>
      </c>
      <c r="S14" s="80">
        <v>0.0</v>
      </c>
      <c r="T14" s="80">
        <v>0.0</v>
      </c>
      <c r="U14" s="80">
        <v>0.0</v>
      </c>
      <c r="V14" s="80">
        <v>0.0</v>
      </c>
      <c r="W14" s="80">
        <v>0.0</v>
      </c>
      <c r="X14" s="80">
        <v>0.0</v>
      </c>
      <c r="Y14" s="80">
        <v>0.0</v>
      </c>
      <c r="Z14" s="80">
        <v>0.0</v>
      </c>
      <c r="AA14" s="80">
        <v>0.0</v>
      </c>
      <c r="AB14" s="80">
        <v>0.0</v>
      </c>
      <c r="AC14" s="80">
        <v>0.0</v>
      </c>
      <c r="AD14" s="80">
        <v>0.0</v>
      </c>
      <c r="AE14" s="80">
        <v>0.0</v>
      </c>
      <c r="AF14" s="80">
        <v>0.0</v>
      </c>
      <c r="AG14" s="80">
        <v>0.0</v>
      </c>
      <c r="AH14" s="80">
        <v>0.0</v>
      </c>
      <c r="AI14" s="80">
        <v>0.0</v>
      </c>
      <c r="AJ14" s="80">
        <v>0.0</v>
      </c>
      <c r="AK14" s="80">
        <v>0.0</v>
      </c>
      <c r="AL14" s="80">
        <v>0.0</v>
      </c>
      <c r="AM14" s="80">
        <v>0.0</v>
      </c>
      <c r="AN14" s="80">
        <v>0.0</v>
      </c>
      <c r="AO14" s="80">
        <v>0.0</v>
      </c>
      <c r="AP14" s="80">
        <v>0.0</v>
      </c>
      <c r="AQ14" s="80">
        <v>0.0</v>
      </c>
      <c r="AR14" s="80">
        <v>0.0</v>
      </c>
      <c r="AS14" s="80">
        <v>0.0</v>
      </c>
      <c r="AT14" s="80">
        <v>0.0</v>
      </c>
      <c r="AU14" s="80">
        <f t="shared" si="2"/>
        <v>65000000</v>
      </c>
      <c r="AV14" s="80">
        <f t="shared" si="3"/>
        <v>65000000</v>
      </c>
    </row>
    <row r="15">
      <c r="A15" s="87" t="s">
        <v>746</v>
      </c>
      <c r="B15" s="86" t="s">
        <v>744</v>
      </c>
      <c r="C15" s="87" t="s">
        <v>745</v>
      </c>
      <c r="D15" s="217">
        <v>9.0</v>
      </c>
      <c r="E15" s="217">
        <v>4.0</v>
      </c>
      <c r="F15" s="217">
        <v>2.0</v>
      </c>
      <c r="G15" s="80">
        <f t="shared" si="1"/>
        <v>32500000</v>
      </c>
      <c r="H15" s="80">
        <v>6.5E7</v>
      </c>
      <c r="I15" s="243">
        <v>0.0</v>
      </c>
      <c r="J15" s="80">
        <v>0.0</v>
      </c>
      <c r="K15" s="80">
        <v>0.0</v>
      </c>
      <c r="L15" s="80">
        <v>0.0</v>
      </c>
      <c r="M15" s="80">
        <v>0.0</v>
      </c>
      <c r="N15" s="80">
        <v>0.0</v>
      </c>
      <c r="O15" s="80">
        <v>0.0</v>
      </c>
      <c r="P15" s="80">
        <v>0.0</v>
      </c>
      <c r="Q15" s="80">
        <v>0.0</v>
      </c>
      <c r="R15" s="80">
        <v>0.0</v>
      </c>
      <c r="S15" s="80">
        <v>0.0</v>
      </c>
      <c r="T15" s="80">
        <v>0.0</v>
      </c>
      <c r="U15" s="80">
        <v>0.0</v>
      </c>
      <c r="V15" s="80">
        <v>0.0</v>
      </c>
      <c r="W15" s="80">
        <v>0.0</v>
      </c>
      <c r="X15" s="80">
        <v>0.0</v>
      </c>
      <c r="Y15" s="80">
        <v>0.0</v>
      </c>
      <c r="Z15" s="80">
        <v>0.0</v>
      </c>
      <c r="AA15" s="80">
        <v>0.0</v>
      </c>
      <c r="AB15" s="80">
        <v>0.0</v>
      </c>
      <c r="AC15" s="80">
        <v>0.0</v>
      </c>
      <c r="AD15" s="80">
        <v>0.0</v>
      </c>
      <c r="AE15" s="80">
        <v>0.0</v>
      </c>
      <c r="AF15" s="80">
        <v>0.0</v>
      </c>
      <c r="AG15" s="80">
        <v>0.0</v>
      </c>
      <c r="AH15" s="80">
        <v>0.0</v>
      </c>
      <c r="AI15" s="80">
        <v>0.0</v>
      </c>
      <c r="AJ15" s="80">
        <v>0.0</v>
      </c>
      <c r="AK15" s="80">
        <v>0.0</v>
      </c>
      <c r="AL15" s="80">
        <v>0.0</v>
      </c>
      <c r="AM15" s="80">
        <v>0.0</v>
      </c>
      <c r="AN15" s="80">
        <v>0.0</v>
      </c>
      <c r="AO15" s="80">
        <v>0.0</v>
      </c>
      <c r="AP15" s="80">
        <v>0.0</v>
      </c>
      <c r="AQ15" s="80">
        <v>0.0</v>
      </c>
      <c r="AR15" s="80">
        <v>0.0</v>
      </c>
      <c r="AS15" s="80">
        <v>0.0</v>
      </c>
      <c r="AT15" s="80">
        <v>0.0</v>
      </c>
      <c r="AU15" s="80">
        <f t="shared" si="2"/>
        <v>65000000</v>
      </c>
      <c r="AV15" s="80">
        <f t="shared" si="3"/>
        <v>65000000</v>
      </c>
    </row>
    <row r="16">
      <c r="A16" s="87" t="s">
        <v>747</v>
      </c>
      <c r="B16" s="86" t="s">
        <v>744</v>
      </c>
      <c r="C16" s="87" t="s">
        <v>745</v>
      </c>
      <c r="D16" s="217">
        <v>9.0</v>
      </c>
      <c r="E16" s="217">
        <v>4.0</v>
      </c>
      <c r="F16" s="217">
        <v>2.0</v>
      </c>
      <c r="G16" s="80">
        <f t="shared" si="1"/>
        <v>32500000</v>
      </c>
      <c r="H16" s="80">
        <v>6.5E7</v>
      </c>
      <c r="I16" s="243">
        <v>0.0</v>
      </c>
      <c r="J16" s="80">
        <v>0.0</v>
      </c>
      <c r="K16" s="80">
        <v>0.0</v>
      </c>
      <c r="L16" s="80">
        <v>0.0</v>
      </c>
      <c r="M16" s="80">
        <v>0.0</v>
      </c>
      <c r="N16" s="80">
        <v>0.0</v>
      </c>
      <c r="O16" s="80">
        <v>0.0</v>
      </c>
      <c r="P16" s="80">
        <v>0.0</v>
      </c>
      <c r="Q16" s="80">
        <v>0.0</v>
      </c>
      <c r="R16" s="80">
        <v>0.0</v>
      </c>
      <c r="S16" s="80">
        <v>0.0</v>
      </c>
      <c r="T16" s="80">
        <v>0.0</v>
      </c>
      <c r="U16" s="80">
        <v>0.0</v>
      </c>
      <c r="V16" s="80">
        <v>0.0</v>
      </c>
      <c r="W16" s="80">
        <v>0.0</v>
      </c>
      <c r="X16" s="80">
        <v>0.0</v>
      </c>
      <c r="Y16" s="80">
        <v>0.0</v>
      </c>
      <c r="Z16" s="80">
        <v>0.0</v>
      </c>
      <c r="AA16" s="80">
        <v>0.0</v>
      </c>
      <c r="AB16" s="80">
        <v>0.0</v>
      </c>
      <c r="AC16" s="80">
        <v>0.0</v>
      </c>
      <c r="AD16" s="80">
        <v>0.0</v>
      </c>
      <c r="AE16" s="80">
        <v>0.0</v>
      </c>
      <c r="AF16" s="80">
        <v>0.0</v>
      </c>
      <c r="AG16" s="80">
        <v>0.0</v>
      </c>
      <c r="AH16" s="80">
        <v>0.0</v>
      </c>
      <c r="AI16" s="80">
        <v>0.0</v>
      </c>
      <c r="AJ16" s="80">
        <v>0.0</v>
      </c>
      <c r="AK16" s="80">
        <v>0.0</v>
      </c>
      <c r="AL16" s="80">
        <v>0.0</v>
      </c>
      <c r="AM16" s="80">
        <v>0.0</v>
      </c>
      <c r="AN16" s="80">
        <v>0.0</v>
      </c>
      <c r="AO16" s="80">
        <v>0.0</v>
      </c>
      <c r="AP16" s="80">
        <v>0.0</v>
      </c>
      <c r="AQ16" s="80">
        <v>0.0</v>
      </c>
      <c r="AR16" s="80">
        <v>0.0</v>
      </c>
      <c r="AS16" s="80">
        <v>0.0</v>
      </c>
      <c r="AT16" s="80">
        <v>0.0</v>
      </c>
      <c r="AU16" s="80">
        <f t="shared" si="2"/>
        <v>65000000</v>
      </c>
      <c r="AV16" s="80">
        <f t="shared" si="3"/>
        <v>65000000</v>
      </c>
    </row>
    <row r="17">
      <c r="A17" s="87" t="s">
        <v>748</v>
      </c>
      <c r="B17" s="86" t="s">
        <v>744</v>
      </c>
      <c r="C17" s="87" t="s">
        <v>745</v>
      </c>
      <c r="D17" s="217">
        <v>9.0</v>
      </c>
      <c r="E17" s="217">
        <v>4.0</v>
      </c>
      <c r="F17" s="217">
        <v>2.0</v>
      </c>
      <c r="G17" s="80">
        <f t="shared" si="1"/>
        <v>32500000</v>
      </c>
      <c r="H17" s="80">
        <v>6.5E7</v>
      </c>
      <c r="I17" s="243">
        <v>0.0</v>
      </c>
      <c r="J17" s="80">
        <v>0.0</v>
      </c>
      <c r="K17" s="80">
        <v>0.0</v>
      </c>
      <c r="L17" s="80">
        <v>0.0</v>
      </c>
      <c r="M17" s="80">
        <v>0.0</v>
      </c>
      <c r="N17" s="80">
        <v>0.0</v>
      </c>
      <c r="O17" s="80">
        <v>0.0</v>
      </c>
      <c r="P17" s="80">
        <v>0.0</v>
      </c>
      <c r="Q17" s="80">
        <v>0.0</v>
      </c>
      <c r="R17" s="80">
        <v>0.0</v>
      </c>
      <c r="S17" s="80">
        <v>0.0</v>
      </c>
      <c r="T17" s="80">
        <v>0.0</v>
      </c>
      <c r="U17" s="80">
        <v>0.0</v>
      </c>
      <c r="V17" s="80">
        <v>0.0</v>
      </c>
      <c r="W17" s="80">
        <v>0.0</v>
      </c>
      <c r="X17" s="80">
        <v>0.0</v>
      </c>
      <c r="Y17" s="80">
        <v>0.0</v>
      </c>
      <c r="Z17" s="80">
        <v>0.0</v>
      </c>
      <c r="AA17" s="80">
        <v>0.0</v>
      </c>
      <c r="AB17" s="80">
        <v>0.0</v>
      </c>
      <c r="AC17" s="80">
        <v>0.0</v>
      </c>
      <c r="AD17" s="80">
        <v>0.0</v>
      </c>
      <c r="AE17" s="80">
        <v>0.0</v>
      </c>
      <c r="AF17" s="80">
        <v>0.0</v>
      </c>
      <c r="AG17" s="80">
        <v>0.0</v>
      </c>
      <c r="AH17" s="80">
        <v>0.0</v>
      </c>
      <c r="AI17" s="80">
        <v>0.0</v>
      </c>
      <c r="AJ17" s="80">
        <v>0.0</v>
      </c>
      <c r="AK17" s="80">
        <v>0.0</v>
      </c>
      <c r="AL17" s="80">
        <v>0.0</v>
      </c>
      <c r="AM17" s="80">
        <v>0.0</v>
      </c>
      <c r="AN17" s="80">
        <v>0.0</v>
      </c>
      <c r="AO17" s="80">
        <v>0.0</v>
      </c>
      <c r="AP17" s="80">
        <v>0.0</v>
      </c>
      <c r="AQ17" s="80">
        <v>0.0</v>
      </c>
      <c r="AR17" s="80">
        <v>0.0</v>
      </c>
      <c r="AS17" s="80">
        <v>0.0</v>
      </c>
      <c r="AT17" s="80">
        <v>0.0</v>
      </c>
      <c r="AU17" s="80">
        <f t="shared" si="2"/>
        <v>65000000</v>
      </c>
      <c r="AV17" s="80">
        <f t="shared" si="3"/>
        <v>65000000</v>
      </c>
    </row>
    <row r="18">
      <c r="A18" s="302" t="s">
        <v>749</v>
      </c>
      <c r="B18" s="86" t="s">
        <v>750</v>
      </c>
      <c r="C18" s="87" t="s">
        <v>751</v>
      </c>
      <c r="D18" s="217">
        <v>6.0</v>
      </c>
      <c r="E18" s="217">
        <v>2.0</v>
      </c>
      <c r="F18" s="217">
        <v>0.0</v>
      </c>
      <c r="G18" s="85">
        <v>636666.67</v>
      </c>
      <c r="H18" s="80">
        <f>G18*D18*E18</f>
        <v>7640000.04</v>
      </c>
      <c r="I18" s="243">
        <v>0.0</v>
      </c>
      <c r="J18" s="80">
        <v>0.0</v>
      </c>
      <c r="K18" s="80">
        <v>0.0</v>
      </c>
      <c r="L18" s="80">
        <v>0.0</v>
      </c>
      <c r="M18" s="80">
        <v>0.0</v>
      </c>
      <c r="N18" s="80">
        <v>0.0</v>
      </c>
      <c r="O18" s="80">
        <v>0.0</v>
      </c>
      <c r="P18" s="80">
        <v>0.0</v>
      </c>
      <c r="Q18" s="80">
        <v>0.0</v>
      </c>
      <c r="R18" s="80">
        <v>0.0</v>
      </c>
      <c r="S18" s="80">
        <v>0.0</v>
      </c>
      <c r="T18" s="80">
        <v>0.0</v>
      </c>
      <c r="U18" s="80">
        <v>0.0</v>
      </c>
      <c r="V18" s="80">
        <v>0.0</v>
      </c>
      <c r="W18" s="80">
        <v>0.0</v>
      </c>
      <c r="X18" s="80">
        <v>0.0</v>
      </c>
      <c r="Y18" s="80">
        <v>0.0</v>
      </c>
      <c r="Z18" s="80">
        <v>0.0</v>
      </c>
      <c r="AA18" s="80">
        <v>0.0</v>
      </c>
      <c r="AB18" s="80">
        <v>0.0</v>
      </c>
      <c r="AC18" s="80">
        <v>0.0</v>
      </c>
      <c r="AD18" s="80">
        <v>0.0</v>
      </c>
      <c r="AE18" s="80">
        <v>0.0</v>
      </c>
      <c r="AF18" s="80">
        <v>0.0</v>
      </c>
      <c r="AG18" s="80">
        <v>0.0</v>
      </c>
      <c r="AH18" s="80">
        <v>0.0</v>
      </c>
      <c r="AI18" s="80">
        <v>0.0</v>
      </c>
      <c r="AJ18" s="80">
        <v>0.0</v>
      </c>
      <c r="AK18" s="80">
        <v>0.0</v>
      </c>
      <c r="AL18" s="80">
        <v>0.0</v>
      </c>
      <c r="AM18" s="80">
        <v>0.0</v>
      </c>
      <c r="AN18" s="80">
        <v>0.0</v>
      </c>
      <c r="AO18" s="80">
        <v>0.0</v>
      </c>
      <c r="AP18" s="80">
        <v>0.0</v>
      </c>
      <c r="AQ18" s="80">
        <v>0.0</v>
      </c>
      <c r="AR18" s="80">
        <v>0.0</v>
      </c>
      <c r="AS18" s="80">
        <v>0.0</v>
      </c>
      <c r="AT18" s="80">
        <v>0.0</v>
      </c>
      <c r="AU18" s="80">
        <f t="shared" si="2"/>
        <v>7640000.04</v>
      </c>
      <c r="AV18" s="80">
        <f t="shared" si="3"/>
        <v>7640000.04</v>
      </c>
    </row>
    <row r="19">
      <c r="A19" s="302" t="s">
        <v>752</v>
      </c>
      <c r="B19" s="86" t="s">
        <v>735</v>
      </c>
      <c r="C19" s="87" t="s">
        <v>753</v>
      </c>
      <c r="D19" s="217">
        <v>6.0</v>
      </c>
      <c r="E19" s="217">
        <v>4.0</v>
      </c>
      <c r="F19" s="217">
        <v>6.0</v>
      </c>
      <c r="G19" s="85">
        <f>(500000)+((140000+50000)*E19*F19)</f>
        <v>5060000</v>
      </c>
      <c r="H19" s="80">
        <f>G19*D19</f>
        <v>30360000</v>
      </c>
      <c r="I19" s="243">
        <v>0.0</v>
      </c>
      <c r="J19" s="80">
        <v>0.0</v>
      </c>
      <c r="K19" s="80">
        <v>0.0</v>
      </c>
      <c r="L19" s="80">
        <v>0.0</v>
      </c>
      <c r="M19" s="80">
        <v>0.0</v>
      </c>
      <c r="N19" s="80">
        <v>0.0</v>
      </c>
      <c r="O19" s="80">
        <v>0.0</v>
      </c>
      <c r="P19" s="80">
        <v>0.0</v>
      </c>
      <c r="Q19" s="80">
        <v>0.0</v>
      </c>
      <c r="R19" s="80">
        <v>0.0</v>
      </c>
      <c r="S19" s="80">
        <v>0.0</v>
      </c>
      <c r="T19" s="80">
        <v>0.0</v>
      </c>
      <c r="U19" s="80">
        <v>0.0</v>
      </c>
      <c r="V19" s="80">
        <v>0.0</v>
      </c>
      <c r="W19" s="80">
        <v>0.0</v>
      </c>
      <c r="X19" s="80">
        <v>0.0</v>
      </c>
      <c r="Y19" s="80">
        <v>0.0</v>
      </c>
      <c r="Z19" s="80">
        <v>0.0</v>
      </c>
      <c r="AA19" s="80">
        <v>0.0</v>
      </c>
      <c r="AB19" s="80">
        <v>0.0</v>
      </c>
      <c r="AC19" s="80">
        <v>0.0</v>
      </c>
      <c r="AD19" s="80">
        <v>0.0</v>
      </c>
      <c r="AE19" s="80">
        <v>0.0</v>
      </c>
      <c r="AF19" s="80">
        <v>0.0</v>
      </c>
      <c r="AG19" s="80">
        <v>0.0</v>
      </c>
      <c r="AH19" s="80">
        <v>0.0</v>
      </c>
      <c r="AI19" s="80">
        <v>0.0</v>
      </c>
      <c r="AJ19" s="80">
        <v>0.0</v>
      </c>
      <c r="AK19" s="80">
        <v>0.0</v>
      </c>
      <c r="AL19" s="80">
        <v>0.0</v>
      </c>
      <c r="AM19" s="80">
        <v>0.0</v>
      </c>
      <c r="AN19" s="80">
        <v>0.0</v>
      </c>
      <c r="AO19" s="80">
        <v>0.0</v>
      </c>
      <c r="AP19" s="80">
        <v>0.0</v>
      </c>
      <c r="AQ19" s="80">
        <v>0.0</v>
      </c>
      <c r="AR19" s="80">
        <v>0.0</v>
      </c>
      <c r="AS19" s="80">
        <v>0.0</v>
      </c>
      <c r="AT19" s="80">
        <v>0.0</v>
      </c>
      <c r="AU19" s="80">
        <f t="shared" si="2"/>
        <v>30360000</v>
      </c>
      <c r="AV19" s="80">
        <f t="shared" si="3"/>
        <v>30360000</v>
      </c>
    </row>
    <row r="20" ht="15.0" customHeight="1">
      <c r="A20" s="303" t="s">
        <v>6</v>
      </c>
      <c r="B20" s="6"/>
      <c r="C20" s="6"/>
      <c r="D20" s="6"/>
      <c r="E20" s="6"/>
      <c r="F20" s="6"/>
      <c r="G20" s="7"/>
      <c r="H20" s="304">
        <f t="shared" ref="H20:AV20" si="4">SUM(H10:H19)</f>
        <v>979980000</v>
      </c>
      <c r="I20" s="131">
        <f t="shared" si="4"/>
        <v>0</v>
      </c>
      <c r="J20" s="131">
        <f t="shared" si="4"/>
        <v>0</v>
      </c>
      <c r="K20" s="131">
        <f t="shared" si="4"/>
        <v>0</v>
      </c>
      <c r="L20" s="131">
        <f t="shared" si="4"/>
        <v>0</v>
      </c>
      <c r="M20" s="131">
        <f t="shared" si="4"/>
        <v>0</v>
      </c>
      <c r="N20" s="131">
        <f t="shared" si="4"/>
        <v>0</v>
      </c>
      <c r="O20" s="131">
        <f t="shared" si="4"/>
        <v>0</v>
      </c>
      <c r="P20" s="131">
        <f t="shared" si="4"/>
        <v>0</v>
      </c>
      <c r="Q20" s="131">
        <f t="shared" si="4"/>
        <v>0</v>
      </c>
      <c r="R20" s="131">
        <f t="shared" si="4"/>
        <v>0</v>
      </c>
      <c r="S20" s="131">
        <f t="shared" si="4"/>
        <v>0</v>
      </c>
      <c r="T20" s="131">
        <f t="shared" si="4"/>
        <v>0</v>
      </c>
      <c r="U20" s="131">
        <f t="shared" si="4"/>
        <v>0</v>
      </c>
      <c r="V20" s="131">
        <f t="shared" si="4"/>
        <v>0</v>
      </c>
      <c r="W20" s="131">
        <f t="shared" si="4"/>
        <v>0</v>
      </c>
      <c r="X20" s="131">
        <f t="shared" si="4"/>
        <v>0</v>
      </c>
      <c r="Y20" s="131">
        <f t="shared" si="4"/>
        <v>0</v>
      </c>
      <c r="Z20" s="131">
        <f t="shared" si="4"/>
        <v>0</v>
      </c>
      <c r="AA20" s="131">
        <f t="shared" si="4"/>
        <v>0</v>
      </c>
      <c r="AB20" s="131">
        <f t="shared" si="4"/>
        <v>0</v>
      </c>
      <c r="AC20" s="131">
        <f t="shared" si="4"/>
        <v>0</v>
      </c>
      <c r="AD20" s="131">
        <f t="shared" si="4"/>
        <v>0</v>
      </c>
      <c r="AE20" s="131">
        <f t="shared" si="4"/>
        <v>0</v>
      </c>
      <c r="AF20" s="131">
        <f t="shared" si="4"/>
        <v>0</v>
      </c>
      <c r="AG20" s="131">
        <f t="shared" si="4"/>
        <v>0</v>
      </c>
      <c r="AH20" s="131">
        <f t="shared" si="4"/>
        <v>0</v>
      </c>
      <c r="AI20" s="131">
        <f t="shared" si="4"/>
        <v>0</v>
      </c>
      <c r="AJ20" s="131">
        <f t="shared" si="4"/>
        <v>0</v>
      </c>
      <c r="AK20" s="131">
        <f t="shared" si="4"/>
        <v>0</v>
      </c>
      <c r="AL20" s="131">
        <f t="shared" si="4"/>
        <v>0</v>
      </c>
      <c r="AM20" s="131">
        <f t="shared" si="4"/>
        <v>0</v>
      </c>
      <c r="AN20" s="131">
        <f t="shared" si="4"/>
        <v>0</v>
      </c>
      <c r="AO20" s="131">
        <f t="shared" si="4"/>
        <v>0</v>
      </c>
      <c r="AP20" s="131">
        <f t="shared" si="4"/>
        <v>0</v>
      </c>
      <c r="AQ20" s="131">
        <f t="shared" si="4"/>
        <v>0</v>
      </c>
      <c r="AR20" s="131">
        <f t="shared" si="4"/>
        <v>0</v>
      </c>
      <c r="AS20" s="131">
        <f t="shared" si="4"/>
        <v>0</v>
      </c>
      <c r="AT20" s="131">
        <f t="shared" si="4"/>
        <v>0</v>
      </c>
      <c r="AU20" s="131">
        <f t="shared" si="4"/>
        <v>979980000</v>
      </c>
      <c r="AV20" s="131">
        <f t="shared" si="4"/>
        <v>979980000</v>
      </c>
    </row>
    <row r="21" ht="15.0" customHeight="1">
      <c r="A21" s="282"/>
      <c r="B21" s="305"/>
      <c r="C21" s="282"/>
      <c r="D21" s="294"/>
      <c r="E21" s="294"/>
      <c r="F21" s="294"/>
      <c r="G21" s="294"/>
      <c r="H21" s="294"/>
      <c r="I21" s="13"/>
      <c r="J21" s="294"/>
      <c r="K21" s="294"/>
      <c r="L21" s="294"/>
      <c r="M21" s="294"/>
      <c r="N21" s="294"/>
      <c r="O21" s="294"/>
      <c r="P21" s="294"/>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row>
    <row r="22" ht="15.0" customHeight="1">
      <c r="A22" s="282"/>
      <c r="B22" s="305"/>
      <c r="C22" s="282"/>
      <c r="D22" s="294"/>
      <c r="E22" s="294"/>
      <c r="F22" s="294"/>
      <c r="G22" s="294"/>
      <c r="H22" s="294"/>
      <c r="I22" s="13"/>
      <c r="J22" s="294"/>
      <c r="K22" s="294"/>
      <c r="L22" s="294"/>
      <c r="M22" s="294"/>
      <c r="N22" s="294"/>
      <c r="O22" s="294"/>
      <c r="P22" s="294"/>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row>
    <row r="23" ht="15.0" customHeight="1">
      <c r="A23" s="282"/>
      <c r="B23" s="305"/>
      <c r="C23" s="282"/>
      <c r="D23" s="294"/>
      <c r="E23" s="294"/>
      <c r="F23" s="294"/>
      <c r="G23" s="294"/>
      <c r="H23" s="294"/>
      <c r="I23" s="13"/>
      <c r="J23" s="294"/>
      <c r="K23" s="294"/>
      <c r="L23" s="294"/>
      <c r="M23" s="294"/>
      <c r="N23" s="294"/>
      <c r="O23" s="294"/>
      <c r="P23" s="294"/>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row>
    <row r="24" ht="15.0" customHeight="1">
      <c r="A24" s="282"/>
      <c r="B24" s="305"/>
      <c r="C24" s="282"/>
      <c r="D24" s="294"/>
      <c r="E24" s="294"/>
      <c r="F24" s="294"/>
      <c r="G24" s="294"/>
      <c r="H24" s="294"/>
      <c r="I24" s="13"/>
      <c r="J24" s="294"/>
      <c r="K24" s="294"/>
      <c r="L24" s="294"/>
      <c r="M24" s="294"/>
      <c r="N24" s="294"/>
      <c r="O24" s="294"/>
      <c r="P24" s="294"/>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ht="15.0" customHeight="1">
      <c r="A25" s="282"/>
      <c r="B25" s="305"/>
      <c r="C25" s="282"/>
      <c r="D25" s="294"/>
      <c r="E25" s="294"/>
      <c r="F25" s="294"/>
      <c r="G25" s="294"/>
      <c r="H25" s="294"/>
      <c r="I25" s="13"/>
      <c r="J25" s="294"/>
      <c r="K25" s="294"/>
      <c r="L25" s="294"/>
      <c r="M25" s="294"/>
      <c r="N25" s="294"/>
      <c r="O25" s="294"/>
      <c r="P25" s="294"/>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ht="15.0" customHeight="1">
      <c r="A26" s="282"/>
      <c r="B26" s="305"/>
      <c r="C26" s="282"/>
      <c r="D26" s="294"/>
      <c r="E26" s="294"/>
      <c r="F26" s="294"/>
      <c r="G26" s="294"/>
      <c r="H26" s="294"/>
      <c r="I26" s="13"/>
      <c r="J26" s="294"/>
      <c r="K26" s="294"/>
      <c r="L26" s="294"/>
      <c r="M26" s="294"/>
      <c r="N26" s="294"/>
      <c r="O26" s="294"/>
      <c r="P26" s="294"/>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sheetData>
  <mergeCells count="26">
    <mergeCell ref="AM8:AN8"/>
    <mergeCell ref="AO8:AP8"/>
    <mergeCell ref="AQ8:AR8"/>
    <mergeCell ref="AS8:AT8"/>
    <mergeCell ref="A5:L5"/>
    <mergeCell ref="I6:AV6"/>
    <mergeCell ref="I7:AT7"/>
    <mergeCell ref="AU7:AU8"/>
    <mergeCell ref="AV7:AV9"/>
    <mergeCell ref="I8:J8"/>
    <mergeCell ref="A6:H8"/>
    <mergeCell ref="K8:L8"/>
    <mergeCell ref="M8:N8"/>
    <mergeCell ref="A20:G20"/>
    <mergeCell ref="O8:P8"/>
    <mergeCell ref="Q8:R8"/>
    <mergeCell ref="S8:T8"/>
    <mergeCell ref="U8:V8"/>
    <mergeCell ref="W8:X8"/>
    <mergeCell ref="Y8:Z8"/>
    <mergeCell ref="AA8:AB8"/>
    <mergeCell ref="AC8:AD8"/>
    <mergeCell ref="AE8:AF8"/>
    <mergeCell ref="AG8:AH8"/>
    <mergeCell ref="AI8:AJ8"/>
    <mergeCell ref="AK8:AL8"/>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8"/>
    <col customWidth="1" min="2" max="2" width="34.5"/>
    <col customWidth="1" min="3" max="4" width="42.38"/>
    <col customWidth="1" min="5" max="5" width="8.88"/>
    <col customWidth="1" min="6" max="9" width="15.38"/>
    <col customWidth="1" min="10" max="10" width="11.5"/>
    <col customWidth="1" min="11" max="47" width="6.0"/>
    <col customWidth="1" min="48" max="48" width="13.25"/>
    <col customWidth="1" min="49" max="49" width="12.5"/>
  </cols>
  <sheetData>
    <row r="1" ht="13.5" customHeight="1">
      <c r="A1" s="1"/>
      <c r="B1" s="1"/>
      <c r="C1" s="1"/>
      <c r="D1" s="1"/>
      <c r="E1" s="306"/>
      <c r="F1" s="306"/>
      <c r="G1" s="306"/>
      <c r="H1" s="306"/>
      <c r="I1" s="306"/>
      <c r="J1" s="306"/>
      <c r="K1" s="1"/>
      <c r="L1" s="1"/>
      <c r="M1" s="1"/>
      <c r="N1" s="1"/>
      <c r="O1" s="1"/>
      <c r="P1" s="1"/>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ht="13.5" customHeight="1">
      <c r="A2" s="1"/>
      <c r="B2" s="1"/>
      <c r="C2" s="1"/>
      <c r="D2" s="1"/>
      <c r="E2" s="306"/>
      <c r="F2" s="306"/>
      <c r="G2" s="306"/>
      <c r="H2" s="306"/>
      <c r="I2" s="306"/>
      <c r="J2" s="214" t="s">
        <v>754</v>
      </c>
      <c r="K2" s="1"/>
      <c r="L2" s="1"/>
      <c r="M2" s="1"/>
      <c r="N2" s="1"/>
      <c r="O2" s="1"/>
      <c r="P2" s="1"/>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row>
    <row r="3" ht="13.5" customHeight="1">
      <c r="A3" s="1"/>
      <c r="B3" s="2"/>
      <c r="C3" s="2"/>
      <c r="D3" s="2"/>
      <c r="E3" s="2"/>
      <c r="F3" s="2"/>
      <c r="G3" s="2"/>
      <c r="H3" s="2"/>
      <c r="I3" s="2"/>
      <c r="J3" s="2"/>
      <c r="K3" s="2"/>
      <c r="L3" s="2"/>
      <c r="M3" s="2"/>
      <c r="N3" s="2"/>
      <c r="O3" s="1"/>
      <c r="P3" s="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row>
    <row r="4" ht="13.5" customHeight="1">
      <c r="A4" s="1"/>
      <c r="B4" s="1"/>
      <c r="C4" s="1"/>
      <c r="D4" s="1"/>
      <c r="E4" s="306"/>
      <c r="F4" s="306"/>
      <c r="G4" s="306"/>
      <c r="H4" s="306"/>
      <c r="I4" s="306"/>
      <c r="J4" s="42" t="s">
        <v>40</v>
      </c>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7"/>
    </row>
    <row r="5" ht="13.5" customHeight="1">
      <c r="A5" s="1"/>
      <c r="B5" s="1"/>
      <c r="C5" s="1"/>
      <c r="D5" s="1"/>
      <c r="E5" s="306"/>
      <c r="F5" s="306"/>
      <c r="G5" s="306"/>
      <c r="H5" s="306"/>
      <c r="I5" s="306"/>
      <c r="J5" s="42" t="s">
        <v>4</v>
      </c>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7"/>
      <c r="AV5" s="12" t="s">
        <v>5</v>
      </c>
      <c r="AW5" s="12" t="s">
        <v>6</v>
      </c>
    </row>
    <row r="6" ht="13.5" customHeight="1">
      <c r="A6" s="1"/>
      <c r="B6" s="107" t="s">
        <v>754</v>
      </c>
      <c r="C6" s="44"/>
      <c r="D6" s="44"/>
      <c r="E6" s="44"/>
      <c r="F6" s="44"/>
      <c r="G6" s="44"/>
      <c r="H6" s="44"/>
      <c r="I6" s="161"/>
      <c r="J6" s="15" t="s">
        <v>7</v>
      </c>
      <c r="K6" s="7"/>
      <c r="L6" s="15" t="s">
        <v>8</v>
      </c>
      <c r="M6" s="7"/>
      <c r="N6" s="15" t="s">
        <v>9</v>
      </c>
      <c r="O6" s="7"/>
      <c r="P6" s="15" t="s">
        <v>10</v>
      </c>
      <c r="Q6" s="7"/>
      <c r="R6" s="15" t="s">
        <v>11</v>
      </c>
      <c r="S6" s="7"/>
      <c r="T6" s="15" t="s">
        <v>12</v>
      </c>
      <c r="U6" s="7"/>
      <c r="V6" s="15" t="s">
        <v>13</v>
      </c>
      <c r="W6" s="7"/>
      <c r="X6" s="15" t="s">
        <v>14</v>
      </c>
      <c r="Y6" s="7"/>
      <c r="Z6" s="15" t="s">
        <v>15</v>
      </c>
      <c r="AA6" s="7"/>
      <c r="AB6" s="15" t="s">
        <v>16</v>
      </c>
      <c r="AC6" s="7"/>
      <c r="AD6" s="15" t="s">
        <v>17</v>
      </c>
      <c r="AE6" s="7"/>
      <c r="AF6" s="15" t="s">
        <v>18</v>
      </c>
      <c r="AG6" s="7"/>
      <c r="AH6" s="15" t="s">
        <v>19</v>
      </c>
      <c r="AI6" s="7"/>
      <c r="AJ6" s="15" t="s">
        <v>20</v>
      </c>
      <c r="AK6" s="7"/>
      <c r="AL6" s="15" t="s">
        <v>21</v>
      </c>
      <c r="AM6" s="7"/>
      <c r="AN6" s="15" t="s">
        <v>22</v>
      </c>
      <c r="AO6" s="7"/>
      <c r="AP6" s="15" t="s">
        <v>23</v>
      </c>
      <c r="AQ6" s="7"/>
      <c r="AR6" s="15" t="s">
        <v>24</v>
      </c>
      <c r="AS6" s="7"/>
      <c r="AT6" s="15" t="s">
        <v>25</v>
      </c>
      <c r="AU6" s="7"/>
      <c r="AV6" s="17"/>
      <c r="AW6" s="14"/>
    </row>
    <row r="7" ht="13.5" customHeight="1">
      <c r="A7" s="1"/>
      <c r="B7" s="16" t="s">
        <v>755</v>
      </c>
      <c r="C7" s="307" t="s">
        <v>756</v>
      </c>
      <c r="D7" s="16" t="s">
        <v>224</v>
      </c>
      <c r="E7" s="16" t="s">
        <v>757</v>
      </c>
      <c r="F7" s="16" t="s">
        <v>758</v>
      </c>
      <c r="G7" s="16" t="s">
        <v>51</v>
      </c>
      <c r="H7" s="16" t="s">
        <v>52</v>
      </c>
      <c r="I7" s="16" t="s">
        <v>53</v>
      </c>
      <c r="J7" s="48" t="s">
        <v>27</v>
      </c>
      <c r="K7" s="48" t="s">
        <v>28</v>
      </c>
      <c r="L7" s="48" t="s">
        <v>27</v>
      </c>
      <c r="M7" s="48" t="s">
        <v>28</v>
      </c>
      <c r="N7" s="48" t="s">
        <v>27</v>
      </c>
      <c r="O7" s="48" t="s">
        <v>28</v>
      </c>
      <c r="P7" s="48" t="s">
        <v>27</v>
      </c>
      <c r="Q7" s="48" t="s">
        <v>28</v>
      </c>
      <c r="R7" s="48" t="s">
        <v>27</v>
      </c>
      <c r="S7" s="48" t="s">
        <v>28</v>
      </c>
      <c r="T7" s="48" t="s">
        <v>27</v>
      </c>
      <c r="U7" s="48" t="s">
        <v>28</v>
      </c>
      <c r="V7" s="48" t="s">
        <v>27</v>
      </c>
      <c r="W7" s="48" t="s">
        <v>28</v>
      </c>
      <c r="X7" s="48" t="s">
        <v>27</v>
      </c>
      <c r="Y7" s="48" t="s">
        <v>28</v>
      </c>
      <c r="Z7" s="48" t="s">
        <v>27</v>
      </c>
      <c r="AA7" s="48" t="s">
        <v>28</v>
      </c>
      <c r="AB7" s="11" t="s">
        <v>27</v>
      </c>
      <c r="AC7" s="11" t="s">
        <v>28</v>
      </c>
      <c r="AD7" s="11" t="s">
        <v>27</v>
      </c>
      <c r="AE7" s="11" t="s">
        <v>28</v>
      </c>
      <c r="AF7" s="11" t="s">
        <v>27</v>
      </c>
      <c r="AG7" s="11" t="s">
        <v>28</v>
      </c>
      <c r="AH7" s="11" t="s">
        <v>27</v>
      </c>
      <c r="AI7" s="11" t="s">
        <v>28</v>
      </c>
      <c r="AJ7" s="11" t="s">
        <v>27</v>
      </c>
      <c r="AK7" s="11" t="s">
        <v>28</v>
      </c>
      <c r="AL7" s="48" t="s">
        <v>27</v>
      </c>
      <c r="AM7" s="48" t="s">
        <v>28</v>
      </c>
      <c r="AN7" s="48" t="s">
        <v>27</v>
      </c>
      <c r="AO7" s="48" t="s">
        <v>28</v>
      </c>
      <c r="AP7" s="48" t="s">
        <v>27</v>
      </c>
      <c r="AQ7" s="48" t="s">
        <v>28</v>
      </c>
      <c r="AR7" s="48" t="s">
        <v>27</v>
      </c>
      <c r="AS7" s="48" t="s">
        <v>28</v>
      </c>
      <c r="AT7" s="48" t="s">
        <v>27</v>
      </c>
      <c r="AU7" s="48" t="s">
        <v>28</v>
      </c>
      <c r="AV7" s="48" t="s">
        <v>28</v>
      </c>
      <c r="AW7" s="17"/>
    </row>
    <row r="8" ht="13.5" customHeight="1">
      <c r="A8" s="1"/>
      <c r="B8" s="308" t="s">
        <v>759</v>
      </c>
      <c r="C8" s="309" t="s">
        <v>760</v>
      </c>
      <c r="D8" s="310" t="s">
        <v>761</v>
      </c>
      <c r="E8" s="311">
        <v>1.0</v>
      </c>
      <c r="F8" s="102">
        <v>8903140.0</v>
      </c>
      <c r="G8" s="102">
        <f t="shared" ref="G8:G11" si="1">(F8*12)+(F8*1.093)</f>
        <v>116568812</v>
      </c>
      <c r="H8" s="102">
        <f t="shared" ref="H8:H11" si="2">(F8*12)+(F8*1.093^2)</f>
        <v>117473807.3</v>
      </c>
      <c r="I8" s="102">
        <f t="shared" ref="I8:I11" si="3">(F8*12)+(F8*1.093^3)</f>
        <v>118462967.1</v>
      </c>
      <c r="J8" s="80">
        <v>0.0</v>
      </c>
      <c r="K8" s="80">
        <v>0.0</v>
      </c>
      <c r="L8" s="80">
        <v>0.0</v>
      </c>
      <c r="M8" s="80">
        <v>0.0</v>
      </c>
      <c r="N8" s="80">
        <v>0.0</v>
      </c>
      <c r="O8" s="80">
        <v>0.0</v>
      </c>
      <c r="P8" s="80">
        <v>0.0</v>
      </c>
      <c r="Q8" s="80">
        <v>0.0</v>
      </c>
      <c r="R8" s="80">
        <v>0.0</v>
      </c>
      <c r="S8" s="80">
        <v>0.0</v>
      </c>
      <c r="T8" s="80">
        <v>0.0</v>
      </c>
      <c r="U8" s="80">
        <v>0.0</v>
      </c>
      <c r="V8" s="80">
        <v>0.0</v>
      </c>
      <c r="W8" s="80">
        <v>0.0</v>
      </c>
      <c r="X8" s="80">
        <v>0.0</v>
      </c>
      <c r="Y8" s="80">
        <v>0.0</v>
      </c>
      <c r="Z8" s="80">
        <v>0.0</v>
      </c>
      <c r="AA8" s="80">
        <v>0.0</v>
      </c>
      <c r="AB8" s="80">
        <v>0.0</v>
      </c>
      <c r="AC8" s="80">
        <v>0.0</v>
      </c>
      <c r="AD8" s="80">
        <v>0.0</v>
      </c>
      <c r="AE8" s="80">
        <v>0.0</v>
      </c>
      <c r="AF8" s="80">
        <v>0.0</v>
      </c>
      <c r="AG8" s="80">
        <v>0.0</v>
      </c>
      <c r="AH8" s="80">
        <v>0.0</v>
      </c>
      <c r="AI8" s="80">
        <v>0.0</v>
      </c>
      <c r="AJ8" s="80">
        <v>0.0</v>
      </c>
      <c r="AK8" s="80">
        <v>0.0</v>
      </c>
      <c r="AL8" s="80">
        <v>0.0</v>
      </c>
      <c r="AM8" s="80">
        <v>0.0</v>
      </c>
      <c r="AN8" s="80">
        <v>0.0</v>
      </c>
      <c r="AO8" s="80">
        <v>0.0</v>
      </c>
      <c r="AP8" s="80">
        <v>0.0</v>
      </c>
      <c r="AQ8" s="80">
        <v>0.0</v>
      </c>
      <c r="AR8" s="80">
        <v>0.0</v>
      </c>
      <c r="AS8" s="80">
        <v>0.0</v>
      </c>
      <c r="AT8" s="80">
        <v>0.0</v>
      </c>
      <c r="AU8" s="80">
        <v>0.0</v>
      </c>
      <c r="AV8" s="80">
        <f t="shared" ref="AV8:AV11" si="4">ROUND(SUM(G8:I8),0)</f>
        <v>352505586</v>
      </c>
      <c r="AW8" s="80">
        <f t="shared" ref="AW8:AW11" si="5">SUM(J8:AV8)</f>
        <v>352505586</v>
      </c>
    </row>
    <row r="9" ht="13.5" customHeight="1">
      <c r="A9" s="1"/>
      <c r="B9" s="308" t="s">
        <v>762</v>
      </c>
      <c r="C9" s="309" t="s">
        <v>763</v>
      </c>
      <c r="D9" s="310" t="s">
        <v>764</v>
      </c>
      <c r="E9" s="311">
        <v>2.0</v>
      </c>
      <c r="F9" s="102">
        <f t="shared" ref="F9:F10" si="6">4300000*E9</f>
        <v>8600000</v>
      </c>
      <c r="G9" s="102">
        <f t="shared" si="1"/>
        <v>112599800</v>
      </c>
      <c r="H9" s="102">
        <f t="shared" si="2"/>
        <v>113473981.4</v>
      </c>
      <c r="I9" s="102">
        <f t="shared" si="3"/>
        <v>114429461.7</v>
      </c>
      <c r="J9" s="80">
        <v>0.0</v>
      </c>
      <c r="K9" s="80">
        <v>0.0</v>
      </c>
      <c r="L9" s="80">
        <v>0.0</v>
      </c>
      <c r="M9" s="80">
        <v>0.0</v>
      </c>
      <c r="N9" s="80">
        <v>0.0</v>
      </c>
      <c r="O9" s="80">
        <v>0.0</v>
      </c>
      <c r="P9" s="80">
        <v>0.0</v>
      </c>
      <c r="Q9" s="80">
        <v>0.0</v>
      </c>
      <c r="R9" s="80">
        <v>0.0</v>
      </c>
      <c r="S9" s="80">
        <v>0.0</v>
      </c>
      <c r="T9" s="80">
        <v>0.0</v>
      </c>
      <c r="U9" s="80">
        <v>0.0</v>
      </c>
      <c r="V9" s="80">
        <v>0.0</v>
      </c>
      <c r="W9" s="80">
        <v>0.0</v>
      </c>
      <c r="X9" s="80">
        <v>0.0</v>
      </c>
      <c r="Y9" s="80">
        <v>0.0</v>
      </c>
      <c r="Z9" s="80">
        <v>0.0</v>
      </c>
      <c r="AA9" s="80">
        <v>0.0</v>
      </c>
      <c r="AB9" s="80">
        <v>0.0</v>
      </c>
      <c r="AC9" s="80">
        <v>0.0</v>
      </c>
      <c r="AD9" s="80">
        <v>0.0</v>
      </c>
      <c r="AE9" s="80">
        <v>0.0</v>
      </c>
      <c r="AF9" s="80">
        <v>0.0</v>
      </c>
      <c r="AG9" s="80">
        <v>0.0</v>
      </c>
      <c r="AH9" s="80">
        <v>0.0</v>
      </c>
      <c r="AI9" s="80">
        <v>0.0</v>
      </c>
      <c r="AJ9" s="80">
        <v>0.0</v>
      </c>
      <c r="AK9" s="80">
        <v>0.0</v>
      </c>
      <c r="AL9" s="80">
        <v>0.0</v>
      </c>
      <c r="AM9" s="80">
        <v>0.0</v>
      </c>
      <c r="AN9" s="80">
        <v>0.0</v>
      </c>
      <c r="AO9" s="80">
        <v>0.0</v>
      </c>
      <c r="AP9" s="80">
        <v>0.0</v>
      </c>
      <c r="AQ9" s="80">
        <v>0.0</v>
      </c>
      <c r="AR9" s="80">
        <v>0.0</v>
      </c>
      <c r="AS9" s="80">
        <v>0.0</v>
      </c>
      <c r="AT9" s="80">
        <v>0.0</v>
      </c>
      <c r="AU9" s="80">
        <v>0.0</v>
      </c>
      <c r="AV9" s="80">
        <f t="shared" si="4"/>
        <v>340503243</v>
      </c>
      <c r="AW9" s="80">
        <f t="shared" si="5"/>
        <v>340503243</v>
      </c>
    </row>
    <row r="10" ht="13.5" customHeight="1">
      <c r="A10" s="1"/>
      <c r="B10" s="312" t="s">
        <v>762</v>
      </c>
      <c r="C10" s="49" t="s">
        <v>765</v>
      </c>
      <c r="D10" s="313" t="s">
        <v>766</v>
      </c>
      <c r="E10" s="314">
        <v>2.0</v>
      </c>
      <c r="F10" s="102">
        <f t="shared" si="6"/>
        <v>8600000</v>
      </c>
      <c r="G10" s="102">
        <f t="shared" si="1"/>
        <v>112599800</v>
      </c>
      <c r="H10" s="102">
        <f t="shared" si="2"/>
        <v>113473981.4</v>
      </c>
      <c r="I10" s="102">
        <f t="shared" si="3"/>
        <v>114429461.7</v>
      </c>
      <c r="J10" s="80">
        <v>0.0</v>
      </c>
      <c r="K10" s="80">
        <v>0.0</v>
      </c>
      <c r="L10" s="80">
        <v>0.0</v>
      </c>
      <c r="M10" s="80">
        <v>0.0</v>
      </c>
      <c r="N10" s="80">
        <v>0.0</v>
      </c>
      <c r="O10" s="80">
        <v>0.0</v>
      </c>
      <c r="P10" s="80">
        <v>0.0</v>
      </c>
      <c r="Q10" s="80">
        <v>0.0</v>
      </c>
      <c r="R10" s="80">
        <v>0.0</v>
      </c>
      <c r="S10" s="80">
        <v>0.0</v>
      </c>
      <c r="T10" s="80">
        <v>0.0</v>
      </c>
      <c r="U10" s="80">
        <v>0.0</v>
      </c>
      <c r="V10" s="80">
        <v>0.0</v>
      </c>
      <c r="W10" s="80">
        <v>0.0</v>
      </c>
      <c r="X10" s="80">
        <v>0.0</v>
      </c>
      <c r="Y10" s="80">
        <v>0.0</v>
      </c>
      <c r="Z10" s="80">
        <v>0.0</v>
      </c>
      <c r="AA10" s="80">
        <v>0.0</v>
      </c>
      <c r="AB10" s="80">
        <v>0.0</v>
      </c>
      <c r="AC10" s="80">
        <v>0.0</v>
      </c>
      <c r="AD10" s="80">
        <v>0.0</v>
      </c>
      <c r="AE10" s="80">
        <v>0.0</v>
      </c>
      <c r="AF10" s="80">
        <v>0.0</v>
      </c>
      <c r="AG10" s="80">
        <v>0.0</v>
      </c>
      <c r="AH10" s="80">
        <v>0.0</v>
      </c>
      <c r="AI10" s="80">
        <v>0.0</v>
      </c>
      <c r="AJ10" s="80">
        <v>0.0</v>
      </c>
      <c r="AK10" s="80">
        <v>0.0</v>
      </c>
      <c r="AL10" s="80">
        <v>0.0</v>
      </c>
      <c r="AM10" s="80">
        <v>0.0</v>
      </c>
      <c r="AN10" s="80">
        <v>0.0</v>
      </c>
      <c r="AO10" s="80">
        <v>0.0</v>
      </c>
      <c r="AP10" s="80">
        <v>0.0</v>
      </c>
      <c r="AQ10" s="80">
        <v>0.0</v>
      </c>
      <c r="AR10" s="80">
        <v>0.0</v>
      </c>
      <c r="AS10" s="80">
        <v>0.0</v>
      </c>
      <c r="AT10" s="80">
        <v>0.0</v>
      </c>
      <c r="AU10" s="80">
        <v>0.0</v>
      </c>
      <c r="AV10" s="80">
        <f t="shared" si="4"/>
        <v>340503243</v>
      </c>
      <c r="AW10" s="80">
        <f t="shared" si="5"/>
        <v>340503243</v>
      </c>
    </row>
    <row r="11" ht="13.5" customHeight="1">
      <c r="A11" s="1"/>
      <c r="B11" s="312" t="s">
        <v>767</v>
      </c>
      <c r="C11" s="315" t="s">
        <v>768</v>
      </c>
      <c r="D11" s="49" t="s">
        <v>769</v>
      </c>
      <c r="E11" s="314">
        <v>1.0</v>
      </c>
      <c r="F11" s="102">
        <v>4000000.0</v>
      </c>
      <c r="G11" s="102">
        <f t="shared" si="1"/>
        <v>52372000</v>
      </c>
      <c r="H11" s="102">
        <f t="shared" si="2"/>
        <v>52778596</v>
      </c>
      <c r="I11" s="102">
        <f t="shared" si="3"/>
        <v>53223005.43</v>
      </c>
      <c r="J11" s="80">
        <v>0.0</v>
      </c>
      <c r="K11" s="80">
        <v>0.0</v>
      </c>
      <c r="L11" s="80">
        <v>0.0</v>
      </c>
      <c r="M11" s="80">
        <v>0.0</v>
      </c>
      <c r="N11" s="80">
        <v>0.0</v>
      </c>
      <c r="O11" s="80">
        <v>0.0</v>
      </c>
      <c r="P11" s="80">
        <v>0.0</v>
      </c>
      <c r="Q11" s="80">
        <v>0.0</v>
      </c>
      <c r="R11" s="80">
        <v>0.0</v>
      </c>
      <c r="S11" s="80">
        <v>0.0</v>
      </c>
      <c r="T11" s="80">
        <v>0.0</v>
      </c>
      <c r="U11" s="80">
        <v>0.0</v>
      </c>
      <c r="V11" s="80">
        <v>0.0</v>
      </c>
      <c r="W11" s="80">
        <v>0.0</v>
      </c>
      <c r="X11" s="80">
        <v>0.0</v>
      </c>
      <c r="Y11" s="80">
        <v>0.0</v>
      </c>
      <c r="Z11" s="80">
        <v>0.0</v>
      </c>
      <c r="AA11" s="80">
        <v>0.0</v>
      </c>
      <c r="AB11" s="80">
        <v>0.0</v>
      </c>
      <c r="AC11" s="80">
        <v>0.0</v>
      </c>
      <c r="AD11" s="80">
        <v>0.0</v>
      </c>
      <c r="AE11" s="80">
        <v>0.0</v>
      </c>
      <c r="AF11" s="80">
        <v>0.0</v>
      </c>
      <c r="AG11" s="80">
        <v>0.0</v>
      </c>
      <c r="AH11" s="80">
        <v>0.0</v>
      </c>
      <c r="AI11" s="80">
        <v>0.0</v>
      </c>
      <c r="AJ11" s="80">
        <v>0.0</v>
      </c>
      <c r="AK11" s="80">
        <v>0.0</v>
      </c>
      <c r="AL11" s="80">
        <v>0.0</v>
      </c>
      <c r="AM11" s="80">
        <v>0.0</v>
      </c>
      <c r="AN11" s="80">
        <v>0.0</v>
      </c>
      <c r="AO11" s="80">
        <v>0.0</v>
      </c>
      <c r="AP11" s="80">
        <v>0.0</v>
      </c>
      <c r="AQ11" s="80">
        <v>0.0</v>
      </c>
      <c r="AR11" s="80">
        <v>0.0</v>
      </c>
      <c r="AS11" s="80">
        <v>0.0</v>
      </c>
      <c r="AT11" s="80">
        <v>0.0</v>
      </c>
      <c r="AU11" s="80">
        <v>0.0</v>
      </c>
      <c r="AV11" s="80">
        <f t="shared" si="4"/>
        <v>158373601</v>
      </c>
      <c r="AW11" s="80">
        <f t="shared" si="5"/>
        <v>158373601</v>
      </c>
    </row>
    <row r="12" ht="13.5" customHeight="1">
      <c r="A12" s="1"/>
      <c r="B12" s="5" t="s">
        <v>6</v>
      </c>
      <c r="C12" s="6"/>
      <c r="D12" s="6"/>
      <c r="E12" s="7"/>
      <c r="F12" s="316">
        <f t="shared" ref="F12:I12" si="7">SUM(F8:F11)</f>
        <v>30103140</v>
      </c>
      <c r="G12" s="316">
        <f t="shared" si="7"/>
        <v>394140412</v>
      </c>
      <c r="H12" s="316">
        <f t="shared" si="7"/>
        <v>397200366.1</v>
      </c>
      <c r="I12" s="316">
        <f t="shared" si="7"/>
        <v>400544895.9</v>
      </c>
      <c r="J12" s="317">
        <f t="shared" ref="J12:AU12" si="8">SUM(J8:J10)</f>
        <v>0</v>
      </c>
      <c r="K12" s="317">
        <f t="shared" si="8"/>
        <v>0</v>
      </c>
      <c r="L12" s="317">
        <f t="shared" si="8"/>
        <v>0</v>
      </c>
      <c r="M12" s="317">
        <f t="shared" si="8"/>
        <v>0</v>
      </c>
      <c r="N12" s="317">
        <f t="shared" si="8"/>
        <v>0</v>
      </c>
      <c r="O12" s="317">
        <f t="shared" si="8"/>
        <v>0</v>
      </c>
      <c r="P12" s="317">
        <f t="shared" si="8"/>
        <v>0</v>
      </c>
      <c r="Q12" s="317">
        <f t="shared" si="8"/>
        <v>0</v>
      </c>
      <c r="R12" s="317">
        <f t="shared" si="8"/>
        <v>0</v>
      </c>
      <c r="S12" s="317">
        <f t="shared" si="8"/>
        <v>0</v>
      </c>
      <c r="T12" s="317">
        <f t="shared" si="8"/>
        <v>0</v>
      </c>
      <c r="U12" s="317">
        <f t="shared" si="8"/>
        <v>0</v>
      </c>
      <c r="V12" s="317">
        <f t="shared" si="8"/>
        <v>0</v>
      </c>
      <c r="W12" s="317">
        <f t="shared" si="8"/>
        <v>0</v>
      </c>
      <c r="X12" s="317">
        <f t="shared" si="8"/>
        <v>0</v>
      </c>
      <c r="Y12" s="317">
        <f t="shared" si="8"/>
        <v>0</v>
      </c>
      <c r="Z12" s="317">
        <f t="shared" si="8"/>
        <v>0</v>
      </c>
      <c r="AA12" s="317">
        <f t="shared" si="8"/>
        <v>0</v>
      </c>
      <c r="AB12" s="317">
        <f t="shared" si="8"/>
        <v>0</v>
      </c>
      <c r="AC12" s="317">
        <f t="shared" si="8"/>
        <v>0</v>
      </c>
      <c r="AD12" s="317">
        <f t="shared" si="8"/>
        <v>0</v>
      </c>
      <c r="AE12" s="317">
        <f t="shared" si="8"/>
        <v>0</v>
      </c>
      <c r="AF12" s="317">
        <f t="shared" si="8"/>
        <v>0</v>
      </c>
      <c r="AG12" s="317">
        <f t="shared" si="8"/>
        <v>0</v>
      </c>
      <c r="AH12" s="317">
        <f t="shared" si="8"/>
        <v>0</v>
      </c>
      <c r="AI12" s="317">
        <f t="shared" si="8"/>
        <v>0</v>
      </c>
      <c r="AJ12" s="317">
        <f t="shared" si="8"/>
        <v>0</v>
      </c>
      <c r="AK12" s="317">
        <f t="shared" si="8"/>
        <v>0</v>
      </c>
      <c r="AL12" s="317">
        <f t="shared" si="8"/>
        <v>0</v>
      </c>
      <c r="AM12" s="317">
        <f t="shared" si="8"/>
        <v>0</v>
      </c>
      <c r="AN12" s="317">
        <f t="shared" si="8"/>
        <v>0</v>
      </c>
      <c r="AO12" s="317">
        <f t="shared" si="8"/>
        <v>0</v>
      </c>
      <c r="AP12" s="317">
        <f t="shared" si="8"/>
        <v>0</v>
      </c>
      <c r="AQ12" s="317">
        <f t="shared" si="8"/>
        <v>0</v>
      </c>
      <c r="AR12" s="317">
        <f t="shared" si="8"/>
        <v>0</v>
      </c>
      <c r="AS12" s="317">
        <f t="shared" si="8"/>
        <v>0</v>
      </c>
      <c r="AT12" s="317">
        <f t="shared" si="8"/>
        <v>0</v>
      </c>
      <c r="AU12" s="317">
        <f t="shared" si="8"/>
        <v>0</v>
      </c>
      <c r="AV12" s="317">
        <f t="shared" ref="AV12:AW12" si="9">SUM(AV8:AV11)</f>
        <v>1191885673</v>
      </c>
      <c r="AW12" s="317">
        <f t="shared" si="9"/>
        <v>1191885673</v>
      </c>
    </row>
    <row r="13" ht="13.5" customHeight="1">
      <c r="A13" s="1"/>
      <c r="B13" s="1"/>
      <c r="C13" s="1"/>
      <c r="D13" s="1"/>
      <c r="E13" s="318"/>
      <c r="F13" s="318"/>
      <c r="G13" s="318"/>
      <c r="H13" s="318"/>
      <c r="I13" s="318"/>
      <c r="J13" s="318"/>
      <c r="K13" s="319"/>
      <c r="L13" s="319"/>
      <c r="M13" s="319"/>
      <c r="N13" s="1"/>
      <c r="O13" s="1"/>
      <c r="P13" s="1"/>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row>
    <row r="14" ht="13.5" customHeight="1">
      <c r="A14" s="1"/>
      <c r="B14" s="320"/>
      <c r="N14" s="1"/>
      <c r="O14" s="1"/>
      <c r="P14" s="1"/>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row>
    <row r="15" ht="13.5" customHeight="1">
      <c r="A15" s="1"/>
      <c r="B15" s="321"/>
      <c r="N15" s="1"/>
      <c r="O15" s="1"/>
      <c r="P15" s="1"/>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row>
    <row r="16" ht="13.5" customHeight="1">
      <c r="A16" s="1"/>
      <c r="N16" s="1"/>
      <c r="O16" s="1"/>
      <c r="P16" s="1"/>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row>
    <row r="17" ht="13.5" customHeight="1">
      <c r="A17" s="1"/>
      <c r="N17" s="1"/>
      <c r="O17" s="1"/>
      <c r="P17" s="1"/>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row>
  </sheetData>
  <mergeCells count="27">
    <mergeCell ref="AP6:AQ6"/>
    <mergeCell ref="AR6:AS6"/>
    <mergeCell ref="B14:M14"/>
    <mergeCell ref="B15:M17"/>
    <mergeCell ref="B12:E12"/>
    <mergeCell ref="B6:I6"/>
    <mergeCell ref="J4:AW4"/>
    <mergeCell ref="J5:AU5"/>
    <mergeCell ref="AV5:AV6"/>
    <mergeCell ref="AW5:AW7"/>
    <mergeCell ref="J6:K6"/>
    <mergeCell ref="L6:M6"/>
    <mergeCell ref="AT6:AU6"/>
    <mergeCell ref="N6:O6"/>
    <mergeCell ref="P6:Q6"/>
    <mergeCell ref="R6:S6"/>
    <mergeCell ref="T6:U6"/>
    <mergeCell ref="V6:W6"/>
    <mergeCell ref="X6:Y6"/>
    <mergeCell ref="Z6:AA6"/>
    <mergeCell ref="AB6:AC6"/>
    <mergeCell ref="AD6:AE6"/>
    <mergeCell ref="AF6:AG6"/>
    <mergeCell ref="AH6:AI6"/>
    <mergeCell ref="AJ6:AK6"/>
    <mergeCell ref="AL6:AM6"/>
    <mergeCell ref="AN6:AO6"/>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38"/>
    <col customWidth="1" min="2" max="2" width="25.38"/>
    <col customWidth="1" min="3" max="3" width="54.38"/>
    <col customWidth="1" min="4" max="4" width="52.5"/>
    <col customWidth="1" min="5" max="5" width="11.88"/>
    <col customWidth="1" min="6" max="43" width="13.25"/>
    <col customWidth="1" min="44" max="45" width="10.88"/>
  </cols>
  <sheetData>
    <row r="1">
      <c r="A1" s="13"/>
      <c r="B1" s="13"/>
      <c r="C1" s="13"/>
      <c r="D1" s="306"/>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row>
    <row r="2">
      <c r="A2" s="13"/>
      <c r="B2" s="13"/>
      <c r="C2" s="13"/>
      <c r="D2" s="306"/>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row>
    <row r="3">
      <c r="A3" s="13"/>
      <c r="B3" s="13"/>
      <c r="C3" s="13"/>
      <c r="D3" s="306"/>
      <c r="E3" s="13"/>
      <c r="F3" s="239"/>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row>
    <row r="5">
      <c r="A5" s="13"/>
      <c r="B5" s="3" t="s">
        <v>770</v>
      </c>
      <c r="E5" s="108"/>
      <c r="F5" s="42" t="s">
        <v>40</v>
      </c>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7"/>
    </row>
    <row r="6">
      <c r="A6" s="13"/>
      <c r="E6" s="108"/>
      <c r="F6" s="42" t="s">
        <v>4</v>
      </c>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7"/>
      <c r="AR6" s="12" t="s">
        <v>5</v>
      </c>
      <c r="AS6" s="12" t="s">
        <v>6</v>
      </c>
    </row>
    <row r="7">
      <c r="A7" s="13"/>
      <c r="B7" s="44"/>
      <c r="C7" s="44"/>
      <c r="D7" s="44"/>
      <c r="E7" s="161"/>
      <c r="F7" s="15" t="s">
        <v>7</v>
      </c>
      <c r="G7" s="7"/>
      <c r="H7" s="15" t="s">
        <v>8</v>
      </c>
      <c r="I7" s="7"/>
      <c r="J7" s="15" t="s">
        <v>9</v>
      </c>
      <c r="K7" s="7"/>
      <c r="L7" s="15" t="s">
        <v>10</v>
      </c>
      <c r="M7" s="7"/>
      <c r="N7" s="15" t="s">
        <v>11</v>
      </c>
      <c r="O7" s="7"/>
      <c r="P7" s="15" t="s">
        <v>12</v>
      </c>
      <c r="Q7" s="7"/>
      <c r="R7" s="15" t="s">
        <v>13</v>
      </c>
      <c r="S7" s="7"/>
      <c r="T7" s="15" t="s">
        <v>14</v>
      </c>
      <c r="U7" s="7"/>
      <c r="V7" s="15" t="s">
        <v>15</v>
      </c>
      <c r="W7" s="7"/>
      <c r="X7" s="15" t="s">
        <v>16</v>
      </c>
      <c r="Y7" s="7"/>
      <c r="Z7" s="15" t="s">
        <v>17</v>
      </c>
      <c r="AA7" s="7"/>
      <c r="AB7" s="15" t="s">
        <v>18</v>
      </c>
      <c r="AC7" s="7"/>
      <c r="AD7" s="15" t="s">
        <v>19</v>
      </c>
      <c r="AE7" s="7"/>
      <c r="AF7" s="15" t="s">
        <v>20</v>
      </c>
      <c r="AG7" s="7"/>
      <c r="AH7" s="15" t="s">
        <v>21</v>
      </c>
      <c r="AI7" s="7"/>
      <c r="AJ7" s="15" t="s">
        <v>22</v>
      </c>
      <c r="AK7" s="7"/>
      <c r="AL7" s="15" t="s">
        <v>23</v>
      </c>
      <c r="AM7" s="7"/>
      <c r="AN7" s="15" t="s">
        <v>24</v>
      </c>
      <c r="AO7" s="7"/>
      <c r="AP7" s="15" t="s">
        <v>25</v>
      </c>
      <c r="AQ7" s="7"/>
      <c r="AR7" s="17"/>
      <c r="AS7" s="14"/>
    </row>
    <row r="8">
      <c r="A8" s="13"/>
      <c r="B8" s="16" t="s">
        <v>756</v>
      </c>
      <c r="C8" s="16" t="s">
        <v>771</v>
      </c>
      <c r="D8" s="322" t="s">
        <v>224</v>
      </c>
      <c r="E8" s="16" t="s">
        <v>772</v>
      </c>
      <c r="F8" s="48" t="s">
        <v>27</v>
      </c>
      <c r="G8" s="48" t="s">
        <v>28</v>
      </c>
      <c r="H8" s="48" t="s">
        <v>27</v>
      </c>
      <c r="I8" s="48" t="s">
        <v>28</v>
      </c>
      <c r="J8" s="48" t="s">
        <v>27</v>
      </c>
      <c r="K8" s="48" t="s">
        <v>28</v>
      </c>
      <c r="L8" s="48" t="s">
        <v>27</v>
      </c>
      <c r="M8" s="48" t="s">
        <v>28</v>
      </c>
      <c r="N8" s="48" t="s">
        <v>27</v>
      </c>
      <c r="O8" s="48" t="s">
        <v>28</v>
      </c>
      <c r="P8" s="48" t="s">
        <v>27</v>
      </c>
      <c r="Q8" s="48" t="s">
        <v>28</v>
      </c>
      <c r="R8" s="48" t="s">
        <v>27</v>
      </c>
      <c r="S8" s="48" t="s">
        <v>28</v>
      </c>
      <c r="T8" s="48" t="s">
        <v>27</v>
      </c>
      <c r="U8" s="48" t="s">
        <v>28</v>
      </c>
      <c r="V8" s="48" t="s">
        <v>27</v>
      </c>
      <c r="W8" s="48" t="s">
        <v>28</v>
      </c>
      <c r="X8" s="48" t="s">
        <v>27</v>
      </c>
      <c r="Y8" s="48" t="s">
        <v>28</v>
      </c>
      <c r="Z8" s="48" t="s">
        <v>27</v>
      </c>
      <c r="AA8" s="48" t="s">
        <v>28</v>
      </c>
      <c r="AB8" s="48" t="s">
        <v>27</v>
      </c>
      <c r="AC8" s="48" t="s">
        <v>28</v>
      </c>
      <c r="AD8" s="48" t="s">
        <v>27</v>
      </c>
      <c r="AE8" s="48" t="s">
        <v>28</v>
      </c>
      <c r="AF8" s="48" t="s">
        <v>27</v>
      </c>
      <c r="AG8" s="48" t="s">
        <v>28</v>
      </c>
      <c r="AH8" s="48" t="s">
        <v>27</v>
      </c>
      <c r="AI8" s="48" t="s">
        <v>28</v>
      </c>
      <c r="AJ8" s="48" t="s">
        <v>27</v>
      </c>
      <c r="AK8" s="48" t="s">
        <v>28</v>
      </c>
      <c r="AL8" s="48" t="s">
        <v>27</v>
      </c>
      <c r="AM8" s="48" t="s">
        <v>28</v>
      </c>
      <c r="AN8" s="48" t="s">
        <v>27</v>
      </c>
      <c r="AO8" s="48" t="s">
        <v>28</v>
      </c>
      <c r="AP8" s="48" t="s">
        <v>27</v>
      </c>
      <c r="AQ8" s="48" t="s">
        <v>28</v>
      </c>
      <c r="AR8" s="48" t="s">
        <v>28</v>
      </c>
      <c r="AS8" s="17"/>
    </row>
    <row r="9">
      <c r="A9" s="13"/>
      <c r="B9" s="61" t="s">
        <v>773</v>
      </c>
      <c r="C9" s="61" t="s">
        <v>773</v>
      </c>
      <c r="D9" s="323" t="s">
        <v>774</v>
      </c>
      <c r="E9" s="80">
        <v>6.8506152E7</v>
      </c>
      <c r="F9" s="80">
        <f>E9</f>
        <v>68506152</v>
      </c>
      <c r="G9" s="80">
        <v>0.0</v>
      </c>
      <c r="H9" s="80">
        <v>0.0</v>
      </c>
      <c r="I9" s="80">
        <v>0.0</v>
      </c>
      <c r="J9" s="80">
        <v>0.0</v>
      </c>
      <c r="K9" s="80">
        <v>0.0</v>
      </c>
      <c r="L9" s="80">
        <v>0.0</v>
      </c>
      <c r="M9" s="80">
        <v>0.0</v>
      </c>
      <c r="N9" s="80">
        <v>0.0</v>
      </c>
      <c r="O9" s="80">
        <v>0.0</v>
      </c>
      <c r="P9" s="80">
        <v>0.0</v>
      </c>
      <c r="Q9" s="80">
        <v>0.0</v>
      </c>
      <c r="R9" s="80">
        <v>0.0</v>
      </c>
      <c r="S9" s="80">
        <v>0.0</v>
      </c>
      <c r="T9" s="80">
        <v>0.0</v>
      </c>
      <c r="U9" s="80">
        <v>0.0</v>
      </c>
      <c r="V9" s="80">
        <v>0.0</v>
      </c>
      <c r="W9" s="80">
        <v>0.0</v>
      </c>
      <c r="X9" s="80">
        <v>0.0</v>
      </c>
      <c r="Y9" s="80">
        <v>0.0</v>
      </c>
      <c r="Z9" s="80">
        <v>0.0</v>
      </c>
      <c r="AA9" s="80">
        <v>0.0</v>
      </c>
      <c r="AB9" s="80">
        <v>0.0</v>
      </c>
      <c r="AC9" s="80">
        <v>0.0</v>
      </c>
      <c r="AD9" s="80">
        <v>0.0</v>
      </c>
      <c r="AE9" s="80">
        <v>0.0</v>
      </c>
      <c r="AF9" s="80">
        <v>0.0</v>
      </c>
      <c r="AG9" s="80">
        <v>0.0</v>
      </c>
      <c r="AH9" s="80">
        <v>0.0</v>
      </c>
      <c r="AI9" s="80">
        <v>0.0</v>
      </c>
      <c r="AJ9" s="80">
        <v>0.0</v>
      </c>
      <c r="AK9" s="80">
        <v>0.0</v>
      </c>
      <c r="AL9" s="80">
        <v>0.0</v>
      </c>
      <c r="AM9" s="80">
        <v>0.0</v>
      </c>
      <c r="AN9" s="80">
        <v>0.0</v>
      </c>
      <c r="AO9" s="80">
        <v>0.0</v>
      </c>
      <c r="AP9" s="80">
        <v>0.0</v>
      </c>
      <c r="AQ9" s="80">
        <v>0.0</v>
      </c>
      <c r="AR9" s="80">
        <v>0.0</v>
      </c>
      <c r="AS9" s="80">
        <f t="shared" ref="AS9:AS12" si="1">SUM(F9:AR9)</f>
        <v>68506152</v>
      </c>
    </row>
    <row r="10">
      <c r="A10" s="13"/>
      <c r="B10" s="324" t="s">
        <v>775</v>
      </c>
      <c r="C10" s="324" t="s">
        <v>776</v>
      </c>
      <c r="D10" s="323" t="s">
        <v>777</v>
      </c>
      <c r="E10" s="325">
        <v>1.669564E8</v>
      </c>
      <c r="F10" s="80">
        <v>0.0</v>
      </c>
      <c r="G10" s="80">
        <v>0.0</v>
      </c>
      <c r="H10" s="80">
        <v>0.0</v>
      </c>
      <c r="I10" s="80">
        <v>0.0</v>
      </c>
      <c r="J10" s="80">
        <v>0.0</v>
      </c>
      <c r="K10" s="80">
        <v>0.0</v>
      </c>
      <c r="L10" s="80">
        <v>0.0</v>
      </c>
      <c r="M10" s="80">
        <v>0.0</v>
      </c>
      <c r="N10" s="80">
        <v>0.0</v>
      </c>
      <c r="O10" s="80">
        <v>0.0</v>
      </c>
      <c r="P10" s="80">
        <v>0.0</v>
      </c>
      <c r="Q10" s="80">
        <v>0.0</v>
      </c>
      <c r="R10" s="80">
        <v>0.0</v>
      </c>
      <c r="S10" s="80">
        <v>0.0</v>
      </c>
      <c r="T10" s="80">
        <v>0.0</v>
      </c>
      <c r="U10" s="80">
        <v>0.0</v>
      </c>
      <c r="V10" s="80">
        <v>0.0</v>
      </c>
      <c r="W10" s="80">
        <v>0.0</v>
      </c>
      <c r="X10" s="80">
        <v>0.0</v>
      </c>
      <c r="Y10" s="80">
        <v>0.0</v>
      </c>
      <c r="Z10" s="80">
        <v>0.0</v>
      </c>
      <c r="AA10" s="80">
        <v>0.0</v>
      </c>
      <c r="AB10" s="80">
        <v>0.0</v>
      </c>
      <c r="AC10" s="80">
        <v>0.0</v>
      </c>
      <c r="AD10" s="80">
        <v>0.0</v>
      </c>
      <c r="AE10" s="80">
        <v>0.0</v>
      </c>
      <c r="AF10" s="80">
        <v>0.0</v>
      </c>
      <c r="AG10" s="80">
        <v>0.0</v>
      </c>
      <c r="AH10" s="80">
        <v>0.0</v>
      </c>
      <c r="AI10" s="80">
        <v>0.0</v>
      </c>
      <c r="AJ10" s="80">
        <v>0.0</v>
      </c>
      <c r="AK10" s="80">
        <v>0.0</v>
      </c>
      <c r="AL10" s="80">
        <v>0.0</v>
      </c>
      <c r="AM10" s="80">
        <v>0.0</v>
      </c>
      <c r="AN10" s="80">
        <v>0.0</v>
      </c>
      <c r="AO10" s="80">
        <v>0.0</v>
      </c>
      <c r="AP10" s="80">
        <v>0.0</v>
      </c>
      <c r="AQ10" s="80">
        <v>0.0</v>
      </c>
      <c r="AR10" s="80">
        <f t="shared" ref="AR10:AR12" si="2">E10</f>
        <v>166956400</v>
      </c>
      <c r="AS10" s="80">
        <f t="shared" si="1"/>
        <v>166956400</v>
      </c>
    </row>
    <row r="11">
      <c r="A11" s="13"/>
      <c r="B11" s="324" t="s">
        <v>778</v>
      </c>
      <c r="C11" s="324" t="s">
        <v>779</v>
      </c>
      <c r="D11" s="323" t="s">
        <v>780</v>
      </c>
      <c r="E11" s="325">
        <v>1.669564E8</v>
      </c>
      <c r="F11" s="80">
        <v>0.0</v>
      </c>
      <c r="G11" s="80">
        <v>0.0</v>
      </c>
      <c r="H11" s="80">
        <v>0.0</v>
      </c>
      <c r="I11" s="80">
        <v>0.0</v>
      </c>
      <c r="J11" s="80">
        <v>0.0</v>
      </c>
      <c r="K11" s="80">
        <v>0.0</v>
      </c>
      <c r="L11" s="80">
        <v>0.0</v>
      </c>
      <c r="M11" s="80">
        <v>0.0</v>
      </c>
      <c r="N11" s="80">
        <v>0.0</v>
      </c>
      <c r="O11" s="80">
        <v>0.0</v>
      </c>
      <c r="P11" s="80">
        <v>0.0</v>
      </c>
      <c r="Q11" s="80">
        <v>0.0</v>
      </c>
      <c r="R11" s="80">
        <v>0.0</v>
      </c>
      <c r="S11" s="80">
        <v>0.0</v>
      </c>
      <c r="T11" s="80">
        <v>0.0</v>
      </c>
      <c r="U11" s="80">
        <v>0.0</v>
      </c>
      <c r="V11" s="80">
        <v>0.0</v>
      </c>
      <c r="W11" s="80">
        <v>0.0</v>
      </c>
      <c r="X11" s="80">
        <v>0.0</v>
      </c>
      <c r="Y11" s="80">
        <v>0.0</v>
      </c>
      <c r="Z11" s="80">
        <v>0.0</v>
      </c>
      <c r="AA11" s="80">
        <v>0.0</v>
      </c>
      <c r="AB11" s="80">
        <v>0.0</v>
      </c>
      <c r="AC11" s="80">
        <v>0.0</v>
      </c>
      <c r="AD11" s="80">
        <v>0.0</v>
      </c>
      <c r="AE11" s="80">
        <v>0.0</v>
      </c>
      <c r="AF11" s="80">
        <v>0.0</v>
      </c>
      <c r="AG11" s="80">
        <v>0.0</v>
      </c>
      <c r="AH11" s="80">
        <v>0.0</v>
      </c>
      <c r="AI11" s="80">
        <v>0.0</v>
      </c>
      <c r="AJ11" s="80">
        <v>0.0</v>
      </c>
      <c r="AK11" s="80">
        <v>0.0</v>
      </c>
      <c r="AL11" s="80">
        <v>0.0</v>
      </c>
      <c r="AM11" s="80">
        <v>0.0</v>
      </c>
      <c r="AN11" s="80">
        <v>0.0</v>
      </c>
      <c r="AO11" s="80">
        <v>0.0</v>
      </c>
      <c r="AP11" s="80">
        <v>0.0</v>
      </c>
      <c r="AQ11" s="80">
        <v>0.0</v>
      </c>
      <c r="AR11" s="80">
        <f t="shared" si="2"/>
        <v>166956400</v>
      </c>
      <c r="AS11" s="80">
        <f t="shared" si="1"/>
        <v>166956400</v>
      </c>
    </row>
    <row r="12">
      <c r="A12" s="13"/>
      <c r="B12" s="324" t="s">
        <v>781</v>
      </c>
      <c r="C12" s="324" t="s">
        <v>782</v>
      </c>
      <c r="D12" s="323" t="s">
        <v>783</v>
      </c>
      <c r="E12" s="325">
        <v>1.669564E8</v>
      </c>
      <c r="F12" s="80">
        <v>0.0</v>
      </c>
      <c r="G12" s="80">
        <v>0.0</v>
      </c>
      <c r="H12" s="80">
        <v>0.0</v>
      </c>
      <c r="I12" s="80">
        <v>0.0</v>
      </c>
      <c r="J12" s="80">
        <v>0.0</v>
      </c>
      <c r="K12" s="80">
        <v>0.0</v>
      </c>
      <c r="L12" s="80">
        <v>0.0</v>
      </c>
      <c r="M12" s="80">
        <v>0.0</v>
      </c>
      <c r="N12" s="80">
        <v>0.0</v>
      </c>
      <c r="O12" s="80">
        <v>0.0</v>
      </c>
      <c r="P12" s="80">
        <v>0.0</v>
      </c>
      <c r="Q12" s="80">
        <v>0.0</v>
      </c>
      <c r="R12" s="80">
        <v>0.0</v>
      </c>
      <c r="S12" s="80">
        <v>0.0</v>
      </c>
      <c r="T12" s="80">
        <v>0.0</v>
      </c>
      <c r="U12" s="80">
        <v>0.0</v>
      </c>
      <c r="V12" s="80">
        <v>0.0</v>
      </c>
      <c r="W12" s="80">
        <v>0.0</v>
      </c>
      <c r="X12" s="80">
        <v>0.0</v>
      </c>
      <c r="Y12" s="80">
        <v>0.0</v>
      </c>
      <c r="Z12" s="80">
        <v>0.0</v>
      </c>
      <c r="AA12" s="80">
        <v>0.0</v>
      </c>
      <c r="AB12" s="80">
        <v>0.0</v>
      </c>
      <c r="AC12" s="80">
        <v>0.0</v>
      </c>
      <c r="AD12" s="80">
        <v>0.0</v>
      </c>
      <c r="AE12" s="80">
        <v>0.0</v>
      </c>
      <c r="AF12" s="80">
        <v>0.0</v>
      </c>
      <c r="AG12" s="80">
        <v>0.0</v>
      </c>
      <c r="AH12" s="80">
        <v>0.0</v>
      </c>
      <c r="AI12" s="80">
        <v>0.0</v>
      </c>
      <c r="AJ12" s="80">
        <v>0.0</v>
      </c>
      <c r="AK12" s="80">
        <v>0.0</v>
      </c>
      <c r="AL12" s="80">
        <v>0.0</v>
      </c>
      <c r="AM12" s="80">
        <v>0.0</v>
      </c>
      <c r="AN12" s="80">
        <v>0.0</v>
      </c>
      <c r="AO12" s="80">
        <v>0.0</v>
      </c>
      <c r="AP12" s="80">
        <v>0.0</v>
      </c>
      <c r="AQ12" s="80">
        <v>0.0</v>
      </c>
      <c r="AR12" s="80">
        <f t="shared" si="2"/>
        <v>166956400</v>
      </c>
      <c r="AS12" s="80">
        <f t="shared" si="1"/>
        <v>166956400</v>
      </c>
    </row>
    <row r="13">
      <c r="A13" s="13"/>
      <c r="B13" s="292" t="s">
        <v>6</v>
      </c>
      <c r="C13" s="6"/>
      <c r="D13" s="7"/>
      <c r="E13" s="326">
        <f t="shared" ref="E13:AS13" si="3">SUM(E9:E12)</f>
        <v>569375352</v>
      </c>
      <c r="F13" s="326">
        <f t="shared" si="3"/>
        <v>68506152</v>
      </c>
      <c r="G13" s="327">
        <f t="shared" si="3"/>
        <v>0</v>
      </c>
      <c r="H13" s="327">
        <f t="shared" si="3"/>
        <v>0</v>
      </c>
      <c r="I13" s="327">
        <f t="shared" si="3"/>
        <v>0</v>
      </c>
      <c r="J13" s="327">
        <f t="shared" si="3"/>
        <v>0</v>
      </c>
      <c r="K13" s="327">
        <f t="shared" si="3"/>
        <v>0</v>
      </c>
      <c r="L13" s="327">
        <f t="shared" si="3"/>
        <v>0</v>
      </c>
      <c r="M13" s="327">
        <f t="shared" si="3"/>
        <v>0</v>
      </c>
      <c r="N13" s="327">
        <f t="shared" si="3"/>
        <v>0</v>
      </c>
      <c r="O13" s="327">
        <f t="shared" si="3"/>
        <v>0</v>
      </c>
      <c r="P13" s="327">
        <f t="shared" si="3"/>
        <v>0</v>
      </c>
      <c r="Q13" s="327">
        <f t="shared" si="3"/>
        <v>0</v>
      </c>
      <c r="R13" s="327">
        <f t="shared" si="3"/>
        <v>0</v>
      </c>
      <c r="S13" s="327">
        <f t="shared" si="3"/>
        <v>0</v>
      </c>
      <c r="T13" s="327">
        <f t="shared" si="3"/>
        <v>0</v>
      </c>
      <c r="U13" s="327">
        <f t="shared" si="3"/>
        <v>0</v>
      </c>
      <c r="V13" s="327">
        <f t="shared" si="3"/>
        <v>0</v>
      </c>
      <c r="W13" s="327">
        <f t="shared" si="3"/>
        <v>0</v>
      </c>
      <c r="X13" s="327">
        <f t="shared" si="3"/>
        <v>0</v>
      </c>
      <c r="Y13" s="327">
        <f t="shared" si="3"/>
        <v>0</v>
      </c>
      <c r="Z13" s="327">
        <f t="shared" si="3"/>
        <v>0</v>
      </c>
      <c r="AA13" s="327">
        <f t="shared" si="3"/>
        <v>0</v>
      </c>
      <c r="AB13" s="327">
        <f t="shared" si="3"/>
        <v>0</v>
      </c>
      <c r="AC13" s="327">
        <f t="shared" si="3"/>
        <v>0</v>
      </c>
      <c r="AD13" s="327">
        <f t="shared" si="3"/>
        <v>0</v>
      </c>
      <c r="AE13" s="327">
        <f t="shared" si="3"/>
        <v>0</v>
      </c>
      <c r="AF13" s="327">
        <f t="shared" si="3"/>
        <v>0</v>
      </c>
      <c r="AG13" s="327">
        <f t="shared" si="3"/>
        <v>0</v>
      </c>
      <c r="AH13" s="327">
        <f t="shared" si="3"/>
        <v>0</v>
      </c>
      <c r="AI13" s="327">
        <f t="shared" si="3"/>
        <v>0</v>
      </c>
      <c r="AJ13" s="327">
        <f t="shared" si="3"/>
        <v>0</v>
      </c>
      <c r="AK13" s="327">
        <f t="shared" si="3"/>
        <v>0</v>
      </c>
      <c r="AL13" s="327">
        <f t="shared" si="3"/>
        <v>0</v>
      </c>
      <c r="AM13" s="327">
        <f t="shared" si="3"/>
        <v>0</v>
      </c>
      <c r="AN13" s="327">
        <f t="shared" si="3"/>
        <v>0</v>
      </c>
      <c r="AO13" s="327">
        <f t="shared" si="3"/>
        <v>0</v>
      </c>
      <c r="AP13" s="327">
        <f t="shared" si="3"/>
        <v>0</v>
      </c>
      <c r="AQ13" s="327">
        <f t="shared" si="3"/>
        <v>0</v>
      </c>
      <c r="AR13" s="326">
        <f t="shared" si="3"/>
        <v>500869200</v>
      </c>
      <c r="AS13" s="326">
        <f t="shared" si="3"/>
        <v>569375352</v>
      </c>
    </row>
    <row r="14" ht="15.75" customHeight="1">
      <c r="A14" s="13"/>
      <c r="B14" s="13"/>
      <c r="C14" s="13"/>
      <c r="D14" s="306"/>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ht="15.75" customHeight="1">
      <c r="A15" s="13"/>
      <c r="B15" s="13"/>
      <c r="C15" s="13"/>
      <c r="D15" s="306"/>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row>
  </sheetData>
  <mergeCells count="25">
    <mergeCell ref="AL7:AM7"/>
    <mergeCell ref="AN7:AO7"/>
    <mergeCell ref="F5:AS5"/>
    <mergeCell ref="F6:AQ6"/>
    <mergeCell ref="AR6:AR7"/>
    <mergeCell ref="AS6:AS8"/>
    <mergeCell ref="F7:G7"/>
    <mergeCell ref="H7:I7"/>
    <mergeCell ref="AP7:AQ7"/>
    <mergeCell ref="B5:E7"/>
    <mergeCell ref="B13:D13"/>
    <mergeCell ref="J7:K7"/>
    <mergeCell ref="L7:M7"/>
    <mergeCell ref="N7:O7"/>
    <mergeCell ref="P7:Q7"/>
    <mergeCell ref="R7:S7"/>
    <mergeCell ref="T7:U7"/>
    <mergeCell ref="V7:W7"/>
    <mergeCell ref="X7:Y7"/>
    <mergeCell ref="Z7:AA7"/>
    <mergeCell ref="AB7:AC7"/>
    <mergeCell ref="AD7:AE7"/>
    <mergeCell ref="AF7:AG7"/>
    <mergeCell ref="AH7:AI7"/>
    <mergeCell ref="AJ7:AK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13"/>
    <col customWidth="1" min="2" max="2" width="50.38"/>
    <col customWidth="1" min="3" max="3" width="39.88"/>
    <col customWidth="1" min="4" max="4" width="21.38"/>
    <col customWidth="1" min="5" max="5" width="12.38"/>
    <col customWidth="1" min="6" max="6" width="15.38"/>
    <col customWidth="1" min="7" max="7" width="17.0"/>
    <col customWidth="1" min="8" max="45" width="12.13"/>
    <col customWidth="1" min="46" max="46" width="11.75"/>
    <col customWidth="1" min="47" max="47" width="11.25"/>
  </cols>
  <sheetData>
    <row r="1">
      <c r="A1" s="1"/>
      <c r="B1" s="328"/>
      <c r="C1" s="235"/>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row>
    <row r="2">
      <c r="A2" s="1"/>
      <c r="B2" s="328"/>
      <c r="C2" s="235"/>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row>
    <row r="3">
      <c r="A3" s="1"/>
      <c r="B3" s="328"/>
      <c r="C3" s="235"/>
      <c r="D3" s="1"/>
      <c r="E3" s="1"/>
      <c r="F3" s="106"/>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c r="A4" s="1"/>
      <c r="B4" s="328"/>
      <c r="C4" s="235"/>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row>
    <row r="6">
      <c r="A6" s="1"/>
      <c r="B6" s="3" t="s">
        <v>784</v>
      </c>
      <c r="G6" s="108"/>
      <c r="H6" s="42" t="s">
        <v>40</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7"/>
    </row>
    <row r="7">
      <c r="A7" s="1"/>
      <c r="G7" s="108"/>
      <c r="H7" s="42" t="s">
        <v>4</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7"/>
      <c r="AT7" s="12" t="s">
        <v>5</v>
      </c>
      <c r="AU7" s="12" t="s">
        <v>6</v>
      </c>
    </row>
    <row r="8">
      <c r="A8" s="1"/>
      <c r="B8" s="44"/>
      <c r="C8" s="44"/>
      <c r="D8" s="44"/>
      <c r="E8" s="44"/>
      <c r="F8" s="44"/>
      <c r="G8" s="161"/>
      <c r="H8" s="15" t="s">
        <v>7</v>
      </c>
      <c r="I8" s="7"/>
      <c r="J8" s="15" t="s">
        <v>8</v>
      </c>
      <c r="K8" s="7"/>
      <c r="L8" s="15" t="s">
        <v>9</v>
      </c>
      <c r="M8" s="7"/>
      <c r="N8" s="15" t="s">
        <v>10</v>
      </c>
      <c r="O8" s="7"/>
      <c r="P8" s="15" t="s">
        <v>11</v>
      </c>
      <c r="Q8" s="7"/>
      <c r="R8" s="15" t="s">
        <v>12</v>
      </c>
      <c r="S8" s="7"/>
      <c r="T8" s="15" t="s">
        <v>13</v>
      </c>
      <c r="U8" s="7"/>
      <c r="V8" s="15" t="s">
        <v>14</v>
      </c>
      <c r="W8" s="7"/>
      <c r="X8" s="15" t="s">
        <v>15</v>
      </c>
      <c r="Y8" s="7"/>
      <c r="Z8" s="15" t="s">
        <v>16</v>
      </c>
      <c r="AA8" s="7"/>
      <c r="AB8" s="15" t="s">
        <v>17</v>
      </c>
      <c r="AC8" s="7"/>
      <c r="AD8" s="15" t="s">
        <v>18</v>
      </c>
      <c r="AE8" s="7"/>
      <c r="AF8" s="15" t="s">
        <v>19</v>
      </c>
      <c r="AG8" s="7"/>
      <c r="AH8" s="15" t="s">
        <v>20</v>
      </c>
      <c r="AI8" s="7"/>
      <c r="AJ8" s="15" t="s">
        <v>21</v>
      </c>
      <c r="AK8" s="7"/>
      <c r="AL8" s="15" t="s">
        <v>22</v>
      </c>
      <c r="AM8" s="7"/>
      <c r="AN8" s="15" t="s">
        <v>23</v>
      </c>
      <c r="AO8" s="7"/>
      <c r="AP8" s="15" t="s">
        <v>24</v>
      </c>
      <c r="AQ8" s="7"/>
      <c r="AR8" s="15" t="s">
        <v>25</v>
      </c>
      <c r="AS8" s="7"/>
      <c r="AT8" s="17"/>
      <c r="AU8" s="14"/>
    </row>
    <row r="9">
      <c r="A9" s="1"/>
      <c r="B9" s="73" t="s">
        <v>785</v>
      </c>
      <c r="C9" s="329" t="s">
        <v>224</v>
      </c>
      <c r="D9" s="330" t="s">
        <v>786</v>
      </c>
      <c r="E9" s="330" t="s">
        <v>706</v>
      </c>
      <c r="F9" s="330" t="s">
        <v>787</v>
      </c>
      <c r="G9" s="48" t="s">
        <v>395</v>
      </c>
      <c r="H9" s="48" t="s">
        <v>27</v>
      </c>
      <c r="I9" s="48" t="s">
        <v>28</v>
      </c>
      <c r="J9" s="48" t="s">
        <v>27</v>
      </c>
      <c r="K9" s="48" t="s">
        <v>28</v>
      </c>
      <c r="L9" s="48" t="s">
        <v>27</v>
      </c>
      <c r="M9" s="48" t="s">
        <v>28</v>
      </c>
      <c r="N9" s="48" t="s">
        <v>27</v>
      </c>
      <c r="O9" s="48" t="s">
        <v>28</v>
      </c>
      <c r="P9" s="48" t="s">
        <v>27</v>
      </c>
      <c r="Q9" s="48" t="s">
        <v>28</v>
      </c>
      <c r="R9" s="48" t="s">
        <v>27</v>
      </c>
      <c r="S9" s="48" t="s">
        <v>28</v>
      </c>
      <c r="T9" s="48" t="s">
        <v>27</v>
      </c>
      <c r="U9" s="48" t="s">
        <v>28</v>
      </c>
      <c r="V9" s="48" t="s">
        <v>27</v>
      </c>
      <c r="W9" s="48" t="s">
        <v>28</v>
      </c>
      <c r="X9" s="48" t="s">
        <v>27</v>
      </c>
      <c r="Y9" s="48" t="s">
        <v>28</v>
      </c>
      <c r="Z9" s="11" t="s">
        <v>27</v>
      </c>
      <c r="AA9" s="11" t="s">
        <v>28</v>
      </c>
      <c r="AB9" s="11" t="s">
        <v>27</v>
      </c>
      <c r="AC9" s="11" t="s">
        <v>28</v>
      </c>
      <c r="AD9" s="11" t="s">
        <v>27</v>
      </c>
      <c r="AE9" s="11" t="s">
        <v>28</v>
      </c>
      <c r="AF9" s="11" t="s">
        <v>27</v>
      </c>
      <c r="AG9" s="11" t="s">
        <v>28</v>
      </c>
      <c r="AH9" s="11" t="s">
        <v>27</v>
      </c>
      <c r="AI9" s="11" t="s">
        <v>28</v>
      </c>
      <c r="AJ9" s="48" t="s">
        <v>27</v>
      </c>
      <c r="AK9" s="48" t="s">
        <v>28</v>
      </c>
      <c r="AL9" s="48" t="s">
        <v>27</v>
      </c>
      <c r="AM9" s="48" t="s">
        <v>28</v>
      </c>
      <c r="AN9" s="48" t="s">
        <v>27</v>
      </c>
      <c r="AO9" s="48" t="s">
        <v>28</v>
      </c>
      <c r="AP9" s="48" t="s">
        <v>27</v>
      </c>
      <c r="AQ9" s="48" t="s">
        <v>28</v>
      </c>
      <c r="AR9" s="48" t="s">
        <v>27</v>
      </c>
      <c r="AS9" s="48" t="s">
        <v>28</v>
      </c>
      <c r="AT9" s="48" t="s">
        <v>28</v>
      </c>
      <c r="AU9" s="17"/>
    </row>
    <row r="10">
      <c r="A10" s="1"/>
      <c r="B10" s="331" t="s">
        <v>788</v>
      </c>
      <c r="C10" s="332" t="s">
        <v>789</v>
      </c>
      <c r="D10" s="333">
        <v>1.0</v>
      </c>
      <c r="E10" s="334">
        <v>36.0</v>
      </c>
      <c r="F10" s="335">
        <f>G10/E10</f>
        <v>19847983.53</v>
      </c>
      <c r="G10" s="335">
        <v>7.14527407E8</v>
      </c>
      <c r="H10" s="80">
        <v>0.0</v>
      </c>
      <c r="I10" s="80">
        <v>0.0</v>
      </c>
      <c r="J10" s="80">
        <v>0.0</v>
      </c>
      <c r="K10" s="80">
        <v>0.0</v>
      </c>
      <c r="L10" s="80">
        <v>0.0</v>
      </c>
      <c r="M10" s="80">
        <v>0.0</v>
      </c>
      <c r="N10" s="80">
        <v>0.0</v>
      </c>
      <c r="O10" s="80">
        <v>0.0</v>
      </c>
      <c r="P10" s="80">
        <v>0.0</v>
      </c>
      <c r="Q10" s="80">
        <v>0.0</v>
      </c>
      <c r="R10" s="80">
        <v>0.0</v>
      </c>
      <c r="S10" s="80">
        <v>0.0</v>
      </c>
      <c r="T10" s="80">
        <v>0.0</v>
      </c>
      <c r="U10" s="80">
        <v>0.0</v>
      </c>
      <c r="V10" s="80">
        <v>0.0</v>
      </c>
      <c r="W10" s="80">
        <v>0.0</v>
      </c>
      <c r="X10" s="80">
        <v>0.0</v>
      </c>
      <c r="Y10" s="80">
        <v>0.0</v>
      </c>
      <c r="Z10" s="80">
        <v>0.0</v>
      </c>
      <c r="AA10" s="80">
        <v>0.0</v>
      </c>
      <c r="AB10" s="80">
        <v>0.0</v>
      </c>
      <c r="AC10" s="80">
        <v>0.0</v>
      </c>
      <c r="AD10" s="80">
        <v>0.0</v>
      </c>
      <c r="AE10" s="80">
        <v>0.0</v>
      </c>
      <c r="AF10" s="80">
        <v>0.0</v>
      </c>
      <c r="AG10" s="80">
        <v>0.0</v>
      </c>
      <c r="AH10" s="80">
        <v>0.0</v>
      </c>
      <c r="AI10" s="80">
        <v>0.0</v>
      </c>
      <c r="AJ10" s="80">
        <v>0.0</v>
      </c>
      <c r="AK10" s="80">
        <v>0.0</v>
      </c>
      <c r="AL10" s="80">
        <v>0.0</v>
      </c>
      <c r="AM10" s="80">
        <v>0.0</v>
      </c>
      <c r="AN10" s="80">
        <v>0.0</v>
      </c>
      <c r="AO10" s="80">
        <v>0.0</v>
      </c>
      <c r="AP10" s="80">
        <v>0.0</v>
      </c>
      <c r="AQ10" s="80">
        <v>0.0</v>
      </c>
      <c r="AR10" s="80">
        <v>0.0</v>
      </c>
      <c r="AS10" s="80">
        <v>0.0</v>
      </c>
      <c r="AT10" s="80">
        <f>G10</f>
        <v>714527407</v>
      </c>
      <c r="AU10" s="80">
        <f>SUM(H10:AT10)</f>
        <v>714527407</v>
      </c>
    </row>
    <row r="11">
      <c r="A11" s="1"/>
      <c r="B11" s="103" t="s">
        <v>6</v>
      </c>
      <c r="C11" s="6"/>
      <c r="D11" s="6"/>
      <c r="E11" s="6"/>
      <c r="F11" s="7"/>
      <c r="G11" s="104">
        <f t="shared" ref="G11:AU11" si="1">SUM(G10)</f>
        <v>714527407</v>
      </c>
      <c r="H11" s="104">
        <f t="shared" si="1"/>
        <v>0</v>
      </c>
      <c r="I11" s="104">
        <f t="shared" si="1"/>
        <v>0</v>
      </c>
      <c r="J11" s="104">
        <f t="shared" si="1"/>
        <v>0</v>
      </c>
      <c r="K11" s="104">
        <f t="shared" si="1"/>
        <v>0</v>
      </c>
      <c r="L11" s="104">
        <f t="shared" si="1"/>
        <v>0</v>
      </c>
      <c r="M11" s="104">
        <f t="shared" si="1"/>
        <v>0</v>
      </c>
      <c r="N11" s="104">
        <f t="shared" si="1"/>
        <v>0</v>
      </c>
      <c r="O11" s="104">
        <f t="shared" si="1"/>
        <v>0</v>
      </c>
      <c r="P11" s="104">
        <f t="shared" si="1"/>
        <v>0</v>
      </c>
      <c r="Q11" s="104">
        <f t="shared" si="1"/>
        <v>0</v>
      </c>
      <c r="R11" s="104">
        <f t="shared" si="1"/>
        <v>0</v>
      </c>
      <c r="S11" s="104">
        <f t="shared" si="1"/>
        <v>0</v>
      </c>
      <c r="T11" s="104">
        <f t="shared" si="1"/>
        <v>0</v>
      </c>
      <c r="U11" s="104">
        <f t="shared" si="1"/>
        <v>0</v>
      </c>
      <c r="V11" s="104">
        <f t="shared" si="1"/>
        <v>0</v>
      </c>
      <c r="W11" s="104">
        <f t="shared" si="1"/>
        <v>0</v>
      </c>
      <c r="X11" s="104">
        <f t="shared" si="1"/>
        <v>0</v>
      </c>
      <c r="Y11" s="104">
        <f t="shared" si="1"/>
        <v>0</v>
      </c>
      <c r="Z11" s="104">
        <f t="shared" si="1"/>
        <v>0</v>
      </c>
      <c r="AA11" s="104">
        <f t="shared" si="1"/>
        <v>0</v>
      </c>
      <c r="AB11" s="104">
        <f t="shared" si="1"/>
        <v>0</v>
      </c>
      <c r="AC11" s="104">
        <f t="shared" si="1"/>
        <v>0</v>
      </c>
      <c r="AD11" s="104">
        <f t="shared" si="1"/>
        <v>0</v>
      </c>
      <c r="AE11" s="104">
        <f t="shared" si="1"/>
        <v>0</v>
      </c>
      <c r="AF11" s="104">
        <f t="shared" si="1"/>
        <v>0</v>
      </c>
      <c r="AG11" s="104">
        <f t="shared" si="1"/>
        <v>0</v>
      </c>
      <c r="AH11" s="104">
        <f t="shared" si="1"/>
        <v>0</v>
      </c>
      <c r="AI11" s="104">
        <f t="shared" si="1"/>
        <v>0</v>
      </c>
      <c r="AJ11" s="104">
        <f t="shared" si="1"/>
        <v>0</v>
      </c>
      <c r="AK11" s="104">
        <f t="shared" si="1"/>
        <v>0</v>
      </c>
      <c r="AL11" s="104">
        <f t="shared" si="1"/>
        <v>0</v>
      </c>
      <c r="AM11" s="104">
        <f t="shared" si="1"/>
        <v>0</v>
      </c>
      <c r="AN11" s="104">
        <f t="shared" si="1"/>
        <v>0</v>
      </c>
      <c r="AO11" s="104">
        <f t="shared" si="1"/>
        <v>0</v>
      </c>
      <c r="AP11" s="104">
        <f t="shared" si="1"/>
        <v>0</v>
      </c>
      <c r="AQ11" s="104">
        <f t="shared" si="1"/>
        <v>0</v>
      </c>
      <c r="AR11" s="104">
        <f t="shared" si="1"/>
        <v>0</v>
      </c>
      <c r="AS11" s="104">
        <f t="shared" si="1"/>
        <v>0</v>
      </c>
      <c r="AT11" s="104">
        <f t="shared" si="1"/>
        <v>714527407</v>
      </c>
      <c r="AU11" s="104">
        <f t="shared" si="1"/>
        <v>714527407</v>
      </c>
    </row>
    <row r="12">
      <c r="A12" s="1"/>
      <c r="B12" s="328"/>
      <c r="C12" s="235"/>
      <c r="D12" s="1"/>
      <c r="E12" s="1"/>
      <c r="F12" s="1"/>
      <c r="G12" s="1"/>
      <c r="H12" s="1"/>
      <c r="I12" s="1"/>
      <c r="J12" s="1"/>
      <c r="K12" s="32"/>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row>
  </sheetData>
  <mergeCells count="25">
    <mergeCell ref="AN8:AO8"/>
    <mergeCell ref="AP8:AQ8"/>
    <mergeCell ref="H6:AU6"/>
    <mergeCell ref="H7:AS7"/>
    <mergeCell ref="AT7:AT8"/>
    <mergeCell ref="AU7:AU9"/>
    <mergeCell ref="H8:I8"/>
    <mergeCell ref="J8:K8"/>
    <mergeCell ref="AR8:AS8"/>
    <mergeCell ref="B6:G8"/>
    <mergeCell ref="B11:F11"/>
    <mergeCell ref="L8:M8"/>
    <mergeCell ref="N8:O8"/>
    <mergeCell ref="P8:Q8"/>
    <mergeCell ref="R8:S8"/>
    <mergeCell ref="T8:U8"/>
    <mergeCell ref="V8:W8"/>
    <mergeCell ref="X8:Y8"/>
    <mergeCell ref="Z8:AA8"/>
    <mergeCell ref="AB8:AC8"/>
    <mergeCell ref="AD8:AE8"/>
    <mergeCell ref="AF8:AG8"/>
    <mergeCell ref="AH8:AI8"/>
    <mergeCell ref="AJ8:AK8"/>
    <mergeCell ref="AL8:AM8"/>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0"/>
    <col customWidth="1" min="2" max="2" width="7.0"/>
    <col customWidth="1" min="3" max="3" width="45.38"/>
    <col customWidth="1" min="4" max="4" width="7.88"/>
    <col customWidth="1" min="5" max="5" width="9.0"/>
    <col customWidth="1" min="6" max="6" width="12.0"/>
    <col customWidth="1" min="7" max="7" width="13.88"/>
    <col customWidth="1" min="8" max="8" width="2.38"/>
    <col customWidth="1" min="9" max="9" width="14.0"/>
    <col customWidth="1" min="10" max="11" width="10.0"/>
    <col customWidth="1" min="12" max="26" width="9.38"/>
  </cols>
  <sheetData>
    <row r="1" ht="11.25" customHeight="1">
      <c r="A1" s="336"/>
      <c r="B1" s="337"/>
      <c r="C1" s="249"/>
      <c r="D1" s="336"/>
      <c r="E1" s="249"/>
      <c r="F1" s="249"/>
      <c r="G1" s="249"/>
      <c r="H1" s="249"/>
      <c r="I1" s="249"/>
      <c r="J1" s="249"/>
      <c r="K1" s="249"/>
      <c r="L1" s="338"/>
      <c r="M1" s="338"/>
      <c r="N1" s="338"/>
      <c r="O1" s="338"/>
      <c r="P1" s="338"/>
      <c r="Q1" s="338"/>
      <c r="R1" s="338"/>
      <c r="S1" s="338"/>
      <c r="T1" s="338"/>
      <c r="U1" s="338"/>
      <c r="V1" s="338"/>
      <c r="W1" s="338"/>
      <c r="X1" s="338"/>
      <c r="Y1" s="338"/>
      <c r="Z1" s="338"/>
    </row>
    <row r="2" ht="11.25" customHeight="1">
      <c r="A2" s="336"/>
      <c r="B2" s="337"/>
      <c r="C2" s="249"/>
      <c r="D2" s="336"/>
      <c r="E2" s="249"/>
      <c r="F2" s="249"/>
      <c r="G2" s="249"/>
      <c r="H2" s="249"/>
      <c r="I2" s="249"/>
      <c r="J2" s="249"/>
      <c r="K2" s="249"/>
      <c r="L2" s="338"/>
      <c r="M2" s="338"/>
      <c r="N2" s="338"/>
      <c r="O2" s="338"/>
      <c r="P2" s="338"/>
      <c r="Q2" s="338"/>
      <c r="R2" s="338"/>
      <c r="S2" s="338"/>
      <c r="T2" s="338"/>
      <c r="U2" s="338"/>
      <c r="V2" s="338"/>
      <c r="W2" s="338"/>
      <c r="X2" s="338"/>
      <c r="Y2" s="338"/>
      <c r="Z2" s="338"/>
    </row>
    <row r="3" ht="11.25" customHeight="1">
      <c r="A3" s="336"/>
      <c r="B3" s="337"/>
      <c r="C3" s="249"/>
      <c r="D3" s="336"/>
      <c r="E3" s="249"/>
      <c r="F3" s="249"/>
      <c r="G3" s="249"/>
      <c r="H3" s="249"/>
      <c r="I3" s="249"/>
      <c r="J3" s="249"/>
      <c r="K3" s="249"/>
      <c r="L3" s="338"/>
      <c r="M3" s="338"/>
      <c r="N3" s="338"/>
      <c r="O3" s="338"/>
      <c r="P3" s="338"/>
      <c r="Q3" s="338"/>
      <c r="R3" s="338"/>
      <c r="S3" s="338"/>
      <c r="T3" s="338"/>
      <c r="U3" s="338"/>
      <c r="V3" s="338"/>
      <c r="W3" s="338"/>
      <c r="X3" s="338"/>
      <c r="Y3" s="338"/>
      <c r="Z3" s="338"/>
    </row>
    <row r="4" ht="11.25" customHeight="1">
      <c r="A4" s="336"/>
      <c r="B4" s="337"/>
      <c r="C4" s="249"/>
      <c r="D4" s="336"/>
      <c r="E4" s="249"/>
      <c r="F4" s="249"/>
      <c r="G4" s="249"/>
      <c r="H4" s="249"/>
      <c r="I4" s="249"/>
      <c r="J4" s="249"/>
      <c r="K4" s="249"/>
      <c r="L4" s="338"/>
      <c r="M4" s="338"/>
      <c r="N4" s="338"/>
      <c r="O4" s="338"/>
      <c r="P4" s="338"/>
      <c r="Q4" s="338"/>
      <c r="R4" s="338"/>
      <c r="S4" s="338"/>
      <c r="T4" s="338"/>
      <c r="U4" s="338"/>
      <c r="V4" s="338"/>
      <c r="W4" s="338"/>
      <c r="X4" s="338"/>
      <c r="Y4" s="338"/>
      <c r="Z4" s="338"/>
    </row>
    <row r="5" ht="11.25" customHeight="1">
      <c r="A5" s="336"/>
      <c r="B5" s="337"/>
      <c r="C5" s="249"/>
      <c r="D5" s="336"/>
      <c r="E5" s="249"/>
      <c r="F5" s="249"/>
      <c r="G5" s="249"/>
      <c r="H5" s="249"/>
      <c r="I5" s="249"/>
      <c r="J5" s="249"/>
      <c r="K5" s="249"/>
      <c r="L5" s="338"/>
      <c r="M5" s="338"/>
      <c r="N5" s="338"/>
      <c r="O5" s="338"/>
      <c r="P5" s="338"/>
      <c r="Q5" s="338"/>
      <c r="R5" s="338"/>
      <c r="S5" s="338"/>
      <c r="T5" s="338"/>
      <c r="U5" s="338"/>
      <c r="V5" s="338"/>
      <c r="W5" s="338"/>
      <c r="X5" s="338"/>
      <c r="Y5" s="338"/>
      <c r="Z5" s="338"/>
    </row>
    <row r="6" ht="11.25" customHeight="1">
      <c r="A6" s="336"/>
      <c r="B6" s="337"/>
      <c r="C6" s="249"/>
      <c r="D6" s="336"/>
      <c r="E6" s="249"/>
      <c r="F6" s="249"/>
      <c r="G6" s="249"/>
      <c r="H6" s="249"/>
      <c r="I6" s="249"/>
      <c r="J6" s="249"/>
      <c r="K6" s="249"/>
      <c r="L6" s="338"/>
      <c r="M6" s="338"/>
      <c r="N6" s="338"/>
      <c r="O6" s="338"/>
      <c r="P6" s="338"/>
      <c r="Q6" s="338"/>
      <c r="R6" s="338"/>
      <c r="S6" s="338"/>
      <c r="T6" s="338"/>
      <c r="U6" s="338"/>
      <c r="V6" s="338"/>
      <c r="W6" s="338"/>
      <c r="X6" s="338"/>
      <c r="Y6" s="338"/>
      <c r="Z6" s="338"/>
    </row>
    <row r="7" ht="11.25" customHeight="1">
      <c r="A7" s="339"/>
      <c r="B7" s="340"/>
      <c r="C7" s="340"/>
      <c r="D7" s="340"/>
      <c r="E7" s="340"/>
      <c r="F7" s="340"/>
      <c r="G7" s="341"/>
      <c r="H7" s="249"/>
      <c r="I7" s="249"/>
      <c r="J7" s="249"/>
      <c r="K7" s="249"/>
      <c r="L7" s="338"/>
      <c r="M7" s="338"/>
      <c r="N7" s="338"/>
      <c r="O7" s="338"/>
      <c r="P7" s="338"/>
      <c r="Q7" s="338"/>
      <c r="R7" s="338"/>
      <c r="S7" s="338"/>
      <c r="T7" s="338"/>
      <c r="U7" s="338"/>
      <c r="V7" s="338"/>
      <c r="W7" s="338"/>
      <c r="X7" s="338"/>
      <c r="Y7" s="338"/>
      <c r="Z7" s="338"/>
    </row>
    <row r="8" ht="11.25" customHeight="1">
      <c r="A8" s="342" t="s">
        <v>790</v>
      </c>
      <c r="G8" s="343"/>
      <c r="H8" s="249"/>
      <c r="I8" s="249"/>
      <c r="J8" s="249"/>
      <c r="K8" s="249"/>
      <c r="L8" s="338"/>
      <c r="M8" s="338"/>
      <c r="N8" s="338"/>
      <c r="O8" s="338"/>
      <c r="P8" s="338"/>
      <c r="Q8" s="338"/>
      <c r="R8" s="338"/>
      <c r="S8" s="338"/>
      <c r="T8" s="338"/>
      <c r="U8" s="338"/>
      <c r="V8" s="338"/>
      <c r="W8" s="338"/>
      <c r="X8" s="338"/>
      <c r="Y8" s="338"/>
      <c r="Z8" s="338"/>
    </row>
    <row r="9" ht="11.25" customHeight="1">
      <c r="A9" s="342"/>
      <c r="B9" s="344"/>
      <c r="G9" s="343"/>
      <c r="H9" s="249"/>
      <c r="I9" s="249"/>
      <c r="J9" s="249"/>
      <c r="K9" s="249"/>
      <c r="L9" s="338"/>
      <c r="M9" s="338"/>
      <c r="N9" s="338"/>
      <c r="O9" s="338"/>
      <c r="P9" s="338"/>
      <c r="Q9" s="338"/>
      <c r="R9" s="338"/>
      <c r="S9" s="338"/>
      <c r="T9" s="338"/>
      <c r="U9" s="338"/>
      <c r="V9" s="338"/>
      <c r="W9" s="338"/>
      <c r="X9" s="338"/>
      <c r="Y9" s="338"/>
      <c r="Z9" s="338"/>
    </row>
    <row r="10" ht="11.25" customHeight="1">
      <c r="A10" s="345" t="s">
        <v>791</v>
      </c>
      <c r="G10" s="343"/>
      <c r="H10" s="249"/>
      <c r="I10" s="249"/>
      <c r="J10" s="249"/>
      <c r="K10" s="249"/>
      <c r="L10" s="338"/>
      <c r="M10" s="338"/>
      <c r="N10" s="338"/>
      <c r="O10" s="338"/>
      <c r="P10" s="338"/>
      <c r="Q10" s="338"/>
      <c r="R10" s="338"/>
      <c r="S10" s="338"/>
      <c r="T10" s="338"/>
      <c r="U10" s="338"/>
      <c r="V10" s="338"/>
      <c r="W10" s="338"/>
      <c r="X10" s="338"/>
      <c r="Y10" s="338"/>
      <c r="Z10" s="338"/>
    </row>
    <row r="11" ht="11.25" customHeight="1">
      <c r="A11" s="346"/>
      <c r="B11" s="347"/>
      <c r="C11" s="347"/>
      <c r="D11" s="347"/>
      <c r="E11" s="347"/>
      <c r="F11" s="347"/>
      <c r="G11" s="348"/>
      <c r="H11" s="249"/>
      <c r="I11" s="249"/>
      <c r="J11" s="249"/>
      <c r="K11" s="249"/>
      <c r="L11" s="338"/>
      <c r="M11" s="338"/>
      <c r="N11" s="338"/>
      <c r="O11" s="338"/>
      <c r="P11" s="338"/>
      <c r="Q11" s="338"/>
      <c r="R11" s="338"/>
      <c r="S11" s="338"/>
      <c r="T11" s="338"/>
      <c r="U11" s="338"/>
      <c r="V11" s="338"/>
      <c r="W11" s="338"/>
      <c r="X11" s="338"/>
      <c r="Y11" s="338"/>
      <c r="Z11" s="338"/>
    </row>
    <row r="12" ht="11.25" customHeight="1">
      <c r="A12" s="349" t="s">
        <v>792</v>
      </c>
      <c r="B12" s="350"/>
      <c r="C12" s="249"/>
      <c r="D12" s="336"/>
      <c r="E12" s="249"/>
      <c r="F12" s="249"/>
      <c r="G12" s="249"/>
      <c r="H12" s="249"/>
      <c r="I12" s="249"/>
      <c r="J12" s="249"/>
      <c r="K12" s="249"/>
      <c r="L12" s="338"/>
      <c r="M12" s="338"/>
      <c r="N12" s="338"/>
      <c r="O12" s="338"/>
      <c r="P12" s="338"/>
      <c r="Q12" s="338"/>
      <c r="R12" s="338"/>
      <c r="S12" s="338"/>
      <c r="T12" s="338"/>
      <c r="U12" s="338"/>
      <c r="V12" s="338"/>
      <c r="W12" s="338"/>
      <c r="X12" s="338"/>
      <c r="Y12" s="338"/>
      <c r="Z12" s="338"/>
    </row>
    <row r="13" ht="11.25" customHeight="1">
      <c r="A13" s="152"/>
      <c r="B13" s="6"/>
      <c r="C13" s="249"/>
      <c r="D13" s="336"/>
      <c r="E13" s="249"/>
      <c r="F13" s="249"/>
      <c r="G13" s="249"/>
      <c r="H13" s="249"/>
      <c r="I13" s="249"/>
      <c r="J13" s="249"/>
      <c r="K13" s="249"/>
      <c r="L13" s="338"/>
      <c r="M13" s="338"/>
      <c r="N13" s="338"/>
      <c r="O13" s="338"/>
      <c r="P13" s="338"/>
      <c r="Q13" s="338"/>
      <c r="R13" s="338"/>
      <c r="S13" s="338"/>
      <c r="T13" s="338"/>
      <c r="U13" s="338"/>
      <c r="V13" s="338"/>
      <c r="W13" s="338"/>
      <c r="X13" s="338"/>
      <c r="Y13" s="338"/>
      <c r="Z13" s="338"/>
    </row>
    <row r="14" ht="11.25" customHeight="1">
      <c r="A14" s="351"/>
      <c r="B14" s="351"/>
      <c r="C14" s="249"/>
      <c r="D14" s="336"/>
      <c r="E14" s="249"/>
      <c r="F14" s="249"/>
      <c r="G14" s="249"/>
      <c r="H14" s="249"/>
      <c r="I14" s="249"/>
      <c r="J14" s="249"/>
      <c r="K14" s="249"/>
      <c r="L14" s="338"/>
      <c r="M14" s="338"/>
      <c r="N14" s="338"/>
      <c r="O14" s="338"/>
      <c r="P14" s="338"/>
      <c r="Q14" s="338"/>
      <c r="R14" s="338"/>
      <c r="S14" s="338"/>
      <c r="T14" s="338"/>
      <c r="U14" s="338"/>
      <c r="V14" s="338"/>
      <c r="W14" s="338"/>
      <c r="X14" s="338"/>
      <c r="Y14" s="338"/>
      <c r="Z14" s="338"/>
    </row>
    <row r="15" ht="11.25" customHeight="1">
      <c r="A15" s="352" t="s">
        <v>2</v>
      </c>
      <c r="B15" s="353"/>
      <c r="C15" s="354"/>
      <c r="D15" s="354" t="s">
        <v>793</v>
      </c>
      <c r="E15" s="354" t="s">
        <v>757</v>
      </c>
      <c r="F15" s="354" t="s">
        <v>794</v>
      </c>
      <c r="G15" s="354" t="s">
        <v>795</v>
      </c>
      <c r="H15" s="336"/>
      <c r="I15" s="336"/>
      <c r="J15" s="336"/>
      <c r="K15" s="336"/>
      <c r="L15" s="355"/>
      <c r="M15" s="355"/>
      <c r="N15" s="355"/>
      <c r="O15" s="355"/>
      <c r="P15" s="355"/>
      <c r="Q15" s="355"/>
      <c r="R15" s="355"/>
      <c r="S15" s="355"/>
      <c r="T15" s="355"/>
      <c r="U15" s="355"/>
      <c r="V15" s="355"/>
      <c r="W15" s="355"/>
      <c r="X15" s="355"/>
      <c r="Y15" s="355"/>
      <c r="Z15" s="355"/>
    </row>
    <row r="16" ht="66.0" customHeight="1">
      <c r="A16" s="356"/>
      <c r="B16" s="357" t="s">
        <v>796</v>
      </c>
      <c r="C16" s="358"/>
      <c r="D16" s="358"/>
      <c r="E16" s="358"/>
      <c r="F16" s="358"/>
      <c r="G16" s="358"/>
      <c r="H16" s="336"/>
      <c r="I16" s="249"/>
      <c r="J16" s="249"/>
      <c r="K16" s="249"/>
      <c r="L16" s="338"/>
      <c r="M16" s="338"/>
      <c r="N16" s="338"/>
      <c r="O16" s="338"/>
      <c r="P16" s="338"/>
      <c r="Q16" s="338"/>
      <c r="R16" s="338"/>
      <c r="S16" s="338"/>
      <c r="T16" s="338"/>
      <c r="U16" s="338"/>
      <c r="V16" s="338"/>
      <c r="W16" s="338"/>
      <c r="X16" s="338"/>
      <c r="Y16" s="338"/>
      <c r="Z16" s="338"/>
    </row>
    <row r="17" ht="11.25" customHeight="1">
      <c r="A17" s="337"/>
      <c r="B17" s="359"/>
      <c r="C17" s="359" t="s">
        <v>797</v>
      </c>
      <c r="D17" s="359"/>
      <c r="E17" s="359"/>
      <c r="F17" s="359"/>
      <c r="G17" s="359"/>
      <c r="H17" s="249"/>
      <c r="I17" s="249"/>
      <c r="J17" s="249"/>
      <c r="K17" s="249"/>
      <c r="L17" s="338"/>
      <c r="M17" s="338"/>
      <c r="N17" s="338"/>
      <c r="O17" s="338"/>
      <c r="P17" s="338"/>
      <c r="Q17" s="338"/>
      <c r="R17" s="338"/>
      <c r="S17" s="338"/>
      <c r="T17" s="338"/>
      <c r="U17" s="338"/>
      <c r="V17" s="338"/>
      <c r="W17" s="338"/>
      <c r="X17" s="338"/>
      <c r="Y17" s="338"/>
      <c r="Z17" s="338"/>
    </row>
    <row r="18" ht="11.25" customHeight="1">
      <c r="A18" s="337"/>
      <c r="B18" s="337"/>
      <c r="C18" s="360"/>
      <c r="D18" s="360"/>
      <c r="E18" s="360"/>
      <c r="F18" s="361"/>
      <c r="G18" s="361"/>
      <c r="H18" s="249"/>
      <c r="I18" s="249"/>
      <c r="J18" s="249"/>
      <c r="K18" s="249"/>
      <c r="L18" s="338"/>
      <c r="M18" s="338"/>
      <c r="N18" s="338"/>
      <c r="O18" s="338"/>
      <c r="P18" s="338"/>
      <c r="Q18" s="338"/>
      <c r="R18" s="338"/>
      <c r="S18" s="338"/>
      <c r="T18" s="338"/>
      <c r="U18" s="338"/>
      <c r="V18" s="338"/>
      <c r="W18" s="338"/>
      <c r="X18" s="338"/>
      <c r="Y18" s="338"/>
      <c r="Z18" s="338"/>
    </row>
    <row r="19" ht="11.25" customHeight="1">
      <c r="A19" s="337"/>
      <c r="B19" s="362"/>
      <c r="C19" s="363"/>
      <c r="D19" s="364" t="s">
        <v>798</v>
      </c>
      <c r="E19" s="365"/>
      <c r="F19" s="365"/>
      <c r="G19" s="365">
        <f>E19*F19</f>
        <v>0</v>
      </c>
      <c r="H19" s="249"/>
      <c r="I19" s="249"/>
      <c r="J19" s="249"/>
      <c r="K19" s="249"/>
      <c r="L19" s="338"/>
      <c r="M19" s="338"/>
      <c r="N19" s="338"/>
      <c r="O19" s="338"/>
      <c r="P19" s="338"/>
      <c r="Q19" s="338"/>
      <c r="R19" s="338"/>
      <c r="S19" s="338"/>
      <c r="T19" s="338"/>
      <c r="U19" s="338"/>
      <c r="V19" s="338"/>
      <c r="W19" s="338"/>
      <c r="X19" s="338"/>
      <c r="Y19" s="338"/>
      <c r="Z19" s="338"/>
    </row>
    <row r="20" ht="11.25" customHeight="1">
      <c r="A20" s="249"/>
      <c r="B20" s="366" t="s">
        <v>799</v>
      </c>
      <c r="C20" s="367"/>
      <c r="D20" s="367"/>
      <c r="E20" s="367"/>
      <c r="F20" s="367"/>
      <c r="G20" s="368">
        <f>SUM(G19)</f>
        <v>0</v>
      </c>
      <c r="H20" s="249"/>
      <c r="I20" s="249"/>
      <c r="J20" s="249"/>
      <c r="K20" s="249"/>
      <c r="L20" s="338"/>
      <c r="M20" s="338"/>
      <c r="N20" s="338"/>
      <c r="O20" s="338"/>
      <c r="P20" s="338"/>
      <c r="Q20" s="338"/>
      <c r="R20" s="338"/>
      <c r="S20" s="338"/>
      <c r="T20" s="338"/>
      <c r="U20" s="338"/>
      <c r="V20" s="338"/>
      <c r="W20" s="338"/>
      <c r="X20" s="338"/>
      <c r="Y20" s="338"/>
      <c r="Z20" s="338"/>
    </row>
    <row r="21" ht="11.25" customHeight="1">
      <c r="A21" s="356"/>
      <c r="B21" s="357" t="s">
        <v>800</v>
      </c>
      <c r="C21" s="358"/>
      <c r="D21" s="358"/>
      <c r="E21" s="358"/>
      <c r="F21" s="358"/>
      <c r="G21" s="358"/>
      <c r="H21" s="249"/>
      <c r="I21" s="249"/>
      <c r="J21" s="249"/>
      <c r="K21" s="249"/>
      <c r="L21" s="338"/>
      <c r="M21" s="338"/>
      <c r="N21" s="338"/>
      <c r="O21" s="338"/>
      <c r="P21" s="338"/>
      <c r="Q21" s="338"/>
      <c r="R21" s="338"/>
      <c r="S21" s="338"/>
      <c r="T21" s="338"/>
      <c r="U21" s="338"/>
      <c r="V21" s="338"/>
      <c r="W21" s="338"/>
      <c r="X21" s="338"/>
      <c r="Y21" s="338"/>
      <c r="Z21" s="338"/>
    </row>
    <row r="22" ht="11.25" customHeight="1">
      <c r="A22" s="337"/>
      <c r="B22" s="359"/>
      <c r="C22" s="359" t="s">
        <v>801</v>
      </c>
      <c r="D22" s="359"/>
      <c r="E22" s="359"/>
      <c r="F22" s="359"/>
      <c r="G22" s="359"/>
      <c r="H22" s="249"/>
      <c r="I22" s="249"/>
      <c r="J22" s="249"/>
      <c r="K22" s="249"/>
      <c r="L22" s="338"/>
      <c r="M22" s="338"/>
      <c r="N22" s="338"/>
      <c r="O22" s="338"/>
      <c r="P22" s="338"/>
      <c r="Q22" s="338"/>
      <c r="R22" s="338"/>
      <c r="S22" s="338"/>
      <c r="T22" s="338"/>
      <c r="U22" s="338"/>
      <c r="V22" s="338"/>
      <c r="W22" s="338"/>
      <c r="X22" s="338"/>
      <c r="Y22" s="338"/>
      <c r="Z22" s="338"/>
    </row>
    <row r="23" ht="11.25" customHeight="1">
      <c r="A23" s="337"/>
      <c r="B23" s="362"/>
      <c r="C23" s="363"/>
      <c r="D23" s="364" t="s">
        <v>798</v>
      </c>
      <c r="E23" s="365"/>
      <c r="F23" s="365"/>
      <c r="G23" s="365">
        <f>E23*F23</f>
        <v>0</v>
      </c>
      <c r="H23" s="249"/>
      <c r="I23" s="249"/>
      <c r="J23" s="249"/>
      <c r="K23" s="249"/>
      <c r="L23" s="338"/>
      <c r="M23" s="338"/>
      <c r="N23" s="338"/>
      <c r="O23" s="338"/>
      <c r="P23" s="338"/>
      <c r="Q23" s="338"/>
      <c r="R23" s="338"/>
      <c r="S23" s="338"/>
      <c r="T23" s="338"/>
      <c r="U23" s="338"/>
      <c r="V23" s="338"/>
      <c r="W23" s="338"/>
      <c r="X23" s="338"/>
      <c r="Y23" s="338"/>
      <c r="Z23" s="338"/>
    </row>
    <row r="24" ht="11.25" customHeight="1">
      <c r="A24" s="249"/>
      <c r="B24" s="366" t="s">
        <v>802</v>
      </c>
      <c r="C24" s="367"/>
      <c r="D24" s="367"/>
      <c r="E24" s="367"/>
      <c r="F24" s="367"/>
      <c r="G24" s="368">
        <f>SUM(G23)</f>
        <v>0</v>
      </c>
      <c r="H24" s="249"/>
      <c r="I24" s="249"/>
      <c r="J24" s="249"/>
      <c r="K24" s="249"/>
      <c r="L24" s="338"/>
      <c r="M24" s="338"/>
      <c r="N24" s="338"/>
      <c r="O24" s="338"/>
      <c r="P24" s="338"/>
      <c r="Q24" s="338"/>
      <c r="R24" s="338"/>
      <c r="S24" s="338"/>
      <c r="T24" s="338"/>
      <c r="U24" s="338"/>
      <c r="V24" s="338"/>
      <c r="W24" s="338"/>
      <c r="X24" s="338"/>
      <c r="Y24" s="338"/>
      <c r="Z24" s="338"/>
    </row>
    <row r="25" ht="11.25" customHeight="1">
      <c r="A25" s="356"/>
      <c r="B25" s="357" t="s">
        <v>803</v>
      </c>
      <c r="C25" s="358"/>
      <c r="D25" s="358"/>
      <c r="E25" s="358"/>
      <c r="F25" s="358"/>
      <c r="G25" s="358"/>
      <c r="H25" s="249"/>
      <c r="I25" s="249"/>
      <c r="J25" s="249"/>
      <c r="K25" s="249"/>
      <c r="L25" s="338"/>
      <c r="M25" s="338"/>
      <c r="N25" s="338"/>
      <c r="O25" s="338"/>
      <c r="P25" s="338"/>
      <c r="Q25" s="338"/>
      <c r="R25" s="338"/>
      <c r="S25" s="338"/>
      <c r="T25" s="338"/>
      <c r="U25" s="338"/>
      <c r="V25" s="338"/>
      <c r="W25" s="338"/>
      <c r="X25" s="338"/>
      <c r="Y25" s="338"/>
      <c r="Z25" s="338"/>
    </row>
    <row r="26" ht="11.25" customHeight="1">
      <c r="A26" s="337"/>
      <c r="B26" s="356"/>
      <c r="C26" s="359" t="s">
        <v>804</v>
      </c>
      <c r="D26" s="359"/>
      <c r="E26" s="359"/>
      <c r="F26" s="359"/>
      <c r="G26" s="359"/>
      <c r="H26" s="249"/>
      <c r="I26" s="249"/>
      <c r="J26" s="249"/>
      <c r="K26" s="249"/>
      <c r="L26" s="338"/>
      <c r="M26" s="338"/>
      <c r="N26" s="338"/>
      <c r="O26" s="338"/>
      <c r="P26" s="338"/>
      <c r="Q26" s="338"/>
      <c r="R26" s="338"/>
      <c r="S26" s="338"/>
      <c r="T26" s="338"/>
      <c r="U26" s="338"/>
      <c r="V26" s="338"/>
      <c r="W26" s="338"/>
      <c r="X26" s="338"/>
      <c r="Y26" s="338"/>
      <c r="Z26" s="338"/>
    </row>
    <row r="27" ht="11.25" customHeight="1">
      <c r="A27" s="337"/>
      <c r="B27" s="252"/>
      <c r="C27" s="252"/>
      <c r="D27" s="252"/>
      <c r="E27" s="252"/>
      <c r="F27" s="252"/>
      <c r="G27" s="252"/>
      <c r="H27" s="249"/>
      <c r="I27" s="249"/>
      <c r="J27" s="249"/>
      <c r="K27" s="249"/>
      <c r="L27" s="338"/>
      <c r="M27" s="338"/>
      <c r="N27" s="338"/>
      <c r="O27" s="338"/>
      <c r="P27" s="338"/>
      <c r="Q27" s="338"/>
      <c r="R27" s="338"/>
      <c r="S27" s="338"/>
      <c r="T27" s="338"/>
      <c r="U27" s="338"/>
      <c r="V27" s="338"/>
      <c r="W27" s="338"/>
      <c r="X27" s="338"/>
      <c r="Y27" s="338"/>
      <c r="Z27" s="338"/>
    </row>
    <row r="28" ht="11.25" customHeight="1">
      <c r="A28" s="337"/>
      <c r="B28" s="362"/>
      <c r="C28" s="369"/>
      <c r="D28" s="364" t="s">
        <v>798</v>
      </c>
      <c r="E28" s="365"/>
      <c r="F28" s="370"/>
      <c r="G28" s="371">
        <f>+ROUND(F28*E28,0)</f>
        <v>0</v>
      </c>
      <c r="H28" s="249"/>
      <c r="I28" s="249"/>
      <c r="J28" s="249"/>
      <c r="K28" s="249"/>
      <c r="L28" s="338"/>
      <c r="M28" s="338"/>
      <c r="N28" s="338"/>
      <c r="O28" s="338"/>
      <c r="P28" s="338"/>
      <c r="Q28" s="338"/>
      <c r="R28" s="338"/>
      <c r="S28" s="338"/>
      <c r="T28" s="338"/>
      <c r="U28" s="338"/>
      <c r="V28" s="338"/>
      <c r="W28" s="338"/>
      <c r="X28" s="338"/>
      <c r="Y28" s="338"/>
      <c r="Z28" s="338"/>
    </row>
    <row r="29" ht="11.25" customHeight="1">
      <c r="A29" s="337"/>
      <c r="B29" s="356"/>
      <c r="C29" s="372" t="s">
        <v>805</v>
      </c>
      <c r="D29" s="6"/>
      <c r="E29" s="6"/>
      <c r="F29" s="359"/>
      <c r="G29" s="359"/>
      <c r="H29" s="249"/>
      <c r="I29" s="249"/>
      <c r="J29" s="249"/>
      <c r="K29" s="249"/>
      <c r="L29" s="338"/>
      <c r="M29" s="338"/>
      <c r="N29" s="338"/>
      <c r="O29" s="338"/>
      <c r="P29" s="338"/>
      <c r="Q29" s="338"/>
      <c r="R29" s="338"/>
      <c r="S29" s="338"/>
      <c r="T29" s="338"/>
      <c r="U29" s="338"/>
      <c r="V29" s="338"/>
      <c r="W29" s="338"/>
      <c r="X29" s="338"/>
      <c r="Y29" s="338"/>
      <c r="Z29" s="338"/>
    </row>
    <row r="30" ht="11.25" customHeight="1">
      <c r="A30" s="337"/>
      <c r="B30" s="362"/>
      <c r="C30" s="373"/>
      <c r="D30" s="364" t="s">
        <v>798</v>
      </c>
      <c r="E30" s="365"/>
      <c r="F30" s="370"/>
      <c r="G30" s="371">
        <f>+ROUND(F30*E30,0)</f>
        <v>0</v>
      </c>
      <c r="H30" s="249"/>
      <c r="I30" s="249"/>
      <c r="J30" s="249"/>
      <c r="K30" s="249"/>
      <c r="L30" s="338"/>
      <c r="M30" s="338"/>
      <c r="N30" s="338"/>
      <c r="O30" s="338"/>
      <c r="P30" s="338"/>
      <c r="Q30" s="338"/>
      <c r="R30" s="338"/>
      <c r="S30" s="338"/>
      <c r="T30" s="338"/>
      <c r="U30" s="338"/>
      <c r="V30" s="338"/>
      <c r="W30" s="338"/>
      <c r="X30" s="338"/>
      <c r="Y30" s="338"/>
      <c r="Z30" s="338"/>
    </row>
    <row r="31" ht="11.25" customHeight="1">
      <c r="A31" s="337"/>
      <c r="B31" s="366" t="s">
        <v>806</v>
      </c>
      <c r="C31" s="367"/>
      <c r="D31" s="367"/>
      <c r="E31" s="367"/>
      <c r="F31" s="367"/>
      <c r="G31" s="368">
        <f>SUM(G28:G30)</f>
        <v>0</v>
      </c>
      <c r="H31" s="249"/>
      <c r="I31" s="249"/>
      <c r="J31" s="249"/>
      <c r="K31" s="249"/>
      <c r="L31" s="338"/>
      <c r="M31" s="338"/>
      <c r="N31" s="338"/>
      <c r="O31" s="338"/>
      <c r="P31" s="338"/>
      <c r="Q31" s="338"/>
      <c r="R31" s="338"/>
      <c r="S31" s="338"/>
      <c r="T31" s="338"/>
      <c r="U31" s="338"/>
      <c r="V31" s="338"/>
      <c r="W31" s="338"/>
      <c r="X31" s="338"/>
      <c r="Y31" s="338"/>
      <c r="Z31" s="338"/>
    </row>
    <row r="32" ht="11.25" customHeight="1">
      <c r="A32" s="337"/>
      <c r="B32" s="356"/>
      <c r="C32" s="374" t="s">
        <v>807</v>
      </c>
      <c r="D32" s="359"/>
      <c r="E32" s="359"/>
      <c r="F32" s="359"/>
      <c r="G32" s="359"/>
      <c r="H32" s="249"/>
      <c r="I32" s="249"/>
      <c r="J32" s="249"/>
      <c r="K32" s="249"/>
      <c r="L32" s="338"/>
      <c r="M32" s="338"/>
      <c r="N32" s="338"/>
      <c r="O32" s="338"/>
      <c r="P32" s="338"/>
      <c r="Q32" s="338"/>
      <c r="R32" s="338"/>
      <c r="S32" s="338"/>
      <c r="T32" s="338"/>
      <c r="U32" s="338"/>
      <c r="V32" s="338"/>
      <c r="W32" s="338"/>
      <c r="X32" s="338"/>
      <c r="Y32" s="338"/>
      <c r="Z32" s="338"/>
    </row>
    <row r="33" ht="11.25" customHeight="1">
      <c r="A33" s="337"/>
      <c r="B33" s="375"/>
      <c r="C33" s="178"/>
      <c r="D33" s="364" t="s">
        <v>798</v>
      </c>
      <c r="E33" s="376"/>
      <c r="F33" s="365"/>
      <c r="G33" s="365">
        <f>E33*F33</f>
        <v>0</v>
      </c>
      <c r="H33" s="249"/>
      <c r="I33" s="249"/>
      <c r="J33" s="249"/>
      <c r="K33" s="249"/>
      <c r="L33" s="338"/>
      <c r="M33" s="338"/>
      <c r="N33" s="338"/>
      <c r="O33" s="338"/>
      <c r="P33" s="338"/>
      <c r="Q33" s="338"/>
      <c r="R33" s="338"/>
      <c r="S33" s="338"/>
      <c r="T33" s="338"/>
      <c r="U33" s="338"/>
      <c r="V33" s="338"/>
      <c r="W33" s="338"/>
      <c r="X33" s="338"/>
      <c r="Y33" s="338"/>
      <c r="Z33" s="338"/>
    </row>
    <row r="34" ht="11.25" customHeight="1">
      <c r="A34" s="337"/>
      <c r="B34" s="377"/>
      <c r="C34" s="374" t="s">
        <v>808</v>
      </c>
      <c r="D34" s="374"/>
      <c r="E34" s="378"/>
      <c r="F34" s="374"/>
      <c r="G34" s="379"/>
      <c r="H34" s="249"/>
      <c r="I34" s="249"/>
      <c r="J34" s="249"/>
      <c r="K34" s="249"/>
      <c r="L34" s="338"/>
      <c r="M34" s="338"/>
      <c r="N34" s="338"/>
      <c r="O34" s="338"/>
      <c r="P34" s="338"/>
      <c r="Q34" s="338"/>
      <c r="R34" s="338"/>
      <c r="S34" s="338"/>
      <c r="T34" s="338"/>
      <c r="U34" s="338"/>
      <c r="V34" s="338"/>
      <c r="W34" s="338"/>
      <c r="X34" s="338"/>
      <c r="Y34" s="338"/>
      <c r="Z34" s="338"/>
    </row>
    <row r="35" ht="11.25" customHeight="1">
      <c r="A35" s="337"/>
      <c r="B35" s="375"/>
      <c r="C35" s="380"/>
      <c r="D35" s="364" t="s">
        <v>798</v>
      </c>
      <c r="E35" s="381"/>
      <c r="F35" s="365"/>
      <c r="G35" s="365">
        <f>E35*F35</f>
        <v>0</v>
      </c>
      <c r="H35" s="249"/>
      <c r="I35" s="249"/>
      <c r="J35" s="249"/>
      <c r="K35" s="249"/>
      <c r="L35" s="338"/>
      <c r="M35" s="338"/>
      <c r="N35" s="338"/>
      <c r="O35" s="338"/>
      <c r="P35" s="338"/>
      <c r="Q35" s="338"/>
      <c r="R35" s="338"/>
      <c r="S35" s="338"/>
      <c r="T35" s="338"/>
      <c r="U35" s="338"/>
      <c r="V35" s="338"/>
      <c r="W35" s="338"/>
      <c r="X35" s="338"/>
      <c r="Y35" s="338"/>
      <c r="Z35" s="338"/>
    </row>
    <row r="36" ht="11.25" customHeight="1">
      <c r="A36" s="337"/>
      <c r="B36" s="377"/>
      <c r="C36" s="374" t="s">
        <v>809</v>
      </c>
      <c r="D36" s="374"/>
      <c r="E36" s="374"/>
      <c r="F36" s="379"/>
      <c r="G36" s="379"/>
      <c r="H36" s="249"/>
      <c r="I36" s="249"/>
      <c r="J36" s="249"/>
      <c r="K36" s="249"/>
      <c r="L36" s="338"/>
      <c r="M36" s="338"/>
      <c r="N36" s="338"/>
      <c r="O36" s="338"/>
      <c r="P36" s="338"/>
      <c r="Q36" s="338"/>
      <c r="R36" s="338"/>
      <c r="S36" s="338"/>
      <c r="T36" s="338"/>
      <c r="U36" s="338"/>
      <c r="V36" s="338"/>
      <c r="W36" s="338"/>
      <c r="X36" s="338"/>
      <c r="Y36" s="338"/>
      <c r="Z36" s="338"/>
    </row>
    <row r="37" ht="11.25" customHeight="1">
      <c r="A37" s="337"/>
      <c r="B37" s="375"/>
      <c r="C37" s="380"/>
      <c r="D37" s="364" t="s">
        <v>798</v>
      </c>
      <c r="E37" s="381"/>
      <c r="F37" s="365"/>
      <c r="G37" s="365">
        <f>E37*F37</f>
        <v>0</v>
      </c>
      <c r="H37" s="249"/>
      <c r="I37" s="249"/>
      <c r="J37" s="249"/>
      <c r="K37" s="249"/>
      <c r="L37" s="338"/>
      <c r="M37" s="338"/>
      <c r="N37" s="338"/>
      <c r="O37" s="338"/>
      <c r="P37" s="338"/>
      <c r="Q37" s="338"/>
      <c r="R37" s="338"/>
      <c r="S37" s="338"/>
      <c r="T37" s="338"/>
      <c r="U37" s="338"/>
      <c r="V37" s="338"/>
      <c r="W37" s="338"/>
      <c r="X37" s="338"/>
      <c r="Y37" s="338"/>
      <c r="Z37" s="338"/>
    </row>
    <row r="38" ht="11.25" customHeight="1">
      <c r="A38" s="249"/>
      <c r="B38" s="366" t="s">
        <v>810</v>
      </c>
      <c r="C38" s="367"/>
      <c r="D38" s="367"/>
      <c r="E38" s="367"/>
      <c r="F38" s="367"/>
      <c r="G38" s="368">
        <f>SUM(G33:G37)</f>
        <v>0</v>
      </c>
      <c r="H38" s="249"/>
      <c r="I38" s="249"/>
      <c r="J38" s="249"/>
      <c r="K38" s="249"/>
      <c r="L38" s="338"/>
      <c r="M38" s="338"/>
      <c r="N38" s="338"/>
      <c r="O38" s="338"/>
      <c r="P38" s="338"/>
      <c r="Q38" s="338"/>
      <c r="R38" s="338"/>
      <c r="S38" s="338"/>
      <c r="T38" s="338"/>
      <c r="U38" s="338"/>
      <c r="V38" s="338"/>
      <c r="W38" s="338"/>
      <c r="X38" s="338"/>
      <c r="Y38" s="338"/>
      <c r="Z38" s="338"/>
    </row>
    <row r="39" ht="11.25" customHeight="1">
      <c r="A39" s="337"/>
      <c r="B39" s="377"/>
      <c r="C39" s="382" t="s">
        <v>811</v>
      </c>
      <c r="D39" s="374"/>
      <c r="E39" s="374"/>
      <c r="F39" s="374"/>
      <c r="G39" s="374"/>
      <c r="H39" s="249"/>
      <c r="I39" s="249"/>
      <c r="J39" s="249"/>
      <c r="K39" s="249"/>
      <c r="L39" s="338"/>
      <c r="M39" s="338"/>
      <c r="N39" s="338"/>
      <c r="O39" s="338"/>
      <c r="P39" s="338"/>
      <c r="Q39" s="338"/>
      <c r="R39" s="338"/>
      <c r="S39" s="338"/>
      <c r="T39" s="338"/>
      <c r="U39" s="338"/>
      <c r="V39" s="338"/>
      <c r="W39" s="338"/>
      <c r="X39" s="338"/>
      <c r="Y39" s="338"/>
      <c r="Z39" s="338"/>
    </row>
    <row r="40" ht="11.25" customHeight="1">
      <c r="A40" s="337"/>
      <c r="B40" s="375"/>
      <c r="C40" s="383"/>
      <c r="D40" s="364" t="s">
        <v>798</v>
      </c>
      <c r="E40" s="384"/>
      <c r="F40" s="365"/>
      <c r="G40" s="365">
        <f>E40*F40</f>
        <v>0</v>
      </c>
      <c r="H40" s="249"/>
      <c r="I40" s="249"/>
      <c r="J40" s="249"/>
      <c r="K40" s="249"/>
      <c r="L40" s="338"/>
      <c r="M40" s="338"/>
      <c r="N40" s="338"/>
      <c r="O40" s="338"/>
      <c r="P40" s="338"/>
      <c r="Q40" s="338"/>
      <c r="R40" s="338"/>
      <c r="S40" s="338"/>
      <c r="T40" s="338"/>
      <c r="U40" s="338"/>
      <c r="V40" s="338"/>
      <c r="W40" s="338"/>
      <c r="X40" s="338"/>
      <c r="Y40" s="338"/>
      <c r="Z40" s="338"/>
    </row>
    <row r="41" ht="11.25" customHeight="1">
      <c r="A41" s="337"/>
      <c r="B41" s="377"/>
      <c r="C41" s="385" t="s">
        <v>812</v>
      </c>
      <c r="D41" s="386"/>
      <c r="E41" s="387"/>
      <c r="F41" s="388"/>
      <c r="G41" s="389"/>
      <c r="H41" s="390"/>
      <c r="I41" s="249"/>
      <c r="J41" s="249"/>
      <c r="K41" s="249"/>
      <c r="L41" s="338"/>
      <c r="M41" s="338"/>
      <c r="N41" s="338"/>
      <c r="O41" s="338"/>
      <c r="P41" s="338"/>
      <c r="Q41" s="338"/>
      <c r="R41" s="338"/>
      <c r="S41" s="338"/>
      <c r="T41" s="338"/>
      <c r="U41" s="338"/>
      <c r="V41" s="338"/>
      <c r="W41" s="338"/>
      <c r="X41" s="338"/>
      <c r="Y41" s="338"/>
      <c r="Z41" s="338"/>
    </row>
    <row r="42" ht="11.25" customHeight="1">
      <c r="A42" s="337"/>
      <c r="B42" s="375"/>
      <c r="C42" s="383"/>
      <c r="D42" s="364" t="s">
        <v>798</v>
      </c>
      <c r="E42" s="384"/>
      <c r="F42" s="365"/>
      <c r="G42" s="365">
        <f>E42*F42</f>
        <v>0</v>
      </c>
      <c r="H42" s="390"/>
      <c r="I42" s="249"/>
      <c r="J42" s="249"/>
      <c r="K42" s="249"/>
      <c r="L42" s="338"/>
      <c r="M42" s="338"/>
      <c r="N42" s="338"/>
      <c r="O42" s="338"/>
      <c r="P42" s="338"/>
      <c r="Q42" s="338"/>
      <c r="R42" s="338"/>
      <c r="S42" s="338"/>
      <c r="T42" s="338"/>
      <c r="U42" s="338"/>
      <c r="V42" s="338"/>
      <c r="W42" s="338"/>
      <c r="X42" s="338"/>
      <c r="Y42" s="338"/>
      <c r="Z42" s="338"/>
    </row>
    <row r="43" ht="11.25" customHeight="1">
      <c r="A43" s="337"/>
      <c r="B43" s="377"/>
      <c r="C43" s="385" t="s">
        <v>813</v>
      </c>
      <c r="D43" s="386"/>
      <c r="E43" s="387"/>
      <c r="F43" s="388"/>
      <c r="G43" s="389"/>
      <c r="H43" s="390"/>
      <c r="I43" s="249"/>
      <c r="J43" s="249"/>
      <c r="K43" s="249"/>
      <c r="L43" s="338"/>
      <c r="M43" s="338"/>
      <c r="N43" s="338"/>
      <c r="O43" s="338"/>
      <c r="P43" s="338"/>
      <c r="Q43" s="338"/>
      <c r="R43" s="338"/>
      <c r="S43" s="338"/>
      <c r="T43" s="338"/>
      <c r="U43" s="338"/>
      <c r="V43" s="338"/>
      <c r="W43" s="338"/>
      <c r="X43" s="338"/>
      <c r="Y43" s="338"/>
      <c r="Z43" s="338"/>
    </row>
    <row r="44" ht="11.25" customHeight="1">
      <c r="A44" s="337"/>
      <c r="B44" s="375"/>
      <c r="C44" s="383"/>
      <c r="D44" s="364" t="s">
        <v>798</v>
      </c>
      <c r="E44" s="391"/>
      <c r="F44" s="365"/>
      <c r="G44" s="365">
        <f>E44*F44</f>
        <v>0</v>
      </c>
      <c r="H44" s="390"/>
      <c r="I44" s="249"/>
      <c r="J44" s="249"/>
      <c r="K44" s="249"/>
      <c r="L44" s="338"/>
      <c r="M44" s="338"/>
      <c r="N44" s="338"/>
      <c r="O44" s="338"/>
      <c r="P44" s="338"/>
      <c r="Q44" s="338"/>
      <c r="R44" s="338"/>
      <c r="S44" s="338"/>
      <c r="T44" s="338"/>
      <c r="U44" s="338"/>
      <c r="V44" s="338"/>
      <c r="W44" s="338"/>
      <c r="X44" s="338"/>
      <c r="Y44" s="338"/>
      <c r="Z44" s="338"/>
    </row>
    <row r="45" ht="11.25" customHeight="1">
      <c r="A45" s="337"/>
      <c r="B45" s="392" t="s">
        <v>814</v>
      </c>
      <c r="C45" s="6"/>
      <c r="D45" s="6"/>
      <c r="E45" s="6"/>
      <c r="F45" s="393"/>
      <c r="G45" s="394">
        <f>SUM(G40:G44)</f>
        <v>0</v>
      </c>
      <c r="H45" s="390"/>
      <c r="I45" s="249"/>
      <c r="J45" s="249"/>
      <c r="K45" s="249"/>
      <c r="L45" s="338"/>
      <c r="M45" s="338"/>
      <c r="N45" s="338"/>
      <c r="O45" s="338"/>
      <c r="P45" s="338"/>
      <c r="Q45" s="338"/>
      <c r="R45" s="338"/>
      <c r="S45" s="338"/>
      <c r="T45" s="338"/>
      <c r="U45" s="338"/>
      <c r="V45" s="338"/>
      <c r="W45" s="338"/>
      <c r="X45" s="338"/>
      <c r="Y45" s="338"/>
      <c r="Z45" s="338"/>
    </row>
    <row r="46" ht="11.25" customHeight="1">
      <c r="A46" s="356"/>
      <c r="B46" s="357" t="s">
        <v>815</v>
      </c>
      <c r="C46" s="358"/>
      <c r="D46" s="358"/>
      <c r="E46" s="358"/>
      <c r="F46" s="358"/>
      <c r="G46" s="358"/>
      <c r="H46" s="390"/>
      <c r="I46" s="249"/>
      <c r="J46" s="249"/>
      <c r="K46" s="249"/>
      <c r="L46" s="338"/>
      <c r="M46" s="338"/>
      <c r="N46" s="338"/>
      <c r="O46" s="338"/>
      <c r="P46" s="338"/>
      <c r="Q46" s="338"/>
      <c r="R46" s="338"/>
      <c r="S46" s="338"/>
      <c r="T46" s="338"/>
      <c r="U46" s="338"/>
      <c r="V46" s="338"/>
      <c r="W46" s="338"/>
      <c r="X46" s="338"/>
      <c r="Y46" s="338"/>
      <c r="Z46" s="338"/>
    </row>
    <row r="47" ht="11.25" customHeight="1">
      <c r="A47" s="337"/>
      <c r="B47" s="359"/>
      <c r="C47" s="395" t="s">
        <v>816</v>
      </c>
      <c r="D47" s="6"/>
      <c r="E47" s="6"/>
      <c r="F47" s="6"/>
      <c r="G47" s="6"/>
      <c r="H47" s="390"/>
      <c r="I47" s="249"/>
      <c r="J47" s="249"/>
      <c r="K47" s="249"/>
      <c r="L47" s="338"/>
      <c r="M47" s="338"/>
      <c r="N47" s="338"/>
      <c r="O47" s="338"/>
      <c r="P47" s="338"/>
      <c r="Q47" s="338"/>
      <c r="R47" s="338"/>
      <c r="S47" s="338"/>
      <c r="T47" s="338"/>
      <c r="U47" s="338"/>
      <c r="V47" s="338"/>
      <c r="W47" s="338"/>
      <c r="X47" s="338"/>
      <c r="Y47" s="338"/>
      <c r="Z47" s="338"/>
    </row>
    <row r="48" ht="11.25" customHeight="1">
      <c r="A48" s="337"/>
      <c r="B48" s="362"/>
      <c r="C48" s="363"/>
      <c r="D48" s="364" t="s">
        <v>798</v>
      </c>
      <c r="E48" s="365"/>
      <c r="F48" s="365"/>
      <c r="G48" s="365">
        <f>E48*F48</f>
        <v>0</v>
      </c>
      <c r="H48" s="390"/>
      <c r="I48" s="249"/>
      <c r="J48" s="249"/>
      <c r="K48" s="249"/>
      <c r="L48" s="338"/>
      <c r="M48" s="338"/>
      <c r="N48" s="338"/>
      <c r="O48" s="338"/>
      <c r="P48" s="338"/>
      <c r="Q48" s="338"/>
      <c r="R48" s="338"/>
      <c r="S48" s="338"/>
      <c r="T48" s="338"/>
      <c r="U48" s="338"/>
      <c r="V48" s="338"/>
      <c r="W48" s="338"/>
      <c r="X48" s="338"/>
      <c r="Y48" s="338"/>
      <c r="Z48" s="338"/>
    </row>
    <row r="49" ht="11.25" customHeight="1">
      <c r="A49" s="249"/>
      <c r="B49" s="396" t="s">
        <v>817</v>
      </c>
      <c r="C49" s="397"/>
      <c r="D49" s="397"/>
      <c r="E49" s="397"/>
      <c r="F49" s="397"/>
      <c r="G49" s="398">
        <f>SUM(G48)</f>
        <v>0</v>
      </c>
      <c r="H49" s="249"/>
      <c r="I49" s="249"/>
      <c r="J49" s="249"/>
      <c r="K49" s="249"/>
      <c r="L49" s="338"/>
      <c r="M49" s="338"/>
      <c r="N49" s="338"/>
      <c r="O49" s="338"/>
      <c r="P49" s="338"/>
      <c r="Q49" s="338"/>
      <c r="R49" s="338"/>
      <c r="S49" s="338"/>
      <c r="T49" s="338"/>
      <c r="U49" s="338"/>
      <c r="V49" s="338"/>
      <c r="W49" s="338"/>
      <c r="X49" s="338"/>
      <c r="Y49" s="338"/>
      <c r="Z49" s="338"/>
    </row>
    <row r="50" ht="11.25" customHeight="1">
      <c r="A50" s="356"/>
      <c r="B50" s="357" t="s">
        <v>818</v>
      </c>
      <c r="C50" s="358"/>
      <c r="D50" s="358"/>
      <c r="E50" s="358"/>
      <c r="F50" s="358"/>
      <c r="G50" s="358"/>
      <c r="H50" s="249"/>
      <c r="I50" s="249"/>
      <c r="J50" s="249"/>
      <c r="K50" s="249"/>
      <c r="L50" s="338"/>
      <c r="M50" s="338"/>
      <c r="N50" s="338"/>
      <c r="O50" s="338"/>
      <c r="P50" s="338"/>
      <c r="Q50" s="338"/>
      <c r="R50" s="338"/>
      <c r="S50" s="338"/>
      <c r="T50" s="338"/>
      <c r="U50" s="338"/>
      <c r="V50" s="338"/>
      <c r="W50" s="338"/>
      <c r="X50" s="338"/>
      <c r="Y50" s="338"/>
      <c r="Z50" s="338"/>
    </row>
    <row r="51" ht="11.25" customHeight="1">
      <c r="A51" s="337"/>
      <c r="B51" s="359"/>
      <c r="C51" s="372" t="s">
        <v>819</v>
      </c>
      <c r="D51" s="6"/>
      <c r="E51" s="6"/>
      <c r="F51" s="6"/>
      <c r="G51" s="6"/>
      <c r="H51" s="249"/>
      <c r="I51" s="249"/>
      <c r="J51" s="249"/>
      <c r="K51" s="249"/>
      <c r="L51" s="338"/>
      <c r="M51" s="338"/>
      <c r="N51" s="338"/>
      <c r="O51" s="338"/>
      <c r="P51" s="338"/>
      <c r="Q51" s="338"/>
      <c r="R51" s="338"/>
      <c r="S51" s="338"/>
      <c r="T51" s="338"/>
      <c r="U51" s="338"/>
      <c r="V51" s="338"/>
      <c r="W51" s="338"/>
      <c r="X51" s="338"/>
      <c r="Y51" s="338"/>
      <c r="Z51" s="338"/>
    </row>
    <row r="52" ht="11.25" customHeight="1">
      <c r="A52" s="337"/>
      <c r="B52" s="362"/>
      <c r="C52" s="363"/>
      <c r="D52" s="364" t="s">
        <v>798</v>
      </c>
      <c r="E52" s="365"/>
      <c r="F52" s="365"/>
      <c r="G52" s="365">
        <f>E52*F52</f>
        <v>0</v>
      </c>
      <c r="H52" s="249"/>
      <c r="I52" s="249"/>
      <c r="J52" s="249"/>
      <c r="K52" s="249"/>
      <c r="L52" s="338"/>
      <c r="M52" s="338"/>
      <c r="N52" s="338"/>
      <c r="O52" s="338"/>
      <c r="P52" s="338"/>
      <c r="Q52" s="338"/>
      <c r="R52" s="338"/>
      <c r="S52" s="338"/>
      <c r="T52" s="338"/>
      <c r="U52" s="338"/>
      <c r="V52" s="338"/>
      <c r="W52" s="338"/>
      <c r="X52" s="338"/>
      <c r="Y52" s="338"/>
      <c r="Z52" s="338"/>
    </row>
    <row r="53" ht="11.25" customHeight="1">
      <c r="A53" s="249"/>
      <c r="B53" s="396" t="s">
        <v>820</v>
      </c>
      <c r="C53" s="397"/>
      <c r="D53" s="397"/>
      <c r="E53" s="397"/>
      <c r="F53" s="397"/>
      <c r="G53" s="398">
        <f>SUM(G52)</f>
        <v>0</v>
      </c>
      <c r="H53" s="249"/>
      <c r="I53" s="249"/>
      <c r="J53" s="249"/>
      <c r="K53" s="249"/>
      <c r="L53" s="338"/>
      <c r="M53" s="338"/>
      <c r="N53" s="338"/>
      <c r="O53" s="338"/>
      <c r="P53" s="338"/>
      <c r="Q53" s="338"/>
      <c r="R53" s="338"/>
      <c r="S53" s="338"/>
      <c r="T53" s="338"/>
      <c r="U53" s="338"/>
      <c r="V53" s="338"/>
      <c r="W53" s="338"/>
      <c r="X53" s="338"/>
      <c r="Y53" s="338"/>
      <c r="Z53" s="338"/>
    </row>
    <row r="54" ht="11.25" customHeight="1">
      <c r="A54" s="356"/>
      <c r="B54" s="399" t="s">
        <v>821</v>
      </c>
      <c r="C54" s="6"/>
      <c r="D54" s="6"/>
      <c r="E54" s="6"/>
      <c r="F54" s="6"/>
      <c r="G54" s="6"/>
      <c r="H54" s="249"/>
      <c r="I54" s="249"/>
      <c r="J54" s="249"/>
      <c r="K54" s="249"/>
      <c r="L54" s="338"/>
      <c r="M54" s="338"/>
      <c r="N54" s="338"/>
      <c r="O54" s="338"/>
      <c r="P54" s="338"/>
      <c r="Q54" s="338"/>
      <c r="R54" s="338"/>
      <c r="S54" s="338"/>
      <c r="T54" s="338"/>
      <c r="U54" s="338"/>
      <c r="V54" s="338"/>
      <c r="W54" s="338"/>
      <c r="X54" s="338"/>
      <c r="Y54" s="338"/>
      <c r="Z54" s="338"/>
    </row>
    <row r="55" ht="11.25" customHeight="1">
      <c r="A55" s="337"/>
      <c r="B55" s="369"/>
      <c r="C55" s="400" t="s">
        <v>822</v>
      </c>
      <c r="D55" s="6"/>
      <c r="E55" s="6"/>
      <c r="F55" s="6"/>
      <c r="G55" s="6"/>
      <c r="H55" s="249"/>
      <c r="I55" s="249"/>
      <c r="J55" s="249"/>
      <c r="K55" s="249"/>
      <c r="L55" s="338"/>
      <c r="M55" s="338"/>
      <c r="N55" s="338"/>
      <c r="O55" s="338"/>
      <c r="P55" s="338"/>
      <c r="Q55" s="338"/>
      <c r="R55" s="338"/>
      <c r="S55" s="338"/>
      <c r="T55" s="338"/>
      <c r="U55" s="338"/>
      <c r="V55" s="338"/>
      <c r="W55" s="338"/>
      <c r="X55" s="338"/>
      <c r="Y55" s="338"/>
      <c r="Z55" s="338"/>
    </row>
    <row r="56" ht="11.25" customHeight="1">
      <c r="A56" s="337"/>
      <c r="B56" s="401"/>
      <c r="C56" s="369"/>
      <c r="D56" s="364" t="s">
        <v>798</v>
      </c>
      <c r="E56" s="365"/>
      <c r="F56" s="365"/>
      <c r="G56" s="365">
        <f>E56*F56</f>
        <v>0</v>
      </c>
      <c r="H56" s="249"/>
      <c r="I56" s="249"/>
      <c r="J56" s="249"/>
      <c r="K56" s="249"/>
      <c r="L56" s="338"/>
      <c r="M56" s="338"/>
      <c r="N56" s="338"/>
      <c r="O56" s="338"/>
      <c r="P56" s="338"/>
      <c r="Q56" s="338"/>
      <c r="R56" s="338"/>
      <c r="S56" s="338"/>
      <c r="T56" s="338"/>
      <c r="U56" s="338"/>
      <c r="V56" s="338"/>
      <c r="W56" s="338"/>
      <c r="X56" s="338"/>
      <c r="Y56" s="338"/>
      <c r="Z56" s="338"/>
    </row>
    <row r="57" ht="11.25" customHeight="1">
      <c r="A57" s="249"/>
      <c r="B57" s="396" t="s">
        <v>823</v>
      </c>
      <c r="C57" s="397"/>
      <c r="D57" s="397"/>
      <c r="E57" s="397"/>
      <c r="F57" s="397"/>
      <c r="G57" s="398">
        <f>SUM(G56)</f>
        <v>0</v>
      </c>
      <c r="H57" s="249"/>
      <c r="I57" s="249"/>
      <c r="J57" s="249"/>
      <c r="K57" s="249"/>
      <c r="L57" s="338"/>
      <c r="M57" s="338"/>
      <c r="N57" s="338"/>
      <c r="O57" s="338"/>
      <c r="P57" s="338"/>
      <c r="Q57" s="338"/>
      <c r="R57" s="338"/>
      <c r="S57" s="338"/>
      <c r="T57" s="338"/>
      <c r="U57" s="338"/>
      <c r="V57" s="338"/>
      <c r="W57" s="338"/>
      <c r="X57" s="338"/>
      <c r="Y57" s="338"/>
      <c r="Z57" s="338"/>
    </row>
    <row r="58" ht="11.25" customHeight="1">
      <c r="A58" s="356"/>
      <c r="B58" s="399" t="s">
        <v>824</v>
      </c>
      <c r="C58" s="6"/>
      <c r="D58" s="6"/>
      <c r="E58" s="6"/>
      <c r="F58" s="6"/>
      <c r="G58" s="6"/>
      <c r="H58" s="249"/>
      <c r="I58" s="249"/>
      <c r="J58" s="249"/>
      <c r="K58" s="249"/>
      <c r="L58" s="338"/>
      <c r="M58" s="338"/>
      <c r="N58" s="338"/>
      <c r="O58" s="338"/>
      <c r="P58" s="338"/>
      <c r="Q58" s="338"/>
      <c r="R58" s="338"/>
      <c r="S58" s="338"/>
      <c r="T58" s="338"/>
      <c r="U58" s="338"/>
      <c r="V58" s="338"/>
      <c r="W58" s="338"/>
      <c r="X58" s="338"/>
      <c r="Y58" s="338"/>
      <c r="Z58" s="338"/>
    </row>
    <row r="59" ht="11.25" customHeight="1">
      <c r="A59" s="337"/>
      <c r="B59" s="377"/>
      <c r="C59" s="402" t="s">
        <v>825</v>
      </c>
      <c r="D59" s="6"/>
      <c r="E59" s="6"/>
      <c r="F59" s="6"/>
      <c r="G59" s="7"/>
      <c r="H59" s="249"/>
      <c r="I59" s="249"/>
      <c r="J59" s="249"/>
      <c r="K59" s="249"/>
      <c r="L59" s="338"/>
      <c r="M59" s="338"/>
      <c r="N59" s="338"/>
      <c r="O59" s="338"/>
      <c r="P59" s="338"/>
      <c r="Q59" s="338"/>
      <c r="R59" s="338"/>
      <c r="S59" s="338"/>
      <c r="T59" s="338"/>
      <c r="U59" s="338"/>
      <c r="V59" s="338"/>
      <c r="W59" s="338"/>
      <c r="X59" s="338"/>
      <c r="Y59" s="338"/>
      <c r="Z59" s="338"/>
    </row>
    <row r="60" ht="11.25" customHeight="1">
      <c r="A60" s="337"/>
      <c r="B60" s="375"/>
      <c r="C60" s="380"/>
      <c r="D60" s="364" t="s">
        <v>798</v>
      </c>
      <c r="E60" s="376"/>
      <c r="F60" s="365"/>
      <c r="G60" s="365">
        <f>E60*F60</f>
        <v>0</v>
      </c>
      <c r="H60" s="249"/>
      <c r="I60" s="249"/>
      <c r="J60" s="249"/>
      <c r="K60" s="249"/>
      <c r="L60" s="338"/>
      <c r="M60" s="338"/>
      <c r="N60" s="338"/>
      <c r="O60" s="338"/>
      <c r="P60" s="338"/>
      <c r="Q60" s="338"/>
      <c r="R60" s="338"/>
      <c r="S60" s="338"/>
      <c r="T60" s="338"/>
      <c r="U60" s="338"/>
      <c r="V60" s="338"/>
      <c r="W60" s="338"/>
      <c r="X60" s="338"/>
      <c r="Y60" s="338"/>
      <c r="Z60" s="338"/>
    </row>
    <row r="61" ht="11.25" customHeight="1">
      <c r="A61" s="249"/>
      <c r="B61" s="392" t="s">
        <v>826</v>
      </c>
      <c r="C61" s="6"/>
      <c r="D61" s="6"/>
      <c r="E61" s="6"/>
      <c r="F61" s="397"/>
      <c r="G61" s="398">
        <f>SUM(G60)</f>
        <v>0</v>
      </c>
      <c r="H61" s="249"/>
      <c r="I61" s="249"/>
      <c r="J61" s="249"/>
      <c r="K61" s="249"/>
      <c r="L61" s="338"/>
      <c r="M61" s="338"/>
      <c r="N61" s="338"/>
      <c r="O61" s="338"/>
      <c r="P61" s="338"/>
      <c r="Q61" s="338"/>
      <c r="R61" s="338"/>
      <c r="S61" s="338"/>
      <c r="T61" s="338"/>
      <c r="U61" s="338"/>
      <c r="V61" s="338"/>
      <c r="W61" s="338"/>
      <c r="X61" s="338"/>
      <c r="Y61" s="338"/>
      <c r="Z61" s="338"/>
    </row>
    <row r="62" ht="11.25" customHeight="1">
      <c r="A62" s="337"/>
      <c r="B62" s="357"/>
      <c r="C62" s="358"/>
      <c r="D62" s="358"/>
      <c r="E62" s="358"/>
      <c r="F62" s="358"/>
      <c r="G62" s="358"/>
      <c r="H62" s="249"/>
      <c r="I62" s="249"/>
      <c r="J62" s="249"/>
      <c r="K62" s="249"/>
      <c r="L62" s="338"/>
      <c r="M62" s="338"/>
      <c r="N62" s="338"/>
      <c r="O62" s="338"/>
      <c r="P62" s="338"/>
      <c r="Q62" s="338"/>
      <c r="R62" s="338"/>
      <c r="S62" s="338"/>
      <c r="T62" s="338"/>
      <c r="U62" s="338"/>
      <c r="V62" s="338"/>
      <c r="W62" s="338"/>
      <c r="X62" s="338"/>
      <c r="Y62" s="338"/>
      <c r="Z62" s="338"/>
    </row>
    <row r="63" ht="11.25" customHeight="1">
      <c r="A63" s="337"/>
      <c r="B63" s="359"/>
      <c r="C63" s="402" t="s">
        <v>827</v>
      </c>
      <c r="D63" s="6"/>
      <c r="E63" s="6"/>
      <c r="F63" s="6"/>
      <c r="G63" s="7"/>
      <c r="H63" s="249"/>
      <c r="I63" s="249"/>
      <c r="J63" s="249"/>
      <c r="K63" s="249"/>
      <c r="L63" s="338"/>
      <c r="M63" s="338"/>
      <c r="N63" s="338"/>
      <c r="O63" s="338"/>
      <c r="P63" s="338"/>
      <c r="Q63" s="338"/>
      <c r="R63" s="338"/>
      <c r="S63" s="338"/>
      <c r="T63" s="338"/>
      <c r="U63" s="338"/>
      <c r="V63" s="338"/>
      <c r="W63" s="338"/>
      <c r="X63" s="338"/>
      <c r="Y63" s="338"/>
      <c r="Z63" s="338"/>
    </row>
    <row r="64" ht="11.25" customHeight="1">
      <c r="A64" s="337"/>
      <c r="B64" s="401"/>
      <c r="C64" s="369"/>
      <c r="D64" s="364" t="s">
        <v>798</v>
      </c>
      <c r="E64" s="376"/>
      <c r="F64" s="365"/>
      <c r="G64" s="365">
        <f>ROUND((F64*E64),0)</f>
        <v>0</v>
      </c>
      <c r="H64" s="249"/>
      <c r="I64" s="249"/>
      <c r="J64" s="249"/>
      <c r="K64" s="249"/>
      <c r="L64" s="338"/>
      <c r="M64" s="338"/>
      <c r="N64" s="338"/>
      <c r="O64" s="338"/>
      <c r="P64" s="338"/>
      <c r="Q64" s="338"/>
      <c r="R64" s="338"/>
      <c r="S64" s="338"/>
      <c r="T64" s="338"/>
      <c r="U64" s="338"/>
      <c r="V64" s="338"/>
      <c r="W64" s="338"/>
      <c r="X64" s="338"/>
      <c r="Y64" s="338"/>
      <c r="Z64" s="338"/>
    </row>
    <row r="65" ht="11.25" customHeight="1">
      <c r="A65" s="249"/>
      <c r="B65" s="392" t="s">
        <v>828</v>
      </c>
      <c r="C65" s="6"/>
      <c r="D65" s="6"/>
      <c r="E65" s="6"/>
      <c r="F65" s="397"/>
      <c r="G65" s="398">
        <f>SUM(G64)</f>
        <v>0</v>
      </c>
      <c r="H65" s="249"/>
      <c r="I65" s="249"/>
      <c r="J65" s="249"/>
      <c r="K65" s="249"/>
      <c r="L65" s="338"/>
      <c r="M65" s="338"/>
      <c r="N65" s="338"/>
      <c r="O65" s="338"/>
      <c r="P65" s="338"/>
      <c r="Q65" s="338"/>
      <c r="R65" s="338"/>
      <c r="S65" s="338"/>
      <c r="T65" s="338"/>
      <c r="U65" s="338"/>
      <c r="V65" s="338"/>
      <c r="W65" s="338"/>
      <c r="X65" s="338"/>
      <c r="Y65" s="338"/>
      <c r="Z65" s="338"/>
    </row>
    <row r="66" ht="11.25" customHeight="1">
      <c r="A66" s="337"/>
      <c r="B66" s="403"/>
      <c r="C66" s="402" t="s">
        <v>829</v>
      </c>
      <c r="D66" s="6"/>
      <c r="E66" s="6"/>
      <c r="F66" s="6"/>
      <c r="G66" s="7"/>
      <c r="H66" s="249"/>
      <c r="I66" s="249"/>
      <c r="J66" s="249"/>
      <c r="K66" s="249"/>
      <c r="L66" s="338"/>
      <c r="M66" s="338"/>
      <c r="N66" s="338"/>
      <c r="O66" s="338"/>
      <c r="P66" s="338"/>
      <c r="Q66" s="338"/>
      <c r="R66" s="338"/>
      <c r="S66" s="338"/>
      <c r="T66" s="338"/>
      <c r="U66" s="338"/>
      <c r="V66" s="338"/>
      <c r="W66" s="338"/>
      <c r="X66" s="338"/>
      <c r="Y66" s="338"/>
      <c r="Z66" s="338"/>
    </row>
    <row r="67" ht="11.25" customHeight="1">
      <c r="A67" s="337"/>
      <c r="B67" s="401"/>
      <c r="C67" s="179"/>
      <c r="D67" s="364" t="s">
        <v>798</v>
      </c>
      <c r="E67" s="376"/>
      <c r="F67" s="404"/>
      <c r="G67" s="365">
        <f>ROUND((F67*E67),0)</f>
        <v>0</v>
      </c>
      <c r="H67" s="249"/>
      <c r="I67" s="249"/>
      <c r="J67" s="249"/>
      <c r="K67" s="249"/>
      <c r="L67" s="338"/>
      <c r="M67" s="338"/>
      <c r="N67" s="338"/>
      <c r="O67" s="338"/>
      <c r="P67" s="338"/>
      <c r="Q67" s="338"/>
      <c r="R67" s="338"/>
      <c r="S67" s="338"/>
      <c r="T67" s="338"/>
      <c r="U67" s="338"/>
      <c r="V67" s="338"/>
      <c r="W67" s="338"/>
      <c r="X67" s="338"/>
      <c r="Y67" s="338"/>
      <c r="Z67" s="338"/>
    </row>
    <row r="68" ht="11.25" customHeight="1">
      <c r="A68" s="249"/>
      <c r="B68" s="392" t="s">
        <v>830</v>
      </c>
      <c r="C68" s="6"/>
      <c r="D68" s="6"/>
      <c r="E68" s="6"/>
      <c r="F68" s="397"/>
      <c r="G68" s="398">
        <f>SUM(G67)</f>
        <v>0</v>
      </c>
      <c r="H68" s="249"/>
      <c r="I68" s="249"/>
      <c r="J68" s="249"/>
      <c r="K68" s="249"/>
      <c r="L68" s="338"/>
      <c r="M68" s="338"/>
      <c r="N68" s="338"/>
      <c r="O68" s="338"/>
      <c r="P68" s="338"/>
      <c r="Q68" s="338"/>
      <c r="R68" s="338"/>
      <c r="S68" s="338"/>
      <c r="T68" s="338"/>
      <c r="U68" s="338"/>
      <c r="V68" s="338"/>
      <c r="W68" s="338"/>
      <c r="X68" s="338"/>
      <c r="Y68" s="338"/>
      <c r="Z68" s="338"/>
    </row>
    <row r="69" ht="11.25" customHeight="1">
      <c r="A69" s="356"/>
      <c r="B69" s="357" t="s">
        <v>831</v>
      </c>
      <c r="C69" s="358"/>
      <c r="D69" s="358"/>
      <c r="E69" s="358"/>
      <c r="F69" s="358"/>
      <c r="G69" s="358"/>
      <c r="H69" s="249"/>
      <c r="I69" s="249"/>
      <c r="J69" s="249"/>
      <c r="K69" s="249"/>
      <c r="L69" s="338"/>
      <c r="M69" s="338"/>
      <c r="N69" s="338"/>
      <c r="O69" s="338"/>
      <c r="P69" s="338"/>
      <c r="Q69" s="338"/>
      <c r="R69" s="338"/>
      <c r="S69" s="338"/>
      <c r="T69" s="338"/>
      <c r="U69" s="338"/>
      <c r="V69" s="338"/>
      <c r="W69" s="338"/>
      <c r="X69" s="338"/>
      <c r="Y69" s="338"/>
      <c r="Z69" s="338"/>
    </row>
    <row r="70" ht="11.25" customHeight="1">
      <c r="A70" s="337"/>
      <c r="B70" s="359"/>
      <c r="C70" s="402" t="s">
        <v>832</v>
      </c>
      <c r="D70" s="6"/>
      <c r="E70" s="6"/>
      <c r="F70" s="6"/>
      <c r="G70" s="7"/>
      <c r="H70" s="249"/>
      <c r="I70" s="249"/>
      <c r="J70" s="249"/>
      <c r="K70" s="249"/>
      <c r="L70" s="338"/>
      <c r="M70" s="338"/>
      <c r="N70" s="338"/>
      <c r="O70" s="338"/>
      <c r="P70" s="338"/>
      <c r="Q70" s="338"/>
      <c r="R70" s="338"/>
      <c r="S70" s="338"/>
      <c r="T70" s="338"/>
      <c r="U70" s="338"/>
      <c r="V70" s="338"/>
      <c r="W70" s="338"/>
      <c r="X70" s="338"/>
      <c r="Y70" s="338"/>
      <c r="Z70" s="338"/>
    </row>
    <row r="71" ht="11.25" customHeight="1">
      <c r="A71" s="361"/>
      <c r="B71" s="405"/>
      <c r="C71" s="402" t="s">
        <v>833</v>
      </c>
      <c r="D71" s="6"/>
      <c r="E71" s="6"/>
      <c r="F71" s="6"/>
      <c r="G71" s="7"/>
      <c r="H71" s="249"/>
      <c r="I71" s="249"/>
      <c r="J71" s="249"/>
      <c r="K71" s="249"/>
      <c r="L71" s="338"/>
      <c r="M71" s="338"/>
      <c r="N71" s="338"/>
      <c r="O71" s="338"/>
      <c r="P71" s="338"/>
      <c r="Q71" s="338"/>
      <c r="R71" s="338"/>
      <c r="S71" s="338"/>
      <c r="T71" s="338"/>
      <c r="U71" s="338"/>
      <c r="V71" s="338"/>
      <c r="W71" s="338"/>
      <c r="X71" s="338"/>
      <c r="Y71" s="338"/>
      <c r="Z71" s="338"/>
    </row>
    <row r="72" ht="11.25" customHeight="1">
      <c r="A72" s="361"/>
      <c r="B72" s="362"/>
      <c r="C72" s="406"/>
      <c r="D72" s="364" t="s">
        <v>798</v>
      </c>
      <c r="E72" s="376"/>
      <c r="F72" s="365"/>
      <c r="G72" s="365">
        <f>E72*F72</f>
        <v>0</v>
      </c>
      <c r="H72" s="249"/>
      <c r="I72" s="249"/>
      <c r="J72" s="249"/>
      <c r="K72" s="249"/>
      <c r="L72" s="338"/>
      <c r="M72" s="338"/>
      <c r="N72" s="338"/>
      <c r="O72" s="338"/>
      <c r="P72" s="338"/>
      <c r="Q72" s="338"/>
      <c r="R72" s="338"/>
      <c r="S72" s="338"/>
      <c r="T72" s="338"/>
      <c r="U72" s="338"/>
      <c r="V72" s="338"/>
      <c r="W72" s="338"/>
      <c r="X72" s="338"/>
      <c r="Y72" s="338"/>
      <c r="Z72" s="338"/>
    </row>
    <row r="73" ht="11.25" customHeight="1">
      <c r="A73" s="361"/>
      <c r="B73" s="407"/>
      <c r="C73" s="402" t="s">
        <v>834</v>
      </c>
      <c r="D73" s="6"/>
      <c r="E73" s="6"/>
      <c r="F73" s="6"/>
      <c r="G73" s="7"/>
      <c r="H73" s="249"/>
      <c r="I73" s="249"/>
      <c r="J73" s="249"/>
      <c r="K73" s="249"/>
      <c r="L73" s="338"/>
      <c r="M73" s="338"/>
      <c r="N73" s="338"/>
      <c r="O73" s="338"/>
      <c r="P73" s="338"/>
      <c r="Q73" s="338"/>
      <c r="R73" s="338"/>
      <c r="S73" s="338"/>
      <c r="T73" s="338"/>
      <c r="U73" s="338"/>
      <c r="V73" s="338"/>
      <c r="W73" s="338"/>
      <c r="X73" s="338"/>
      <c r="Y73" s="338"/>
      <c r="Z73" s="338"/>
    </row>
    <row r="74" ht="11.25" customHeight="1">
      <c r="A74" s="361"/>
      <c r="B74" s="362"/>
      <c r="C74" s="408"/>
      <c r="D74" s="364" t="s">
        <v>798</v>
      </c>
      <c r="E74" s="376"/>
      <c r="F74" s="365"/>
      <c r="G74" s="365">
        <f>E74*F74</f>
        <v>0</v>
      </c>
      <c r="H74" s="249"/>
      <c r="I74" s="249"/>
      <c r="J74" s="249"/>
      <c r="K74" s="249"/>
      <c r="L74" s="338"/>
      <c r="M74" s="338"/>
      <c r="N74" s="338"/>
      <c r="O74" s="338"/>
      <c r="P74" s="338"/>
      <c r="Q74" s="338"/>
      <c r="R74" s="338"/>
      <c r="S74" s="338"/>
      <c r="T74" s="338"/>
      <c r="U74" s="338"/>
      <c r="V74" s="338"/>
      <c r="W74" s="338"/>
      <c r="X74" s="338"/>
      <c r="Y74" s="338"/>
      <c r="Z74" s="338"/>
    </row>
    <row r="75" ht="11.25" customHeight="1">
      <c r="A75" s="361"/>
      <c r="B75" s="407"/>
      <c r="C75" s="402" t="s">
        <v>835</v>
      </c>
      <c r="D75" s="6"/>
      <c r="E75" s="6"/>
      <c r="F75" s="6"/>
      <c r="G75" s="7"/>
      <c r="H75" s="249"/>
      <c r="I75" s="249"/>
      <c r="J75" s="249"/>
      <c r="K75" s="249"/>
      <c r="L75" s="338"/>
      <c r="M75" s="338"/>
      <c r="N75" s="338"/>
      <c r="O75" s="338"/>
      <c r="P75" s="338"/>
      <c r="Q75" s="338"/>
      <c r="R75" s="338"/>
      <c r="S75" s="338"/>
      <c r="T75" s="338"/>
      <c r="U75" s="338"/>
      <c r="V75" s="338"/>
      <c r="W75" s="338"/>
      <c r="X75" s="338"/>
      <c r="Y75" s="338"/>
      <c r="Z75" s="338"/>
    </row>
    <row r="76" ht="11.25" customHeight="1">
      <c r="A76" s="361"/>
      <c r="B76" s="362"/>
      <c r="C76" s="408"/>
      <c r="D76" s="364" t="s">
        <v>798</v>
      </c>
      <c r="E76" s="376"/>
      <c r="F76" s="365"/>
      <c r="G76" s="365">
        <f>E76*F76</f>
        <v>0</v>
      </c>
      <c r="H76" s="249"/>
      <c r="I76" s="249"/>
      <c r="J76" s="249"/>
      <c r="K76" s="249"/>
      <c r="L76" s="338"/>
      <c r="M76" s="338"/>
      <c r="N76" s="338"/>
      <c r="O76" s="338"/>
      <c r="P76" s="338"/>
      <c r="Q76" s="338"/>
      <c r="R76" s="338"/>
      <c r="S76" s="338"/>
      <c r="T76" s="338"/>
      <c r="U76" s="338"/>
      <c r="V76" s="338"/>
      <c r="W76" s="338"/>
      <c r="X76" s="338"/>
      <c r="Y76" s="338"/>
      <c r="Z76" s="338"/>
    </row>
    <row r="77" ht="11.25" customHeight="1">
      <c r="A77" s="361"/>
      <c r="B77" s="407"/>
      <c r="C77" s="402" t="s">
        <v>836</v>
      </c>
      <c r="D77" s="6"/>
      <c r="E77" s="6"/>
      <c r="F77" s="6"/>
      <c r="G77" s="7"/>
      <c r="H77" s="249"/>
      <c r="I77" s="249"/>
      <c r="J77" s="249"/>
      <c r="K77" s="249"/>
      <c r="L77" s="338"/>
      <c r="M77" s="338"/>
      <c r="N77" s="338"/>
      <c r="O77" s="338"/>
      <c r="P77" s="338"/>
      <c r="Q77" s="338"/>
      <c r="R77" s="338"/>
      <c r="S77" s="338"/>
      <c r="T77" s="338"/>
      <c r="U77" s="338"/>
      <c r="V77" s="338"/>
      <c r="W77" s="338"/>
      <c r="X77" s="338"/>
      <c r="Y77" s="338"/>
      <c r="Z77" s="338"/>
    </row>
    <row r="78" ht="11.25" customHeight="1">
      <c r="A78" s="361"/>
      <c r="B78" s="409"/>
      <c r="C78" s="408"/>
      <c r="D78" s="364" t="s">
        <v>798</v>
      </c>
      <c r="E78" s="376"/>
      <c r="F78" s="365"/>
      <c r="G78" s="365">
        <f>E78*F78</f>
        <v>0</v>
      </c>
      <c r="H78" s="249"/>
      <c r="I78" s="249"/>
      <c r="J78" s="249"/>
      <c r="K78" s="249"/>
      <c r="L78" s="338"/>
      <c r="M78" s="338"/>
      <c r="N78" s="338"/>
      <c r="O78" s="338"/>
      <c r="P78" s="338"/>
      <c r="Q78" s="338"/>
      <c r="R78" s="338"/>
      <c r="S78" s="338"/>
      <c r="T78" s="338"/>
      <c r="U78" s="338"/>
      <c r="V78" s="338"/>
      <c r="W78" s="338"/>
      <c r="X78" s="338"/>
      <c r="Y78" s="338"/>
      <c r="Z78" s="338"/>
    </row>
    <row r="79" ht="11.25" customHeight="1">
      <c r="A79" s="361"/>
      <c r="B79" s="407"/>
      <c r="C79" s="402" t="s">
        <v>837</v>
      </c>
      <c r="D79" s="6"/>
      <c r="E79" s="6"/>
      <c r="F79" s="6"/>
      <c r="G79" s="7"/>
      <c r="H79" s="249"/>
      <c r="I79" s="249"/>
      <c r="J79" s="249"/>
      <c r="K79" s="249"/>
      <c r="L79" s="338"/>
      <c r="M79" s="338"/>
      <c r="N79" s="338"/>
      <c r="O79" s="338"/>
      <c r="P79" s="338"/>
      <c r="Q79" s="338"/>
      <c r="R79" s="338"/>
      <c r="S79" s="338"/>
      <c r="T79" s="338"/>
      <c r="U79" s="338"/>
      <c r="V79" s="338"/>
      <c r="W79" s="338"/>
      <c r="X79" s="338"/>
      <c r="Y79" s="338"/>
      <c r="Z79" s="338"/>
    </row>
    <row r="80" ht="11.25" customHeight="1">
      <c r="A80" s="361"/>
      <c r="B80" s="409"/>
      <c r="C80" s="408"/>
      <c r="D80" s="364" t="s">
        <v>798</v>
      </c>
      <c r="E80" s="376"/>
      <c r="F80" s="365"/>
      <c r="G80" s="365">
        <f>E80*F80</f>
        <v>0</v>
      </c>
      <c r="H80" s="249"/>
      <c r="I80" s="249"/>
      <c r="J80" s="249"/>
      <c r="K80" s="249"/>
      <c r="L80" s="338"/>
      <c r="M80" s="338"/>
      <c r="N80" s="338"/>
      <c r="O80" s="338"/>
      <c r="P80" s="338"/>
      <c r="Q80" s="338"/>
      <c r="R80" s="338"/>
      <c r="S80" s="338"/>
      <c r="T80" s="338"/>
      <c r="U80" s="338"/>
      <c r="V80" s="338"/>
      <c r="W80" s="338"/>
      <c r="X80" s="338"/>
      <c r="Y80" s="338"/>
      <c r="Z80" s="338"/>
    </row>
    <row r="81" ht="11.25" customHeight="1">
      <c r="A81" s="249"/>
      <c r="B81" s="366" t="s">
        <v>838</v>
      </c>
      <c r="C81" s="367"/>
      <c r="D81" s="367"/>
      <c r="E81" s="367"/>
      <c r="F81" s="367"/>
      <c r="G81" s="368">
        <f>SUM(G72:G80)</f>
        <v>0</v>
      </c>
      <c r="H81" s="249"/>
      <c r="I81" s="249"/>
      <c r="J81" s="249"/>
      <c r="K81" s="249"/>
      <c r="L81" s="338"/>
      <c r="M81" s="338"/>
      <c r="N81" s="338"/>
      <c r="O81" s="338"/>
      <c r="P81" s="338"/>
      <c r="Q81" s="338"/>
      <c r="R81" s="338"/>
      <c r="S81" s="338"/>
      <c r="T81" s="338"/>
      <c r="U81" s="338"/>
      <c r="V81" s="338"/>
      <c r="W81" s="338"/>
      <c r="X81" s="338"/>
      <c r="Y81" s="338"/>
      <c r="Z81" s="338"/>
    </row>
    <row r="82" ht="11.25" customHeight="1">
      <c r="A82" s="356"/>
      <c r="B82" s="357" t="s">
        <v>839</v>
      </c>
      <c r="C82" s="358"/>
      <c r="D82" s="358"/>
      <c r="E82" s="358"/>
      <c r="F82" s="358"/>
      <c r="G82" s="358"/>
      <c r="H82" s="249"/>
      <c r="I82" s="249"/>
      <c r="J82" s="249"/>
      <c r="K82" s="249"/>
      <c r="L82" s="338"/>
      <c r="M82" s="338"/>
      <c r="N82" s="338"/>
      <c r="O82" s="338"/>
      <c r="P82" s="338"/>
      <c r="Q82" s="338"/>
      <c r="R82" s="338"/>
      <c r="S82" s="338"/>
      <c r="T82" s="338"/>
      <c r="U82" s="338"/>
      <c r="V82" s="338"/>
      <c r="W82" s="338"/>
      <c r="X82" s="338"/>
      <c r="Y82" s="338"/>
      <c r="Z82" s="338"/>
    </row>
    <row r="83" ht="11.25" customHeight="1">
      <c r="A83" s="337"/>
      <c r="B83" s="359"/>
      <c r="C83" s="402" t="s">
        <v>840</v>
      </c>
      <c r="D83" s="6"/>
      <c r="E83" s="6"/>
      <c r="F83" s="6"/>
      <c r="G83" s="7"/>
      <c r="H83" s="249"/>
      <c r="I83" s="249"/>
      <c r="J83" s="249"/>
      <c r="K83" s="249"/>
      <c r="L83" s="338"/>
      <c r="M83" s="338"/>
      <c r="N83" s="338"/>
      <c r="O83" s="338"/>
      <c r="P83" s="338"/>
      <c r="Q83" s="338"/>
      <c r="R83" s="338"/>
      <c r="S83" s="338"/>
      <c r="T83" s="338"/>
      <c r="U83" s="338"/>
      <c r="V83" s="338"/>
      <c r="W83" s="338"/>
      <c r="X83" s="338"/>
      <c r="Y83" s="338"/>
      <c r="Z83" s="338"/>
    </row>
    <row r="84" ht="11.25" customHeight="1">
      <c r="A84" s="337"/>
      <c r="B84" s="362"/>
      <c r="C84" s="179"/>
      <c r="D84" s="364" t="s">
        <v>798</v>
      </c>
      <c r="E84" s="376"/>
      <c r="F84" s="365"/>
      <c r="G84" s="365">
        <f>E84*F84</f>
        <v>0</v>
      </c>
      <c r="H84" s="249"/>
      <c r="I84" s="249"/>
      <c r="J84" s="249"/>
      <c r="K84" s="249"/>
      <c r="L84" s="338"/>
      <c r="M84" s="338"/>
      <c r="N84" s="338"/>
      <c r="O84" s="338"/>
      <c r="P84" s="338"/>
      <c r="Q84" s="338"/>
      <c r="R84" s="338"/>
      <c r="S84" s="338"/>
      <c r="T84" s="338"/>
      <c r="U84" s="338"/>
      <c r="V84" s="338"/>
      <c r="W84" s="338"/>
      <c r="X84" s="338"/>
      <c r="Y84" s="338"/>
      <c r="Z84" s="338"/>
    </row>
    <row r="85" ht="11.25" customHeight="1">
      <c r="A85" s="249"/>
      <c r="B85" s="396" t="s">
        <v>841</v>
      </c>
      <c r="C85" s="397"/>
      <c r="D85" s="397"/>
      <c r="E85" s="397"/>
      <c r="F85" s="397"/>
      <c r="G85" s="398">
        <f>SUM(G84)</f>
        <v>0</v>
      </c>
      <c r="H85" s="249"/>
      <c r="I85" s="249"/>
      <c r="J85" s="249"/>
      <c r="K85" s="249"/>
      <c r="L85" s="338"/>
      <c r="M85" s="338"/>
      <c r="N85" s="338"/>
      <c r="O85" s="338"/>
      <c r="P85" s="338"/>
      <c r="Q85" s="338"/>
      <c r="R85" s="338"/>
      <c r="S85" s="338"/>
      <c r="T85" s="338"/>
      <c r="U85" s="338"/>
      <c r="V85" s="338"/>
      <c r="W85" s="338"/>
      <c r="X85" s="338"/>
      <c r="Y85" s="338"/>
      <c r="Z85" s="338"/>
    </row>
    <row r="86" ht="11.25" customHeight="1">
      <c r="A86" s="356"/>
      <c r="B86" s="357" t="s">
        <v>842</v>
      </c>
      <c r="C86" s="358"/>
      <c r="D86" s="358"/>
      <c r="E86" s="358"/>
      <c r="F86" s="358"/>
      <c r="G86" s="358"/>
      <c r="H86" s="249"/>
      <c r="I86" s="249"/>
      <c r="J86" s="249"/>
      <c r="K86" s="249"/>
      <c r="L86" s="338"/>
      <c r="M86" s="338"/>
      <c r="N86" s="338"/>
      <c r="O86" s="338"/>
      <c r="P86" s="338"/>
      <c r="Q86" s="338"/>
      <c r="R86" s="338"/>
      <c r="S86" s="338"/>
      <c r="T86" s="338"/>
      <c r="U86" s="338"/>
      <c r="V86" s="338"/>
      <c r="W86" s="338"/>
      <c r="X86" s="338"/>
      <c r="Y86" s="338"/>
      <c r="Z86" s="338"/>
    </row>
    <row r="87" ht="11.25" customHeight="1">
      <c r="A87" s="337"/>
      <c r="B87" s="359"/>
      <c r="C87" s="402" t="s">
        <v>843</v>
      </c>
      <c r="D87" s="6"/>
      <c r="E87" s="6"/>
      <c r="F87" s="6"/>
      <c r="G87" s="7"/>
      <c r="H87" s="249"/>
      <c r="I87" s="249"/>
      <c r="J87" s="249"/>
      <c r="K87" s="249"/>
      <c r="L87" s="338"/>
      <c r="M87" s="338"/>
      <c r="N87" s="338"/>
      <c r="O87" s="338"/>
      <c r="P87" s="338"/>
      <c r="Q87" s="338"/>
      <c r="R87" s="338"/>
      <c r="S87" s="338"/>
      <c r="T87" s="338"/>
      <c r="U87" s="338"/>
      <c r="V87" s="338"/>
      <c r="W87" s="338"/>
      <c r="X87" s="338"/>
      <c r="Y87" s="338"/>
      <c r="Z87" s="338"/>
    </row>
    <row r="88" ht="11.25" customHeight="1">
      <c r="A88" s="337"/>
      <c r="B88" s="362"/>
      <c r="C88" s="363"/>
      <c r="D88" s="364" t="s">
        <v>798</v>
      </c>
      <c r="E88" s="376"/>
      <c r="F88" s="365"/>
      <c r="G88" s="365">
        <f>E88*F88</f>
        <v>0</v>
      </c>
      <c r="H88" s="249"/>
      <c r="I88" s="249"/>
      <c r="J88" s="249"/>
      <c r="K88" s="249"/>
      <c r="L88" s="338"/>
      <c r="M88" s="338"/>
      <c r="N88" s="338"/>
      <c r="O88" s="338"/>
      <c r="P88" s="338"/>
      <c r="Q88" s="338"/>
      <c r="R88" s="338"/>
      <c r="S88" s="338"/>
      <c r="T88" s="338"/>
      <c r="U88" s="338"/>
      <c r="V88" s="338"/>
      <c r="W88" s="338"/>
      <c r="X88" s="338"/>
      <c r="Y88" s="338"/>
      <c r="Z88" s="338"/>
    </row>
    <row r="89" ht="11.25" customHeight="1">
      <c r="A89" s="249"/>
      <c r="B89" s="396" t="s">
        <v>844</v>
      </c>
      <c r="C89" s="397"/>
      <c r="D89" s="397"/>
      <c r="E89" s="397"/>
      <c r="F89" s="397"/>
      <c r="G89" s="398">
        <f>SUM(G88)</f>
        <v>0</v>
      </c>
      <c r="H89" s="249"/>
      <c r="I89" s="249"/>
      <c r="J89" s="249"/>
      <c r="K89" s="249"/>
      <c r="L89" s="338"/>
      <c r="M89" s="338"/>
      <c r="N89" s="338"/>
      <c r="O89" s="338"/>
      <c r="P89" s="338"/>
      <c r="Q89" s="338"/>
      <c r="R89" s="338"/>
      <c r="S89" s="338"/>
      <c r="T89" s="338"/>
      <c r="U89" s="338"/>
      <c r="V89" s="338"/>
      <c r="W89" s="338"/>
      <c r="X89" s="338"/>
      <c r="Y89" s="338"/>
      <c r="Z89" s="338"/>
    </row>
    <row r="90" ht="11.25" customHeight="1">
      <c r="A90" s="356"/>
      <c r="B90" s="357" t="s">
        <v>845</v>
      </c>
      <c r="C90" s="358"/>
      <c r="D90" s="358"/>
      <c r="E90" s="358"/>
      <c r="F90" s="358"/>
      <c r="G90" s="358"/>
      <c r="H90" s="249"/>
      <c r="I90" s="249"/>
      <c r="J90" s="249"/>
      <c r="K90" s="249"/>
      <c r="L90" s="338"/>
      <c r="M90" s="338"/>
      <c r="N90" s="338"/>
      <c r="O90" s="338"/>
      <c r="P90" s="338"/>
      <c r="Q90" s="338"/>
      <c r="R90" s="338"/>
      <c r="S90" s="338"/>
      <c r="T90" s="338"/>
      <c r="U90" s="338"/>
      <c r="V90" s="338"/>
      <c r="W90" s="338"/>
      <c r="X90" s="338"/>
      <c r="Y90" s="338"/>
      <c r="Z90" s="338"/>
    </row>
    <row r="91" ht="11.25" customHeight="1">
      <c r="A91" s="337"/>
      <c r="B91" s="359"/>
      <c r="C91" s="402" t="s">
        <v>846</v>
      </c>
      <c r="D91" s="6"/>
      <c r="E91" s="6"/>
      <c r="F91" s="6"/>
      <c r="G91" s="7"/>
      <c r="H91" s="249"/>
      <c r="I91" s="249"/>
      <c r="J91" s="249"/>
      <c r="K91" s="249"/>
      <c r="L91" s="338"/>
      <c r="M91" s="338"/>
      <c r="N91" s="338"/>
      <c r="O91" s="338"/>
      <c r="P91" s="338"/>
      <c r="Q91" s="338"/>
      <c r="R91" s="338"/>
      <c r="S91" s="338"/>
      <c r="T91" s="338"/>
      <c r="U91" s="338"/>
      <c r="V91" s="338"/>
      <c r="W91" s="338"/>
      <c r="X91" s="338"/>
      <c r="Y91" s="338"/>
      <c r="Z91" s="338"/>
    </row>
    <row r="92" ht="11.25" customHeight="1">
      <c r="A92" s="337"/>
      <c r="B92" s="401"/>
      <c r="C92" s="363"/>
      <c r="D92" s="364" t="s">
        <v>798</v>
      </c>
      <c r="E92" s="376"/>
      <c r="F92" s="365"/>
      <c r="G92" s="365">
        <f>E92*F92</f>
        <v>0</v>
      </c>
      <c r="H92" s="249"/>
      <c r="I92" s="249"/>
      <c r="J92" s="249"/>
      <c r="K92" s="249"/>
      <c r="L92" s="338"/>
      <c r="M92" s="338"/>
      <c r="N92" s="338"/>
      <c r="O92" s="338"/>
      <c r="P92" s="338"/>
      <c r="Q92" s="338"/>
      <c r="R92" s="338"/>
      <c r="S92" s="338"/>
      <c r="T92" s="338"/>
      <c r="U92" s="338"/>
      <c r="V92" s="338"/>
      <c r="W92" s="338"/>
      <c r="X92" s="338"/>
      <c r="Y92" s="338"/>
      <c r="Z92" s="338"/>
    </row>
    <row r="93" ht="11.25" customHeight="1">
      <c r="A93" s="249"/>
      <c r="B93" s="396" t="s">
        <v>847</v>
      </c>
      <c r="C93" s="397"/>
      <c r="D93" s="397"/>
      <c r="E93" s="397"/>
      <c r="F93" s="397"/>
      <c r="G93" s="398">
        <f>SUM(G92)</f>
        <v>0</v>
      </c>
      <c r="H93" s="249"/>
      <c r="I93" s="249"/>
      <c r="J93" s="249"/>
      <c r="K93" s="249"/>
      <c r="L93" s="338"/>
      <c r="M93" s="338"/>
      <c r="N93" s="338"/>
      <c r="O93" s="338"/>
      <c r="P93" s="338"/>
      <c r="Q93" s="338"/>
      <c r="R93" s="338"/>
      <c r="S93" s="338"/>
      <c r="T93" s="338"/>
      <c r="U93" s="338"/>
      <c r="V93" s="338"/>
      <c r="W93" s="338"/>
      <c r="X93" s="338"/>
      <c r="Y93" s="338"/>
      <c r="Z93" s="338"/>
    </row>
    <row r="94" ht="11.25" customHeight="1">
      <c r="A94" s="356"/>
      <c r="B94" s="357" t="s">
        <v>848</v>
      </c>
      <c r="C94" s="358"/>
      <c r="D94" s="358"/>
      <c r="E94" s="358"/>
      <c r="F94" s="358"/>
      <c r="G94" s="358"/>
      <c r="H94" s="249"/>
      <c r="I94" s="249"/>
      <c r="J94" s="249"/>
      <c r="K94" s="249"/>
      <c r="L94" s="338"/>
      <c r="M94" s="338"/>
      <c r="N94" s="338"/>
      <c r="O94" s="338"/>
      <c r="P94" s="338"/>
      <c r="Q94" s="338"/>
      <c r="R94" s="338"/>
      <c r="S94" s="338"/>
      <c r="T94" s="338"/>
      <c r="U94" s="338"/>
      <c r="V94" s="338"/>
      <c r="W94" s="338"/>
      <c r="X94" s="338"/>
      <c r="Y94" s="338"/>
      <c r="Z94" s="338"/>
    </row>
    <row r="95" ht="11.25" customHeight="1">
      <c r="A95" s="337"/>
      <c r="B95" s="359"/>
      <c r="C95" s="410"/>
      <c r="D95" s="143"/>
      <c r="E95" s="143"/>
      <c r="F95" s="359"/>
      <c r="G95" s="359"/>
      <c r="H95" s="249"/>
      <c r="I95" s="249"/>
      <c r="J95" s="249"/>
      <c r="K95" s="249"/>
      <c r="L95" s="338"/>
      <c r="M95" s="338"/>
      <c r="N95" s="338"/>
      <c r="O95" s="338"/>
      <c r="P95" s="338"/>
      <c r="Q95" s="338"/>
      <c r="R95" s="338"/>
      <c r="S95" s="338"/>
      <c r="T95" s="338"/>
      <c r="U95" s="338"/>
      <c r="V95" s="338"/>
      <c r="W95" s="338"/>
      <c r="X95" s="338"/>
      <c r="Y95" s="338"/>
      <c r="Z95" s="338"/>
    </row>
    <row r="96" ht="11.25" customHeight="1">
      <c r="A96" s="337"/>
      <c r="B96" s="401"/>
      <c r="C96" s="411"/>
      <c r="D96" s="364" t="s">
        <v>798</v>
      </c>
      <c r="E96" s="376"/>
      <c r="F96" s="412"/>
      <c r="G96" s="365">
        <f>E96*F96</f>
        <v>0</v>
      </c>
      <c r="H96" s="249"/>
      <c r="I96" s="249"/>
      <c r="J96" s="249"/>
      <c r="K96" s="249"/>
      <c r="L96" s="338"/>
      <c r="M96" s="338"/>
      <c r="N96" s="338"/>
      <c r="O96" s="338"/>
      <c r="P96" s="338"/>
      <c r="Q96" s="338"/>
      <c r="R96" s="338"/>
      <c r="S96" s="338"/>
      <c r="T96" s="338"/>
      <c r="U96" s="338"/>
      <c r="V96" s="338"/>
      <c r="W96" s="338"/>
      <c r="X96" s="338"/>
      <c r="Y96" s="338"/>
      <c r="Z96" s="338"/>
    </row>
    <row r="97" ht="11.25" customHeight="1">
      <c r="A97" s="249"/>
      <c r="B97" s="396" t="s">
        <v>849</v>
      </c>
      <c r="C97" s="397"/>
      <c r="D97" s="397"/>
      <c r="E97" s="397"/>
      <c r="F97" s="397"/>
      <c r="G97" s="398">
        <f>SUM(G96)</f>
        <v>0</v>
      </c>
      <c r="H97" s="249"/>
      <c r="I97" s="249"/>
      <c r="J97" s="249"/>
      <c r="K97" s="249"/>
      <c r="L97" s="338"/>
      <c r="M97" s="338"/>
      <c r="N97" s="338"/>
      <c r="O97" s="338"/>
      <c r="P97" s="338"/>
      <c r="Q97" s="338"/>
      <c r="R97" s="338"/>
      <c r="S97" s="338"/>
      <c r="T97" s="338"/>
      <c r="U97" s="338"/>
      <c r="V97" s="338"/>
      <c r="W97" s="338"/>
      <c r="X97" s="338"/>
      <c r="Y97" s="338"/>
      <c r="Z97" s="338"/>
    </row>
    <row r="98" ht="11.25" customHeight="1">
      <c r="A98" s="356"/>
      <c r="B98" s="357" t="s">
        <v>850</v>
      </c>
      <c r="C98" s="358"/>
      <c r="D98" s="358"/>
      <c r="E98" s="358"/>
      <c r="F98" s="358"/>
      <c r="G98" s="358"/>
      <c r="H98" s="249"/>
      <c r="I98" s="249"/>
      <c r="J98" s="249"/>
      <c r="K98" s="249"/>
      <c r="L98" s="338"/>
      <c r="M98" s="338"/>
      <c r="N98" s="338"/>
      <c r="O98" s="338"/>
      <c r="P98" s="338"/>
      <c r="Q98" s="338"/>
      <c r="R98" s="338"/>
      <c r="S98" s="338"/>
      <c r="T98" s="338"/>
      <c r="U98" s="338"/>
      <c r="V98" s="338"/>
      <c r="W98" s="338"/>
      <c r="X98" s="338"/>
      <c r="Y98" s="338"/>
      <c r="Z98" s="338"/>
    </row>
    <row r="99" ht="11.25" customHeight="1">
      <c r="A99" s="337"/>
      <c r="B99" s="359"/>
      <c r="C99" s="402" t="s">
        <v>851</v>
      </c>
      <c r="D99" s="6"/>
      <c r="E99" s="6"/>
      <c r="F99" s="6"/>
      <c r="G99" s="7"/>
      <c r="H99" s="249"/>
      <c r="I99" s="249"/>
      <c r="J99" s="249"/>
      <c r="K99" s="249"/>
      <c r="L99" s="338"/>
      <c r="M99" s="338"/>
      <c r="N99" s="338"/>
      <c r="O99" s="338"/>
      <c r="P99" s="338"/>
      <c r="Q99" s="338"/>
      <c r="R99" s="338"/>
      <c r="S99" s="338"/>
      <c r="T99" s="338"/>
      <c r="U99" s="338"/>
      <c r="V99" s="338"/>
      <c r="W99" s="338"/>
      <c r="X99" s="338"/>
      <c r="Y99" s="338"/>
      <c r="Z99" s="338"/>
    </row>
    <row r="100" ht="11.25" customHeight="1">
      <c r="A100" s="337"/>
      <c r="B100" s="401"/>
      <c r="C100" s="369"/>
      <c r="D100" s="364" t="s">
        <v>798</v>
      </c>
      <c r="E100" s="376"/>
      <c r="F100" s="365"/>
      <c r="G100" s="365">
        <f>E100*F100</f>
        <v>0</v>
      </c>
      <c r="H100" s="249"/>
      <c r="I100" s="249"/>
      <c r="J100" s="249"/>
      <c r="K100" s="249"/>
      <c r="L100" s="338"/>
      <c r="M100" s="338"/>
      <c r="N100" s="338"/>
      <c r="O100" s="338"/>
      <c r="P100" s="338"/>
      <c r="Q100" s="338"/>
      <c r="R100" s="338"/>
      <c r="S100" s="338"/>
      <c r="T100" s="338"/>
      <c r="U100" s="338"/>
      <c r="V100" s="338"/>
      <c r="W100" s="338"/>
      <c r="X100" s="338"/>
      <c r="Y100" s="338"/>
      <c r="Z100" s="338"/>
    </row>
    <row r="101" ht="11.25" customHeight="1">
      <c r="A101" s="249"/>
      <c r="B101" s="396" t="s">
        <v>852</v>
      </c>
      <c r="C101" s="397"/>
      <c r="D101" s="397"/>
      <c r="E101" s="397"/>
      <c r="F101" s="397"/>
      <c r="G101" s="398">
        <f>SUM(G100)</f>
        <v>0</v>
      </c>
      <c r="H101" s="249"/>
      <c r="I101" s="249"/>
      <c r="J101" s="249"/>
      <c r="K101" s="249"/>
      <c r="L101" s="338"/>
      <c r="M101" s="338"/>
      <c r="N101" s="338"/>
      <c r="O101" s="338"/>
      <c r="P101" s="338"/>
      <c r="Q101" s="338"/>
      <c r="R101" s="338"/>
      <c r="S101" s="338"/>
      <c r="T101" s="338"/>
      <c r="U101" s="338"/>
      <c r="V101" s="338"/>
      <c r="W101" s="338"/>
      <c r="X101" s="338"/>
      <c r="Y101" s="338"/>
      <c r="Z101" s="338"/>
    </row>
    <row r="102" ht="11.25" customHeight="1">
      <c r="A102" s="356"/>
      <c r="B102" s="413" t="s">
        <v>853</v>
      </c>
      <c r="C102" s="358"/>
      <c r="D102" s="358"/>
      <c r="E102" s="358"/>
      <c r="F102" s="358"/>
      <c r="G102" s="358"/>
      <c r="H102" s="249"/>
      <c r="I102" s="249"/>
      <c r="J102" s="249"/>
      <c r="K102" s="249"/>
      <c r="L102" s="338"/>
      <c r="M102" s="338"/>
      <c r="N102" s="338"/>
      <c r="O102" s="338"/>
      <c r="P102" s="338"/>
      <c r="Q102" s="338"/>
      <c r="R102" s="338"/>
      <c r="S102" s="338"/>
      <c r="T102" s="338"/>
      <c r="U102" s="338"/>
      <c r="V102" s="338"/>
      <c r="W102" s="338"/>
      <c r="X102" s="338"/>
      <c r="Y102" s="338"/>
      <c r="Z102" s="338"/>
    </row>
    <row r="103" ht="11.25" customHeight="1">
      <c r="A103" s="337"/>
      <c r="B103" s="359"/>
      <c r="C103" s="402" t="s">
        <v>854</v>
      </c>
      <c r="D103" s="6"/>
      <c r="E103" s="6"/>
      <c r="F103" s="6"/>
      <c r="G103" s="7"/>
      <c r="H103" s="249"/>
      <c r="I103" s="249"/>
      <c r="J103" s="249"/>
      <c r="K103" s="249"/>
      <c r="L103" s="338"/>
      <c r="M103" s="338"/>
      <c r="N103" s="338"/>
      <c r="O103" s="338"/>
      <c r="P103" s="338"/>
      <c r="Q103" s="338"/>
      <c r="R103" s="338"/>
      <c r="S103" s="338"/>
      <c r="T103" s="338"/>
      <c r="U103" s="338"/>
      <c r="V103" s="338"/>
      <c r="W103" s="338"/>
      <c r="X103" s="338"/>
      <c r="Y103" s="338"/>
      <c r="Z103" s="338"/>
    </row>
    <row r="104" ht="11.25" customHeight="1">
      <c r="A104" s="337"/>
      <c r="B104" s="401"/>
      <c r="C104" s="369"/>
      <c r="D104" s="364" t="s">
        <v>798</v>
      </c>
      <c r="E104" s="376"/>
      <c r="F104" s="365"/>
      <c r="G104" s="365">
        <f>E104*F104</f>
        <v>0</v>
      </c>
      <c r="H104" s="249"/>
      <c r="I104" s="249"/>
      <c r="J104" s="249"/>
      <c r="K104" s="249"/>
      <c r="L104" s="338"/>
      <c r="M104" s="338"/>
      <c r="N104" s="338"/>
      <c r="O104" s="338"/>
      <c r="P104" s="338"/>
      <c r="Q104" s="338"/>
      <c r="R104" s="338"/>
      <c r="S104" s="338"/>
      <c r="T104" s="338"/>
      <c r="U104" s="338"/>
      <c r="V104" s="338"/>
      <c r="W104" s="338"/>
      <c r="X104" s="338"/>
      <c r="Y104" s="338"/>
      <c r="Z104" s="338"/>
    </row>
    <row r="105" ht="11.25" customHeight="1">
      <c r="A105" s="249"/>
      <c r="B105" s="396" t="s">
        <v>855</v>
      </c>
      <c r="C105" s="397"/>
      <c r="D105" s="397"/>
      <c r="E105" s="397"/>
      <c r="F105" s="397"/>
      <c r="G105" s="398">
        <f>SUM(G104)</f>
        <v>0</v>
      </c>
      <c r="H105" s="249"/>
      <c r="I105" s="249"/>
      <c r="J105" s="249"/>
      <c r="K105" s="249"/>
      <c r="L105" s="338"/>
      <c r="M105" s="338"/>
      <c r="N105" s="338"/>
      <c r="O105" s="338"/>
      <c r="P105" s="338"/>
      <c r="Q105" s="338"/>
      <c r="R105" s="338"/>
      <c r="S105" s="338"/>
      <c r="T105" s="338"/>
      <c r="U105" s="338"/>
      <c r="V105" s="338"/>
      <c r="W105" s="338"/>
      <c r="X105" s="338"/>
      <c r="Y105" s="338"/>
      <c r="Z105" s="338"/>
    </row>
    <row r="106" ht="11.25" customHeight="1">
      <c r="A106" s="356"/>
      <c r="B106" s="357" t="s">
        <v>856</v>
      </c>
      <c r="C106" s="358"/>
      <c r="D106" s="358"/>
      <c r="E106" s="358"/>
      <c r="F106" s="358"/>
      <c r="G106" s="358"/>
      <c r="H106" s="249"/>
      <c r="I106" s="249"/>
      <c r="J106" s="249"/>
      <c r="K106" s="249"/>
      <c r="L106" s="338"/>
      <c r="M106" s="338"/>
      <c r="N106" s="338"/>
      <c r="O106" s="338"/>
      <c r="P106" s="338"/>
      <c r="Q106" s="338"/>
      <c r="R106" s="338"/>
      <c r="S106" s="338"/>
      <c r="T106" s="338"/>
      <c r="U106" s="338"/>
      <c r="V106" s="338"/>
      <c r="W106" s="338"/>
      <c r="X106" s="338"/>
      <c r="Y106" s="338"/>
      <c r="Z106" s="338"/>
    </row>
    <row r="107" ht="11.25" customHeight="1">
      <c r="A107" s="337"/>
      <c r="B107" s="359"/>
      <c r="C107" s="402" t="s">
        <v>857</v>
      </c>
      <c r="D107" s="6"/>
      <c r="E107" s="6"/>
      <c r="F107" s="6"/>
      <c r="G107" s="7"/>
      <c r="H107" s="249"/>
      <c r="I107" s="249"/>
      <c r="J107" s="249"/>
      <c r="K107" s="249"/>
      <c r="L107" s="338"/>
      <c r="M107" s="338"/>
      <c r="N107" s="338"/>
      <c r="O107" s="338"/>
      <c r="P107" s="338"/>
      <c r="Q107" s="338"/>
      <c r="R107" s="338"/>
      <c r="S107" s="338"/>
      <c r="T107" s="338"/>
      <c r="U107" s="338"/>
      <c r="V107" s="338"/>
      <c r="W107" s="338"/>
      <c r="X107" s="338"/>
      <c r="Y107" s="338"/>
      <c r="Z107" s="338"/>
    </row>
    <row r="108" ht="11.25" customHeight="1">
      <c r="A108" s="337"/>
      <c r="B108" s="401"/>
      <c r="C108" s="373"/>
      <c r="D108" s="364" t="s">
        <v>798</v>
      </c>
      <c r="E108" s="376"/>
      <c r="F108" s="412"/>
      <c r="G108" s="365">
        <f>E108*F108</f>
        <v>0</v>
      </c>
      <c r="H108" s="249"/>
      <c r="I108" s="249"/>
      <c r="J108" s="249"/>
      <c r="K108" s="249"/>
      <c r="L108" s="338"/>
      <c r="M108" s="338"/>
      <c r="N108" s="338"/>
      <c r="O108" s="338"/>
      <c r="P108" s="338"/>
      <c r="Q108" s="338"/>
      <c r="R108" s="338"/>
      <c r="S108" s="338"/>
      <c r="T108" s="338"/>
      <c r="U108" s="338"/>
      <c r="V108" s="338"/>
      <c r="W108" s="338"/>
      <c r="X108" s="338"/>
      <c r="Y108" s="338"/>
      <c r="Z108" s="338"/>
    </row>
    <row r="109" ht="11.25" customHeight="1">
      <c r="A109" s="249"/>
      <c r="B109" s="397" t="s">
        <v>858</v>
      </c>
      <c r="C109" s="397"/>
      <c r="D109" s="397"/>
      <c r="E109" s="397"/>
      <c r="F109" s="397"/>
      <c r="G109" s="398">
        <f>SUM(G108)</f>
        <v>0</v>
      </c>
      <c r="H109" s="249"/>
      <c r="I109" s="249"/>
      <c r="J109" s="249"/>
      <c r="K109" s="249"/>
      <c r="L109" s="338"/>
      <c r="M109" s="338"/>
      <c r="N109" s="338"/>
      <c r="O109" s="338"/>
      <c r="P109" s="338"/>
      <c r="Q109" s="338"/>
      <c r="R109" s="338"/>
      <c r="S109" s="338"/>
      <c r="T109" s="338"/>
      <c r="U109" s="338"/>
      <c r="V109" s="338"/>
      <c r="W109" s="338"/>
      <c r="X109" s="338"/>
      <c r="Y109" s="338"/>
      <c r="Z109" s="338"/>
    </row>
    <row r="110" ht="11.25" customHeight="1">
      <c r="A110" s="356"/>
      <c r="B110" s="357" t="s">
        <v>859</v>
      </c>
      <c r="C110" s="358"/>
      <c r="D110" s="358"/>
      <c r="E110" s="358"/>
      <c r="F110" s="358"/>
      <c r="G110" s="358"/>
      <c r="H110" s="249"/>
      <c r="I110" s="249"/>
      <c r="J110" s="249"/>
      <c r="K110" s="249"/>
      <c r="L110" s="338"/>
      <c r="M110" s="338"/>
      <c r="N110" s="338"/>
      <c r="O110" s="338"/>
      <c r="P110" s="338"/>
      <c r="Q110" s="338"/>
      <c r="R110" s="338"/>
      <c r="S110" s="338"/>
      <c r="T110" s="338"/>
      <c r="U110" s="338"/>
      <c r="V110" s="338"/>
      <c r="W110" s="338"/>
      <c r="X110" s="338"/>
      <c r="Y110" s="338"/>
      <c r="Z110" s="338"/>
    </row>
    <row r="111" ht="11.25" customHeight="1">
      <c r="A111" s="337"/>
      <c r="B111" s="359"/>
      <c r="C111" s="402" t="s">
        <v>860</v>
      </c>
      <c r="D111" s="6"/>
      <c r="E111" s="6"/>
      <c r="F111" s="6"/>
      <c r="G111" s="7"/>
      <c r="H111" s="249"/>
      <c r="I111" s="249"/>
      <c r="J111" s="249"/>
      <c r="K111" s="249"/>
      <c r="L111" s="338"/>
      <c r="M111" s="338"/>
      <c r="N111" s="338"/>
      <c r="O111" s="338"/>
      <c r="P111" s="338"/>
      <c r="Q111" s="338"/>
      <c r="R111" s="338"/>
      <c r="S111" s="338"/>
      <c r="T111" s="338"/>
      <c r="U111" s="338"/>
      <c r="V111" s="338"/>
      <c r="W111" s="338"/>
      <c r="X111" s="338"/>
      <c r="Y111" s="338"/>
      <c r="Z111" s="338"/>
    </row>
    <row r="112" ht="11.25" customHeight="1">
      <c r="A112" s="337"/>
      <c r="B112" s="401"/>
      <c r="C112" s="373"/>
      <c r="D112" s="364" t="s">
        <v>798</v>
      </c>
      <c r="E112" s="376"/>
      <c r="F112" s="365"/>
      <c r="G112" s="365">
        <f>E112*F112</f>
        <v>0</v>
      </c>
      <c r="H112" s="249"/>
      <c r="I112" s="249"/>
      <c r="J112" s="249"/>
      <c r="K112" s="249"/>
      <c r="L112" s="338"/>
      <c r="M112" s="338"/>
      <c r="N112" s="338"/>
      <c r="O112" s="338"/>
      <c r="P112" s="338"/>
      <c r="Q112" s="338"/>
      <c r="R112" s="338"/>
      <c r="S112" s="338"/>
      <c r="T112" s="338"/>
      <c r="U112" s="338"/>
      <c r="V112" s="338"/>
      <c r="W112" s="338"/>
      <c r="X112" s="338"/>
      <c r="Y112" s="338"/>
      <c r="Z112" s="338"/>
    </row>
    <row r="113" ht="11.25" customHeight="1">
      <c r="A113" s="249"/>
      <c r="B113" s="396" t="s">
        <v>861</v>
      </c>
      <c r="C113" s="397"/>
      <c r="D113" s="397"/>
      <c r="E113" s="397"/>
      <c r="F113" s="397"/>
      <c r="G113" s="398">
        <f>SUM(G112)</f>
        <v>0</v>
      </c>
      <c r="H113" s="249"/>
      <c r="I113" s="249"/>
      <c r="J113" s="249"/>
      <c r="K113" s="249"/>
      <c r="L113" s="338"/>
      <c r="M113" s="338"/>
      <c r="N113" s="338"/>
      <c r="O113" s="338"/>
      <c r="P113" s="338"/>
      <c r="Q113" s="338"/>
      <c r="R113" s="338"/>
      <c r="S113" s="338"/>
      <c r="T113" s="338"/>
      <c r="U113" s="338"/>
      <c r="V113" s="338"/>
      <c r="W113" s="338"/>
      <c r="X113" s="338"/>
      <c r="Y113" s="338"/>
      <c r="Z113" s="338"/>
    </row>
    <row r="114" ht="11.25" customHeight="1">
      <c r="A114" s="356"/>
      <c r="B114" s="357" t="s">
        <v>862</v>
      </c>
      <c r="C114" s="358"/>
      <c r="D114" s="358"/>
      <c r="E114" s="358"/>
      <c r="F114" s="358"/>
      <c r="G114" s="358"/>
      <c r="H114" s="249"/>
      <c r="I114" s="249"/>
      <c r="J114" s="249"/>
      <c r="K114" s="249"/>
      <c r="L114" s="338"/>
      <c r="M114" s="338"/>
      <c r="N114" s="338"/>
      <c r="O114" s="338"/>
      <c r="P114" s="338"/>
      <c r="Q114" s="338"/>
      <c r="R114" s="338"/>
      <c r="S114" s="338"/>
      <c r="T114" s="338"/>
      <c r="U114" s="338"/>
      <c r="V114" s="338"/>
      <c r="W114" s="338"/>
      <c r="X114" s="338"/>
      <c r="Y114" s="338"/>
      <c r="Z114" s="338"/>
    </row>
    <row r="115" ht="11.25" customHeight="1">
      <c r="A115" s="337"/>
      <c r="B115" s="359"/>
      <c r="C115" s="402" t="s">
        <v>863</v>
      </c>
      <c r="D115" s="6"/>
      <c r="E115" s="6"/>
      <c r="F115" s="6"/>
      <c r="G115" s="7"/>
      <c r="H115" s="249"/>
      <c r="I115" s="249"/>
      <c r="J115" s="249"/>
      <c r="K115" s="249"/>
      <c r="L115" s="338"/>
      <c r="M115" s="338"/>
      <c r="N115" s="338"/>
      <c r="O115" s="338"/>
      <c r="P115" s="338"/>
      <c r="Q115" s="338"/>
      <c r="R115" s="338"/>
      <c r="S115" s="338"/>
      <c r="T115" s="338"/>
      <c r="U115" s="338"/>
      <c r="V115" s="338"/>
      <c r="W115" s="338"/>
      <c r="X115" s="338"/>
      <c r="Y115" s="338"/>
      <c r="Z115" s="338"/>
    </row>
    <row r="116" ht="11.25" customHeight="1">
      <c r="A116" s="337"/>
      <c r="B116" s="401"/>
      <c r="C116" s="369"/>
      <c r="D116" s="364" t="s">
        <v>798</v>
      </c>
      <c r="E116" s="376"/>
      <c r="F116" s="365"/>
      <c r="G116" s="365">
        <f>E116*F116</f>
        <v>0</v>
      </c>
      <c r="H116" s="249"/>
      <c r="I116" s="249"/>
      <c r="J116" s="249"/>
      <c r="K116" s="249"/>
      <c r="L116" s="338"/>
      <c r="M116" s="338"/>
      <c r="N116" s="338"/>
      <c r="O116" s="338"/>
      <c r="P116" s="338"/>
      <c r="Q116" s="338"/>
      <c r="R116" s="338"/>
      <c r="S116" s="338"/>
      <c r="T116" s="338"/>
      <c r="U116" s="338"/>
      <c r="V116" s="338"/>
      <c r="W116" s="338"/>
      <c r="X116" s="338"/>
      <c r="Y116" s="338"/>
      <c r="Z116" s="338"/>
    </row>
    <row r="117" ht="11.25" customHeight="1">
      <c r="A117" s="249"/>
      <c r="B117" s="396" t="s">
        <v>864</v>
      </c>
      <c r="C117" s="397"/>
      <c r="D117" s="397"/>
      <c r="E117" s="397"/>
      <c r="F117" s="397"/>
      <c r="G117" s="398">
        <f>SUM(G116)</f>
        <v>0</v>
      </c>
      <c r="H117" s="249"/>
      <c r="I117" s="249"/>
      <c r="J117" s="249"/>
      <c r="K117" s="249"/>
      <c r="L117" s="338"/>
      <c r="M117" s="338"/>
      <c r="N117" s="338"/>
      <c r="O117" s="338"/>
      <c r="P117" s="338"/>
      <c r="Q117" s="338"/>
      <c r="R117" s="338"/>
      <c r="S117" s="338"/>
      <c r="T117" s="338"/>
      <c r="U117" s="338"/>
      <c r="V117" s="338"/>
      <c r="W117" s="338"/>
      <c r="X117" s="338"/>
      <c r="Y117" s="338"/>
      <c r="Z117" s="338"/>
    </row>
    <row r="118" ht="11.25" customHeight="1">
      <c r="A118" s="356"/>
      <c r="B118" s="357" t="s">
        <v>865</v>
      </c>
      <c r="C118" s="358"/>
      <c r="D118" s="358"/>
      <c r="E118" s="358"/>
      <c r="F118" s="358"/>
      <c r="G118" s="358"/>
      <c r="H118" s="249"/>
      <c r="I118" s="249"/>
      <c r="J118" s="249"/>
      <c r="K118" s="249"/>
      <c r="L118" s="338"/>
      <c r="M118" s="338"/>
      <c r="N118" s="338"/>
      <c r="O118" s="338"/>
      <c r="P118" s="338"/>
      <c r="Q118" s="338"/>
      <c r="R118" s="338"/>
      <c r="S118" s="338"/>
      <c r="T118" s="338"/>
      <c r="U118" s="338"/>
      <c r="V118" s="338"/>
      <c r="W118" s="338"/>
      <c r="X118" s="338"/>
      <c r="Y118" s="338"/>
      <c r="Z118" s="338"/>
    </row>
    <row r="119" ht="11.25" customHeight="1">
      <c r="A119" s="337"/>
      <c r="B119" s="359"/>
      <c r="C119" s="402" t="s">
        <v>866</v>
      </c>
      <c r="D119" s="6"/>
      <c r="E119" s="6"/>
      <c r="F119" s="6"/>
      <c r="G119" s="7"/>
      <c r="H119" s="249"/>
      <c r="I119" s="249"/>
      <c r="J119" s="249"/>
      <c r="K119" s="249"/>
      <c r="L119" s="338"/>
      <c r="M119" s="338"/>
      <c r="N119" s="338"/>
      <c r="O119" s="338"/>
      <c r="P119" s="338"/>
      <c r="Q119" s="338"/>
      <c r="R119" s="338"/>
      <c r="S119" s="338"/>
      <c r="T119" s="338"/>
      <c r="U119" s="338"/>
      <c r="V119" s="338"/>
      <c r="W119" s="338"/>
      <c r="X119" s="338"/>
      <c r="Y119" s="338"/>
      <c r="Z119" s="338"/>
    </row>
    <row r="120" ht="11.25" customHeight="1">
      <c r="A120" s="337"/>
      <c r="B120" s="362"/>
      <c r="C120" s="363"/>
      <c r="D120" s="364" t="s">
        <v>798</v>
      </c>
      <c r="E120" s="376"/>
      <c r="F120" s="365"/>
      <c r="G120" s="365">
        <f>E120*F120</f>
        <v>0</v>
      </c>
      <c r="H120" s="249"/>
      <c r="I120" s="249"/>
      <c r="J120" s="249"/>
      <c r="K120" s="249"/>
      <c r="L120" s="338"/>
      <c r="M120" s="338"/>
      <c r="N120" s="338"/>
      <c r="O120" s="338"/>
      <c r="P120" s="338"/>
      <c r="Q120" s="338"/>
      <c r="R120" s="338"/>
      <c r="S120" s="338"/>
      <c r="T120" s="338"/>
      <c r="U120" s="338"/>
      <c r="V120" s="338"/>
      <c r="W120" s="338"/>
      <c r="X120" s="338"/>
      <c r="Y120" s="338"/>
      <c r="Z120" s="338"/>
    </row>
    <row r="121" ht="11.25" customHeight="1">
      <c r="A121" s="249"/>
      <c r="B121" s="396" t="s">
        <v>867</v>
      </c>
      <c r="C121" s="397"/>
      <c r="D121" s="397"/>
      <c r="E121" s="397"/>
      <c r="F121" s="397"/>
      <c r="G121" s="398">
        <f>SUM(G120)</f>
        <v>0</v>
      </c>
      <c r="H121" s="249"/>
      <c r="I121" s="249"/>
      <c r="J121" s="249"/>
      <c r="K121" s="249"/>
      <c r="L121" s="338"/>
      <c r="M121" s="338"/>
      <c r="N121" s="338"/>
      <c r="O121" s="338"/>
      <c r="P121" s="338"/>
      <c r="Q121" s="338"/>
      <c r="R121" s="338"/>
      <c r="S121" s="338"/>
      <c r="T121" s="338"/>
      <c r="U121" s="338"/>
      <c r="V121" s="338"/>
      <c r="W121" s="338"/>
      <c r="X121" s="338"/>
      <c r="Y121" s="338"/>
      <c r="Z121" s="338"/>
    </row>
    <row r="122" ht="11.25" customHeight="1">
      <c r="A122" s="356"/>
      <c r="B122" s="357" t="s">
        <v>868</v>
      </c>
      <c r="C122" s="358"/>
      <c r="D122" s="358"/>
      <c r="E122" s="358"/>
      <c r="F122" s="358"/>
      <c r="G122" s="358"/>
      <c r="H122" s="249"/>
      <c r="I122" s="249"/>
      <c r="J122" s="249"/>
      <c r="K122" s="249"/>
      <c r="L122" s="338"/>
      <c r="M122" s="338"/>
      <c r="N122" s="338"/>
      <c r="O122" s="338"/>
      <c r="P122" s="338"/>
      <c r="Q122" s="338"/>
      <c r="R122" s="338"/>
      <c r="S122" s="338"/>
      <c r="T122" s="338"/>
      <c r="U122" s="338"/>
      <c r="V122" s="338"/>
      <c r="W122" s="338"/>
      <c r="X122" s="338"/>
      <c r="Y122" s="338"/>
      <c r="Z122" s="338"/>
    </row>
    <row r="123" ht="11.25" customHeight="1">
      <c r="A123" s="337"/>
      <c r="B123" s="359"/>
      <c r="C123" s="402" t="s">
        <v>869</v>
      </c>
      <c r="D123" s="6"/>
      <c r="E123" s="6"/>
      <c r="F123" s="6"/>
      <c r="G123" s="7"/>
      <c r="H123" s="249"/>
      <c r="I123" s="249"/>
      <c r="J123" s="249"/>
      <c r="K123" s="249"/>
      <c r="L123" s="338"/>
      <c r="M123" s="338"/>
      <c r="N123" s="338"/>
      <c r="O123" s="338"/>
      <c r="P123" s="338"/>
      <c r="Q123" s="338"/>
      <c r="R123" s="338"/>
      <c r="S123" s="338"/>
      <c r="T123" s="338"/>
      <c r="U123" s="338"/>
      <c r="V123" s="338"/>
      <c r="W123" s="338"/>
      <c r="X123" s="338"/>
      <c r="Y123" s="338"/>
      <c r="Z123" s="338"/>
    </row>
    <row r="124" ht="11.25" customHeight="1">
      <c r="A124" s="337"/>
      <c r="B124" s="401"/>
      <c r="C124" s="369"/>
      <c r="D124" s="364" t="s">
        <v>798</v>
      </c>
      <c r="E124" s="376"/>
      <c r="F124" s="365"/>
      <c r="G124" s="365">
        <f>E124*F124</f>
        <v>0</v>
      </c>
      <c r="H124" s="249"/>
      <c r="I124" s="249"/>
      <c r="J124" s="249"/>
      <c r="K124" s="249"/>
      <c r="L124" s="338"/>
      <c r="M124" s="338"/>
      <c r="N124" s="338"/>
      <c r="O124" s="338"/>
      <c r="P124" s="338"/>
      <c r="Q124" s="338"/>
      <c r="R124" s="338"/>
      <c r="S124" s="338"/>
      <c r="T124" s="338"/>
      <c r="U124" s="338"/>
      <c r="V124" s="338"/>
      <c r="W124" s="338"/>
      <c r="X124" s="338"/>
      <c r="Y124" s="338"/>
      <c r="Z124" s="338"/>
    </row>
    <row r="125" ht="11.25" customHeight="1">
      <c r="A125" s="249"/>
      <c r="B125" s="396" t="s">
        <v>870</v>
      </c>
      <c r="C125" s="397"/>
      <c r="D125" s="397"/>
      <c r="E125" s="397"/>
      <c r="F125" s="397"/>
      <c r="G125" s="398">
        <f>SUM(G124)</f>
        <v>0</v>
      </c>
      <c r="H125" s="249"/>
      <c r="I125" s="249"/>
      <c r="J125" s="249"/>
      <c r="K125" s="249"/>
      <c r="L125" s="338"/>
      <c r="M125" s="338"/>
      <c r="N125" s="338"/>
      <c r="O125" s="338"/>
      <c r="P125" s="338"/>
      <c r="Q125" s="338"/>
      <c r="R125" s="338"/>
      <c r="S125" s="338"/>
      <c r="T125" s="338"/>
      <c r="U125" s="338"/>
      <c r="V125" s="338"/>
      <c r="W125" s="338"/>
      <c r="X125" s="338"/>
      <c r="Y125" s="338"/>
      <c r="Z125" s="338"/>
    </row>
    <row r="126" ht="11.25" customHeight="1">
      <c r="A126" s="356"/>
      <c r="B126" s="357" t="s">
        <v>871</v>
      </c>
      <c r="C126" s="358"/>
      <c r="D126" s="358"/>
      <c r="E126" s="358"/>
      <c r="F126" s="358"/>
      <c r="G126" s="358"/>
      <c r="H126" s="249"/>
      <c r="I126" s="249"/>
      <c r="J126" s="249"/>
      <c r="K126" s="249"/>
      <c r="L126" s="338"/>
      <c r="M126" s="338"/>
      <c r="N126" s="338"/>
      <c r="O126" s="338"/>
      <c r="P126" s="338"/>
      <c r="Q126" s="338"/>
      <c r="R126" s="338"/>
      <c r="S126" s="338"/>
      <c r="T126" s="338"/>
      <c r="U126" s="338"/>
      <c r="V126" s="338"/>
      <c r="W126" s="338"/>
      <c r="X126" s="338"/>
      <c r="Y126" s="338"/>
      <c r="Z126" s="338"/>
    </row>
    <row r="127" ht="11.25" customHeight="1">
      <c r="A127" s="337"/>
      <c r="B127" s="359"/>
      <c r="C127" s="402"/>
      <c r="D127" s="6"/>
      <c r="E127" s="6"/>
      <c r="F127" s="6"/>
      <c r="G127" s="7"/>
      <c r="H127" s="249"/>
      <c r="I127" s="249"/>
      <c r="J127" s="249"/>
      <c r="K127" s="249"/>
      <c r="L127" s="338"/>
      <c r="M127" s="338"/>
      <c r="N127" s="338"/>
      <c r="O127" s="338"/>
      <c r="P127" s="338"/>
      <c r="Q127" s="338"/>
      <c r="R127" s="338"/>
      <c r="S127" s="338"/>
      <c r="T127" s="338"/>
      <c r="U127" s="338"/>
      <c r="V127" s="338"/>
      <c r="W127" s="338"/>
      <c r="X127" s="338"/>
      <c r="Y127" s="338"/>
      <c r="Z127" s="338"/>
    </row>
    <row r="128" ht="11.25" customHeight="1">
      <c r="A128" s="337"/>
      <c r="B128" s="362"/>
      <c r="C128" s="363"/>
      <c r="D128" s="364"/>
      <c r="E128" s="376"/>
      <c r="F128" s="365"/>
      <c r="G128" s="365"/>
      <c r="H128" s="249"/>
      <c r="I128" s="249"/>
      <c r="J128" s="249"/>
      <c r="K128" s="249"/>
      <c r="L128" s="338"/>
      <c r="M128" s="338"/>
      <c r="N128" s="338"/>
      <c r="O128" s="338"/>
      <c r="P128" s="338"/>
      <c r="Q128" s="338"/>
      <c r="R128" s="338"/>
      <c r="S128" s="338"/>
      <c r="T128" s="338"/>
      <c r="U128" s="338"/>
      <c r="V128" s="338"/>
      <c r="W128" s="338"/>
      <c r="X128" s="338"/>
      <c r="Y128" s="338"/>
      <c r="Z128" s="338"/>
    </row>
    <row r="129" ht="11.25" customHeight="1">
      <c r="A129" s="249"/>
      <c r="B129" s="414"/>
      <c r="C129" s="415"/>
      <c r="D129" s="415"/>
      <c r="E129" s="415"/>
      <c r="F129" s="415"/>
      <c r="G129" s="398"/>
      <c r="H129" s="249"/>
      <c r="I129" s="249"/>
      <c r="J129" s="249"/>
      <c r="K129" s="249"/>
      <c r="L129" s="338"/>
      <c r="M129" s="338"/>
      <c r="N129" s="338"/>
      <c r="O129" s="338"/>
      <c r="P129" s="338"/>
      <c r="Q129" s="338"/>
      <c r="R129" s="338"/>
      <c r="S129" s="338"/>
      <c r="T129" s="338"/>
      <c r="U129" s="338"/>
      <c r="V129" s="338"/>
      <c r="W129" s="338"/>
      <c r="X129" s="338"/>
      <c r="Y129" s="338"/>
      <c r="Z129" s="338"/>
    </row>
    <row r="130" ht="11.25" customHeight="1">
      <c r="A130" s="337"/>
      <c r="B130" s="337"/>
      <c r="C130" s="416" t="s">
        <v>872</v>
      </c>
      <c r="D130" s="417"/>
      <c r="E130" s="418"/>
      <c r="F130" s="249"/>
      <c r="G130" s="419">
        <f>SUM(G129,G125,G121,G117,G113,G109,G105,G101,G97,G93,G89,G85,G81,G68,G65,G61,G57,G53,G49,G45,G38,G31,G24,G20)</f>
        <v>0</v>
      </c>
      <c r="H130" s="249"/>
      <c r="I130" s="249"/>
      <c r="J130" s="249"/>
      <c r="K130" s="249"/>
      <c r="L130" s="338"/>
      <c r="M130" s="338"/>
      <c r="N130" s="338"/>
      <c r="O130" s="338"/>
      <c r="P130" s="338"/>
      <c r="Q130" s="338"/>
      <c r="R130" s="338"/>
      <c r="S130" s="338"/>
      <c r="T130" s="338"/>
      <c r="U130" s="338"/>
      <c r="V130" s="338"/>
      <c r="W130" s="338"/>
      <c r="X130" s="338"/>
      <c r="Y130" s="338"/>
      <c r="Z130" s="338"/>
    </row>
    <row r="131" ht="11.25" customHeight="1">
      <c r="A131" s="337"/>
      <c r="B131" s="337"/>
      <c r="C131" s="420" t="s">
        <v>873</v>
      </c>
      <c r="D131" s="421"/>
      <c r="E131" s="422"/>
      <c r="F131" s="259"/>
      <c r="G131" s="423">
        <f>G130*F131</f>
        <v>0</v>
      </c>
      <c r="H131" s="249"/>
      <c r="I131" s="249"/>
      <c r="J131" s="249"/>
      <c r="K131" s="249"/>
      <c r="L131" s="338"/>
      <c r="M131" s="338"/>
      <c r="N131" s="338"/>
      <c r="O131" s="338"/>
      <c r="P131" s="338"/>
      <c r="Q131" s="338"/>
      <c r="R131" s="338"/>
      <c r="S131" s="338"/>
      <c r="T131" s="338"/>
      <c r="U131" s="338"/>
      <c r="V131" s="338"/>
      <c r="W131" s="338"/>
      <c r="X131" s="338"/>
      <c r="Y131" s="338"/>
      <c r="Z131" s="338"/>
    </row>
    <row r="132" ht="11.25" customHeight="1">
      <c r="A132" s="337"/>
      <c r="B132" s="337"/>
      <c r="C132" s="420" t="s">
        <v>874</v>
      </c>
      <c r="D132" s="421"/>
      <c r="E132" s="422"/>
      <c r="F132" s="259"/>
      <c r="G132" s="423">
        <f>G130*F132</f>
        <v>0</v>
      </c>
      <c r="H132" s="249"/>
      <c r="I132" s="249"/>
      <c r="J132" s="249"/>
      <c r="K132" s="249"/>
      <c r="L132" s="338"/>
      <c r="M132" s="338"/>
      <c r="N132" s="338"/>
      <c r="O132" s="338"/>
      <c r="P132" s="338"/>
      <c r="Q132" s="338"/>
      <c r="R132" s="338"/>
      <c r="S132" s="338"/>
      <c r="T132" s="338"/>
      <c r="U132" s="338"/>
      <c r="V132" s="338"/>
      <c r="W132" s="338"/>
      <c r="X132" s="338"/>
      <c r="Y132" s="338"/>
      <c r="Z132" s="338"/>
    </row>
    <row r="133" ht="11.25" customHeight="1">
      <c r="A133" s="337"/>
      <c r="B133" s="337"/>
      <c r="C133" s="424" t="s">
        <v>875</v>
      </c>
      <c r="D133" s="425"/>
      <c r="E133" s="426"/>
      <c r="F133" s="259"/>
      <c r="G133" s="427">
        <f>G130*F133</f>
        <v>0</v>
      </c>
      <c r="H133" s="249"/>
      <c r="I133" s="249"/>
      <c r="J133" s="249"/>
      <c r="K133" s="249"/>
      <c r="L133" s="338"/>
      <c r="M133" s="338"/>
      <c r="N133" s="338"/>
      <c r="O133" s="338"/>
      <c r="P133" s="338"/>
      <c r="Q133" s="338"/>
      <c r="R133" s="338"/>
      <c r="S133" s="338"/>
      <c r="T133" s="338"/>
      <c r="U133" s="338"/>
      <c r="V133" s="338"/>
      <c r="W133" s="338"/>
      <c r="X133" s="338"/>
      <c r="Y133" s="338"/>
      <c r="Z133" s="338"/>
    </row>
    <row r="134" ht="11.25" customHeight="1">
      <c r="A134" s="337"/>
      <c r="B134" s="337"/>
      <c r="C134" s="428"/>
      <c r="D134" s="428"/>
      <c r="E134" s="429"/>
      <c r="F134" s="249"/>
      <c r="G134" s="430"/>
      <c r="H134" s="249"/>
      <c r="I134" s="249"/>
      <c r="J134" s="249"/>
      <c r="K134" s="249"/>
      <c r="L134" s="338"/>
      <c r="M134" s="338"/>
      <c r="N134" s="338"/>
      <c r="O134" s="338"/>
      <c r="P134" s="338"/>
      <c r="Q134" s="338"/>
      <c r="R134" s="338"/>
      <c r="S134" s="338"/>
      <c r="T134" s="338"/>
      <c r="U134" s="338"/>
      <c r="V134" s="338"/>
      <c r="W134" s="338"/>
      <c r="X134" s="338"/>
      <c r="Y134" s="338"/>
      <c r="Z134" s="338"/>
    </row>
    <row r="135" ht="11.25" customHeight="1">
      <c r="A135" s="337"/>
      <c r="B135" s="337"/>
      <c r="C135" s="431" t="s">
        <v>876</v>
      </c>
      <c r="D135" s="432"/>
      <c r="E135" s="433"/>
      <c r="F135" s="259">
        <v>0.16</v>
      </c>
      <c r="G135" s="434">
        <f>G133*16%</f>
        <v>0</v>
      </c>
      <c r="H135" s="249"/>
      <c r="I135" s="249"/>
      <c r="J135" s="249"/>
      <c r="K135" s="249"/>
      <c r="L135" s="338"/>
      <c r="M135" s="338"/>
      <c r="N135" s="338"/>
      <c r="O135" s="338"/>
      <c r="P135" s="338"/>
      <c r="Q135" s="338"/>
      <c r="R135" s="338"/>
      <c r="S135" s="338"/>
      <c r="T135" s="338"/>
      <c r="U135" s="338"/>
      <c r="V135" s="338"/>
      <c r="W135" s="338"/>
      <c r="X135" s="338"/>
      <c r="Y135" s="338"/>
      <c r="Z135" s="338"/>
    </row>
    <row r="136" ht="11.25" customHeight="1">
      <c r="A136" s="337"/>
      <c r="B136" s="337"/>
      <c r="C136" s="428"/>
      <c r="D136" s="428"/>
      <c r="E136" s="429"/>
      <c r="F136" s="249"/>
      <c r="G136" s="430"/>
      <c r="H136" s="249"/>
      <c r="I136" s="249"/>
      <c r="J136" s="249"/>
      <c r="K136" s="249"/>
      <c r="L136" s="338"/>
      <c r="M136" s="338"/>
      <c r="N136" s="338"/>
      <c r="O136" s="338"/>
      <c r="P136" s="338"/>
      <c r="Q136" s="338"/>
      <c r="R136" s="338"/>
      <c r="S136" s="338"/>
      <c r="T136" s="338"/>
      <c r="U136" s="338"/>
      <c r="V136" s="338"/>
      <c r="W136" s="338"/>
      <c r="X136" s="338"/>
      <c r="Y136" s="338"/>
      <c r="Z136" s="338"/>
    </row>
    <row r="137" ht="11.25" customHeight="1">
      <c r="A137" s="337"/>
      <c r="B137" s="337"/>
      <c r="C137" s="435" t="s">
        <v>772</v>
      </c>
      <c r="D137" s="436"/>
      <c r="E137" s="437"/>
      <c r="F137" s="249"/>
      <c r="G137" s="438">
        <f>SUM(G130:G136)</f>
        <v>0</v>
      </c>
      <c r="H137" s="249"/>
      <c r="I137" s="249"/>
      <c r="J137" s="249"/>
      <c r="K137" s="249"/>
      <c r="L137" s="338"/>
      <c r="M137" s="338"/>
      <c r="N137" s="338"/>
      <c r="O137" s="338"/>
      <c r="P137" s="338"/>
      <c r="Q137" s="338"/>
      <c r="R137" s="338"/>
      <c r="S137" s="338"/>
      <c r="T137" s="338"/>
      <c r="U137" s="338"/>
      <c r="V137" s="338"/>
      <c r="W137" s="338"/>
      <c r="X137" s="338"/>
      <c r="Y137" s="338"/>
      <c r="Z137" s="338"/>
    </row>
    <row r="138" ht="11.25" customHeight="1">
      <c r="A138" s="337"/>
      <c r="B138" s="337"/>
      <c r="C138" s="428"/>
      <c r="D138" s="428"/>
      <c r="E138" s="429"/>
      <c r="F138" s="249"/>
      <c r="G138" s="430"/>
      <c r="H138" s="249"/>
      <c r="I138" s="249"/>
      <c r="J138" s="249"/>
      <c r="K138" s="249"/>
      <c r="L138" s="338"/>
      <c r="M138" s="338"/>
      <c r="N138" s="338"/>
      <c r="O138" s="338"/>
      <c r="P138" s="338"/>
      <c r="Q138" s="338"/>
      <c r="R138" s="338"/>
      <c r="S138" s="338"/>
      <c r="T138" s="338"/>
      <c r="U138" s="338"/>
      <c r="V138" s="338"/>
      <c r="W138" s="338"/>
      <c r="X138" s="338"/>
      <c r="Y138" s="338"/>
      <c r="Z138" s="338"/>
    </row>
    <row r="139" ht="11.25" customHeight="1">
      <c r="A139" s="336"/>
      <c r="B139" s="337"/>
      <c r="C139" s="249"/>
      <c r="D139" s="336"/>
      <c r="E139" s="249"/>
      <c r="F139" s="249"/>
      <c r="G139" s="249"/>
      <c r="H139" s="249"/>
      <c r="I139" s="249"/>
      <c r="J139" s="249"/>
      <c r="K139" s="249"/>
      <c r="L139" s="338"/>
      <c r="M139" s="338"/>
      <c r="N139" s="338"/>
      <c r="O139" s="338"/>
      <c r="P139" s="338"/>
      <c r="Q139" s="338"/>
      <c r="R139" s="338"/>
      <c r="S139" s="338"/>
      <c r="T139" s="338"/>
      <c r="U139" s="338"/>
      <c r="V139" s="338"/>
      <c r="W139" s="338"/>
      <c r="X139" s="338"/>
      <c r="Y139" s="338"/>
      <c r="Z139" s="338"/>
    </row>
    <row r="140" ht="11.25" customHeight="1">
      <c r="A140" s="336"/>
      <c r="B140" s="337"/>
      <c r="C140" s="249"/>
      <c r="D140" s="249"/>
      <c r="E140" s="249"/>
      <c r="F140" s="249"/>
      <c r="G140" s="439"/>
      <c r="H140" s="249"/>
      <c r="I140" s="249"/>
      <c r="J140" s="249"/>
      <c r="K140" s="249"/>
      <c r="L140" s="338"/>
      <c r="M140" s="338"/>
      <c r="N140" s="338"/>
      <c r="O140" s="338"/>
      <c r="P140" s="338"/>
      <c r="Q140" s="338"/>
      <c r="R140" s="338"/>
      <c r="S140" s="338"/>
      <c r="T140" s="338"/>
      <c r="U140" s="338"/>
      <c r="V140" s="338"/>
      <c r="W140" s="338"/>
      <c r="X140" s="338"/>
      <c r="Y140" s="338"/>
      <c r="Z140" s="338"/>
    </row>
    <row r="141" ht="11.25" customHeight="1">
      <c r="A141" s="336"/>
      <c r="B141" s="337"/>
      <c r="C141" s="249"/>
      <c r="D141" s="336"/>
      <c r="E141" s="249"/>
      <c r="F141" s="249"/>
      <c r="G141" s="249"/>
      <c r="H141" s="440"/>
      <c r="I141" s="249"/>
      <c r="J141" s="249"/>
      <c r="K141" s="249"/>
      <c r="L141" s="338"/>
      <c r="M141" s="338"/>
      <c r="N141" s="338"/>
      <c r="O141" s="338"/>
      <c r="P141" s="338"/>
      <c r="Q141" s="338"/>
      <c r="R141" s="338"/>
      <c r="S141" s="338"/>
      <c r="T141" s="338"/>
      <c r="U141" s="338"/>
      <c r="V141" s="338"/>
      <c r="W141" s="338"/>
      <c r="X141" s="338"/>
      <c r="Y141" s="338"/>
      <c r="Z141" s="338"/>
    </row>
    <row r="142" ht="11.25" customHeight="1">
      <c r="A142" s="336"/>
      <c r="B142" s="337"/>
      <c r="C142" s="249"/>
      <c r="D142" s="441"/>
      <c r="E142" s="249"/>
      <c r="F142" s="249"/>
      <c r="G142" s="249"/>
      <c r="H142" s="440"/>
      <c r="I142" s="249"/>
      <c r="J142" s="249"/>
      <c r="K142" s="249"/>
      <c r="L142" s="338"/>
      <c r="M142" s="338"/>
      <c r="N142" s="338"/>
      <c r="O142" s="338"/>
      <c r="P142" s="338"/>
      <c r="Q142" s="338"/>
      <c r="R142" s="338"/>
      <c r="S142" s="338"/>
      <c r="T142" s="338"/>
      <c r="U142" s="338"/>
      <c r="V142" s="338"/>
      <c r="W142" s="338"/>
      <c r="X142" s="338"/>
      <c r="Y142" s="338"/>
      <c r="Z142" s="338"/>
    </row>
    <row r="143" ht="11.25" customHeight="1">
      <c r="A143" s="336"/>
      <c r="B143" s="337"/>
      <c r="C143" s="249"/>
      <c r="D143" s="336"/>
      <c r="E143" s="249"/>
      <c r="F143" s="249"/>
      <c r="G143" s="442"/>
      <c r="H143" s="440"/>
      <c r="I143" s="249"/>
      <c r="J143" s="249"/>
      <c r="K143" s="249"/>
      <c r="L143" s="338"/>
      <c r="M143" s="338"/>
      <c r="N143" s="338"/>
      <c r="O143" s="338"/>
      <c r="P143" s="338"/>
      <c r="Q143" s="338"/>
      <c r="R143" s="338"/>
      <c r="S143" s="338"/>
      <c r="T143" s="338"/>
      <c r="U143" s="338"/>
      <c r="V143" s="338"/>
      <c r="W143" s="338"/>
      <c r="X143" s="338"/>
      <c r="Y143" s="338"/>
      <c r="Z143" s="338"/>
    </row>
    <row r="144" ht="13.5" customHeight="1">
      <c r="A144" s="336"/>
      <c r="B144" s="337"/>
      <c r="C144" s="249"/>
      <c r="D144" s="336"/>
      <c r="E144" s="249"/>
      <c r="F144" s="249"/>
      <c r="G144" s="249"/>
      <c r="H144" s="440"/>
      <c r="I144" s="249"/>
      <c r="J144" s="249"/>
      <c r="K144" s="249"/>
      <c r="L144" s="338"/>
      <c r="M144" s="338"/>
      <c r="N144" s="338"/>
      <c r="O144" s="338"/>
      <c r="P144" s="338"/>
      <c r="Q144" s="338"/>
      <c r="R144" s="338"/>
      <c r="S144" s="338"/>
      <c r="T144" s="338"/>
      <c r="U144" s="338"/>
      <c r="V144" s="338"/>
      <c r="W144" s="338"/>
      <c r="X144" s="338"/>
      <c r="Y144" s="338"/>
      <c r="Z144" s="338"/>
    </row>
    <row r="145" ht="11.25" customHeight="1">
      <c r="A145" s="336"/>
      <c r="B145" s="337"/>
      <c r="C145" s="249"/>
      <c r="D145" s="336"/>
      <c r="E145" s="249"/>
      <c r="F145" s="249"/>
      <c r="G145" s="249"/>
      <c r="H145" s="439"/>
      <c r="I145" s="249"/>
      <c r="J145" s="249"/>
      <c r="K145" s="249"/>
      <c r="L145" s="338"/>
      <c r="M145" s="338"/>
      <c r="N145" s="338"/>
      <c r="O145" s="338"/>
      <c r="P145" s="338"/>
      <c r="Q145" s="338"/>
      <c r="R145" s="338"/>
      <c r="S145" s="338"/>
      <c r="T145" s="338"/>
      <c r="U145" s="338"/>
      <c r="V145" s="338"/>
      <c r="W145" s="338"/>
      <c r="X145" s="338"/>
      <c r="Y145" s="338"/>
      <c r="Z145" s="338"/>
    </row>
    <row r="146" ht="11.25" customHeight="1">
      <c r="A146" s="336"/>
      <c r="B146" s="337"/>
      <c r="C146" s="249"/>
      <c r="D146" s="336"/>
      <c r="E146" s="249"/>
      <c r="F146" s="249"/>
      <c r="G146" s="249"/>
      <c r="H146" s="440"/>
      <c r="I146" s="249"/>
      <c r="J146" s="249"/>
      <c r="K146" s="249"/>
      <c r="L146" s="338"/>
      <c r="M146" s="338"/>
      <c r="N146" s="338"/>
      <c r="O146" s="338"/>
      <c r="P146" s="338"/>
      <c r="Q146" s="338"/>
      <c r="R146" s="338"/>
      <c r="S146" s="338"/>
      <c r="T146" s="338"/>
      <c r="U146" s="338"/>
      <c r="V146" s="338"/>
      <c r="W146" s="338"/>
      <c r="X146" s="338"/>
      <c r="Y146" s="338"/>
      <c r="Z146" s="338"/>
    </row>
    <row r="147" ht="11.25" customHeight="1">
      <c r="A147" s="336"/>
      <c r="B147" s="337"/>
      <c r="C147" s="249"/>
      <c r="D147" s="336"/>
      <c r="E147" s="249"/>
      <c r="F147" s="249"/>
      <c r="G147" s="249"/>
      <c r="H147" s="439"/>
      <c r="I147" s="249"/>
      <c r="J147" s="249"/>
      <c r="K147" s="249"/>
      <c r="L147" s="338"/>
      <c r="M147" s="338"/>
      <c r="N147" s="338"/>
      <c r="O147" s="338"/>
      <c r="P147" s="338"/>
      <c r="Q147" s="338"/>
      <c r="R147" s="338"/>
      <c r="S147" s="338"/>
      <c r="T147" s="338"/>
      <c r="U147" s="338"/>
      <c r="V147" s="338"/>
      <c r="W147" s="338"/>
      <c r="X147" s="338"/>
      <c r="Y147" s="338"/>
      <c r="Z147" s="338"/>
    </row>
    <row r="148" ht="11.25" customHeight="1">
      <c r="A148" s="336"/>
      <c r="B148" s="337"/>
      <c r="C148" s="249"/>
      <c r="D148" s="336"/>
      <c r="E148" s="249"/>
      <c r="F148" s="249"/>
      <c r="G148" s="249"/>
      <c r="H148" s="440"/>
      <c r="I148" s="249"/>
      <c r="J148" s="249"/>
      <c r="K148" s="249"/>
      <c r="L148" s="338"/>
      <c r="M148" s="338"/>
      <c r="N148" s="338"/>
      <c r="O148" s="338"/>
      <c r="P148" s="338"/>
      <c r="Q148" s="338"/>
      <c r="R148" s="338"/>
      <c r="S148" s="338"/>
      <c r="T148" s="338"/>
      <c r="U148" s="338"/>
      <c r="V148" s="338"/>
      <c r="W148" s="338"/>
      <c r="X148" s="338"/>
      <c r="Y148" s="338"/>
      <c r="Z148" s="338"/>
    </row>
    <row r="149" ht="11.25" customHeight="1">
      <c r="A149" s="336"/>
      <c r="B149" s="337"/>
      <c r="C149" s="249"/>
      <c r="D149" s="336"/>
      <c r="E149" s="249"/>
      <c r="F149" s="249"/>
      <c r="G149" s="249"/>
      <c r="H149" s="439"/>
      <c r="I149" s="249"/>
      <c r="J149" s="249"/>
      <c r="K149" s="249"/>
      <c r="L149" s="338"/>
      <c r="M149" s="338"/>
      <c r="N149" s="338"/>
      <c r="O149" s="338"/>
      <c r="P149" s="338"/>
      <c r="Q149" s="338"/>
      <c r="R149" s="338"/>
      <c r="S149" s="338"/>
      <c r="T149" s="338"/>
      <c r="U149" s="338"/>
      <c r="V149" s="338"/>
      <c r="W149" s="338"/>
      <c r="X149" s="338"/>
      <c r="Y149" s="338"/>
      <c r="Z149" s="338"/>
    </row>
    <row r="150" ht="11.25" customHeight="1">
      <c r="A150" s="336"/>
      <c r="B150" s="337"/>
      <c r="C150" s="249"/>
      <c r="D150" s="336"/>
      <c r="E150" s="249"/>
      <c r="F150" s="249"/>
      <c r="G150" s="249"/>
      <c r="H150" s="249"/>
      <c r="I150" s="249"/>
      <c r="J150" s="249"/>
      <c r="K150" s="249"/>
      <c r="L150" s="338"/>
      <c r="M150" s="338"/>
      <c r="N150" s="338"/>
      <c r="O150" s="338"/>
      <c r="P150" s="338"/>
      <c r="Q150" s="338"/>
      <c r="R150" s="338"/>
      <c r="S150" s="338"/>
      <c r="T150" s="338"/>
      <c r="U150" s="338"/>
      <c r="V150" s="338"/>
      <c r="W150" s="338"/>
      <c r="X150" s="338"/>
      <c r="Y150" s="338"/>
      <c r="Z150" s="338"/>
    </row>
    <row r="151" ht="11.25" customHeight="1">
      <c r="A151" s="336"/>
      <c r="B151" s="337"/>
      <c r="C151" s="249"/>
      <c r="D151" s="336"/>
      <c r="E151" s="249"/>
      <c r="F151" s="249"/>
      <c r="G151" s="249"/>
      <c r="H151" s="249"/>
      <c r="I151" s="249"/>
      <c r="J151" s="249"/>
      <c r="K151" s="249"/>
      <c r="L151" s="338"/>
      <c r="M151" s="338"/>
      <c r="N151" s="338"/>
      <c r="O151" s="338"/>
      <c r="P151" s="338"/>
      <c r="Q151" s="338"/>
      <c r="R151" s="338"/>
      <c r="S151" s="338"/>
      <c r="T151" s="338"/>
      <c r="U151" s="338"/>
      <c r="V151" s="338"/>
      <c r="W151" s="338"/>
      <c r="X151" s="338"/>
      <c r="Y151" s="338"/>
      <c r="Z151" s="338"/>
    </row>
    <row r="152" ht="11.25" customHeight="1">
      <c r="A152" s="336"/>
      <c r="B152" s="337"/>
      <c r="C152" s="249"/>
      <c r="D152" s="336"/>
      <c r="E152" s="249"/>
      <c r="F152" s="249"/>
      <c r="G152" s="249"/>
      <c r="H152" s="249"/>
      <c r="I152" s="249"/>
      <c r="J152" s="249"/>
      <c r="K152" s="249"/>
      <c r="L152" s="338"/>
      <c r="M152" s="338"/>
      <c r="N152" s="338"/>
      <c r="O152" s="338"/>
      <c r="P152" s="338"/>
      <c r="Q152" s="338"/>
      <c r="R152" s="338"/>
      <c r="S152" s="338"/>
      <c r="T152" s="338"/>
      <c r="U152" s="338"/>
      <c r="V152" s="338"/>
      <c r="W152" s="338"/>
      <c r="X152" s="338"/>
      <c r="Y152" s="338"/>
      <c r="Z152" s="338"/>
    </row>
    <row r="153" ht="11.25" customHeight="1">
      <c r="A153" s="336"/>
      <c r="B153" s="337"/>
      <c r="C153" s="249"/>
      <c r="D153" s="336"/>
      <c r="E153" s="249"/>
      <c r="F153" s="249"/>
      <c r="G153" s="249"/>
      <c r="H153" s="249"/>
      <c r="I153" s="249"/>
      <c r="J153" s="249"/>
      <c r="K153" s="249"/>
      <c r="L153" s="338"/>
      <c r="M153" s="338"/>
      <c r="N153" s="338"/>
      <c r="O153" s="338"/>
      <c r="P153" s="338"/>
      <c r="Q153" s="338"/>
      <c r="R153" s="338"/>
      <c r="S153" s="338"/>
      <c r="T153" s="338"/>
      <c r="U153" s="338"/>
      <c r="V153" s="338"/>
      <c r="W153" s="338"/>
      <c r="X153" s="338"/>
      <c r="Y153" s="338"/>
      <c r="Z153" s="338"/>
    </row>
    <row r="154" ht="11.25" customHeight="1">
      <c r="A154" s="336"/>
      <c r="B154" s="337"/>
      <c r="C154" s="249"/>
      <c r="D154" s="336"/>
      <c r="E154" s="249"/>
      <c r="F154" s="249"/>
      <c r="G154" s="249"/>
      <c r="H154" s="249"/>
      <c r="I154" s="249"/>
      <c r="J154" s="249"/>
      <c r="K154" s="249"/>
      <c r="L154" s="338"/>
      <c r="M154" s="338"/>
      <c r="N154" s="338"/>
      <c r="O154" s="338"/>
      <c r="P154" s="338"/>
      <c r="Q154" s="338"/>
      <c r="R154" s="338"/>
      <c r="S154" s="338"/>
      <c r="T154" s="338"/>
      <c r="U154" s="338"/>
      <c r="V154" s="338"/>
      <c r="W154" s="338"/>
      <c r="X154" s="338"/>
      <c r="Y154" s="338"/>
      <c r="Z154" s="338"/>
    </row>
    <row r="155" ht="11.25" customHeight="1">
      <c r="A155" s="336"/>
      <c r="B155" s="337"/>
      <c r="C155" s="249"/>
      <c r="D155" s="336"/>
      <c r="E155" s="249"/>
      <c r="F155" s="249"/>
      <c r="G155" s="249"/>
      <c r="H155" s="249"/>
      <c r="I155" s="249"/>
      <c r="J155" s="249"/>
      <c r="K155" s="249"/>
      <c r="L155" s="338"/>
      <c r="M155" s="338"/>
      <c r="N155" s="338"/>
      <c r="O155" s="338"/>
      <c r="P155" s="338"/>
      <c r="Q155" s="338"/>
      <c r="R155" s="338"/>
      <c r="S155" s="338"/>
      <c r="T155" s="338"/>
      <c r="U155" s="338"/>
      <c r="V155" s="338"/>
      <c r="W155" s="338"/>
      <c r="X155" s="338"/>
      <c r="Y155" s="338"/>
      <c r="Z155" s="338"/>
    </row>
    <row r="156" ht="11.25" customHeight="1">
      <c r="A156" s="336"/>
      <c r="B156" s="337"/>
      <c r="C156" s="249"/>
      <c r="D156" s="336"/>
      <c r="E156" s="249"/>
      <c r="F156" s="249"/>
      <c r="G156" s="249"/>
      <c r="H156" s="249"/>
      <c r="I156" s="249"/>
      <c r="J156" s="249"/>
      <c r="K156" s="249"/>
      <c r="L156" s="338"/>
      <c r="M156" s="338"/>
      <c r="N156" s="338"/>
      <c r="O156" s="338"/>
      <c r="P156" s="338"/>
      <c r="Q156" s="338"/>
      <c r="R156" s="338"/>
      <c r="S156" s="338"/>
      <c r="T156" s="338"/>
      <c r="U156" s="338"/>
      <c r="V156" s="338"/>
      <c r="W156" s="338"/>
      <c r="X156" s="338"/>
      <c r="Y156" s="338"/>
      <c r="Z156" s="338"/>
    </row>
    <row r="157" ht="11.25" customHeight="1">
      <c r="A157" s="336"/>
      <c r="B157" s="337"/>
      <c r="C157" s="249"/>
      <c r="D157" s="336"/>
      <c r="E157" s="249"/>
      <c r="F157" s="249"/>
      <c r="G157" s="249"/>
      <c r="H157" s="249"/>
      <c r="I157" s="249"/>
      <c r="J157" s="249"/>
      <c r="K157" s="249"/>
      <c r="L157" s="338"/>
      <c r="M157" s="338"/>
      <c r="N157" s="338"/>
      <c r="O157" s="338"/>
      <c r="P157" s="338"/>
      <c r="Q157" s="338"/>
      <c r="R157" s="338"/>
      <c r="S157" s="338"/>
      <c r="T157" s="338"/>
      <c r="U157" s="338"/>
      <c r="V157" s="338"/>
      <c r="W157" s="338"/>
      <c r="X157" s="338"/>
      <c r="Y157" s="338"/>
      <c r="Z157" s="338"/>
    </row>
    <row r="158" ht="11.25" customHeight="1">
      <c r="A158" s="336"/>
      <c r="B158" s="337"/>
      <c r="C158" s="249"/>
      <c r="D158" s="336"/>
      <c r="E158" s="249"/>
      <c r="F158" s="249"/>
      <c r="G158" s="249"/>
      <c r="H158" s="249"/>
      <c r="I158" s="249"/>
      <c r="J158" s="249"/>
      <c r="K158" s="249"/>
      <c r="L158" s="338"/>
      <c r="M158" s="338"/>
      <c r="N158" s="338"/>
      <c r="O158" s="338"/>
      <c r="P158" s="338"/>
      <c r="Q158" s="338"/>
      <c r="R158" s="338"/>
      <c r="S158" s="338"/>
      <c r="T158" s="338"/>
      <c r="U158" s="338"/>
      <c r="V158" s="338"/>
      <c r="W158" s="338"/>
      <c r="X158" s="338"/>
      <c r="Y158" s="338"/>
      <c r="Z158" s="338"/>
    </row>
    <row r="159" ht="11.25" customHeight="1">
      <c r="A159" s="336"/>
      <c r="B159" s="337"/>
      <c r="C159" s="249"/>
      <c r="D159" s="336"/>
      <c r="E159" s="249"/>
      <c r="F159" s="249"/>
      <c r="G159" s="249"/>
      <c r="H159" s="249"/>
      <c r="I159" s="249"/>
      <c r="J159" s="249"/>
      <c r="K159" s="249"/>
      <c r="L159" s="338"/>
      <c r="M159" s="338"/>
      <c r="N159" s="338"/>
      <c r="O159" s="338"/>
      <c r="P159" s="338"/>
      <c r="Q159" s="338"/>
      <c r="R159" s="338"/>
      <c r="S159" s="338"/>
      <c r="T159" s="338"/>
      <c r="U159" s="338"/>
      <c r="V159" s="338"/>
      <c r="W159" s="338"/>
      <c r="X159" s="338"/>
      <c r="Y159" s="338"/>
      <c r="Z159" s="338"/>
    </row>
    <row r="160" ht="11.25" customHeight="1">
      <c r="A160" s="336"/>
      <c r="B160" s="337"/>
      <c r="C160" s="249"/>
      <c r="D160" s="336"/>
      <c r="E160" s="249"/>
      <c r="F160" s="249"/>
      <c r="G160" s="249"/>
      <c r="H160" s="249"/>
      <c r="I160" s="249"/>
      <c r="J160" s="249"/>
      <c r="K160" s="249"/>
      <c r="L160" s="338"/>
      <c r="M160" s="338"/>
      <c r="N160" s="338"/>
      <c r="O160" s="338"/>
      <c r="P160" s="338"/>
      <c r="Q160" s="338"/>
      <c r="R160" s="338"/>
      <c r="S160" s="338"/>
      <c r="T160" s="338"/>
      <c r="U160" s="338"/>
      <c r="V160" s="338"/>
      <c r="W160" s="338"/>
      <c r="X160" s="338"/>
      <c r="Y160" s="338"/>
      <c r="Z160" s="338"/>
    </row>
    <row r="161" ht="11.25" customHeight="1">
      <c r="A161" s="336"/>
      <c r="B161" s="337"/>
      <c r="C161" s="249"/>
      <c r="D161" s="336"/>
      <c r="E161" s="249"/>
      <c r="F161" s="249"/>
      <c r="G161" s="249"/>
      <c r="H161" s="249"/>
      <c r="I161" s="249"/>
      <c r="J161" s="249"/>
      <c r="K161" s="249"/>
      <c r="L161" s="338"/>
      <c r="M161" s="338"/>
      <c r="N161" s="338"/>
      <c r="O161" s="338"/>
      <c r="P161" s="338"/>
      <c r="Q161" s="338"/>
      <c r="R161" s="338"/>
      <c r="S161" s="338"/>
      <c r="T161" s="338"/>
      <c r="U161" s="338"/>
      <c r="V161" s="338"/>
      <c r="W161" s="338"/>
      <c r="X161" s="338"/>
      <c r="Y161" s="338"/>
      <c r="Z161" s="338"/>
    </row>
    <row r="162" ht="11.25" customHeight="1">
      <c r="A162" s="336"/>
      <c r="B162" s="337"/>
      <c r="C162" s="249"/>
      <c r="D162" s="336"/>
      <c r="E162" s="249"/>
      <c r="F162" s="249"/>
      <c r="G162" s="249"/>
      <c r="H162" s="249"/>
      <c r="I162" s="249"/>
      <c r="J162" s="249"/>
      <c r="K162" s="249"/>
      <c r="L162" s="338"/>
      <c r="M162" s="338"/>
      <c r="N162" s="338"/>
      <c r="O162" s="338"/>
      <c r="P162" s="338"/>
      <c r="Q162" s="338"/>
      <c r="R162" s="338"/>
      <c r="S162" s="338"/>
      <c r="T162" s="338"/>
      <c r="U162" s="338"/>
      <c r="V162" s="338"/>
      <c r="W162" s="338"/>
      <c r="X162" s="338"/>
      <c r="Y162" s="338"/>
      <c r="Z162" s="338"/>
    </row>
    <row r="163" ht="11.25" customHeight="1">
      <c r="A163" s="336"/>
      <c r="B163" s="337"/>
      <c r="C163" s="249"/>
      <c r="D163" s="336"/>
      <c r="E163" s="249"/>
      <c r="F163" s="249"/>
      <c r="G163" s="249"/>
      <c r="H163" s="249"/>
      <c r="I163" s="249"/>
      <c r="J163" s="249"/>
      <c r="K163" s="249"/>
      <c r="L163" s="338"/>
      <c r="M163" s="338"/>
      <c r="N163" s="338"/>
      <c r="O163" s="338"/>
      <c r="P163" s="338"/>
      <c r="Q163" s="338"/>
      <c r="R163" s="338"/>
      <c r="S163" s="338"/>
      <c r="T163" s="338"/>
      <c r="U163" s="338"/>
      <c r="V163" s="338"/>
      <c r="W163" s="338"/>
      <c r="X163" s="338"/>
      <c r="Y163" s="338"/>
      <c r="Z163" s="338"/>
    </row>
    <row r="164" ht="11.25" customHeight="1">
      <c r="A164" s="336"/>
      <c r="B164" s="337"/>
      <c r="C164" s="249"/>
      <c r="D164" s="336"/>
      <c r="E164" s="249"/>
      <c r="F164" s="249"/>
      <c r="G164" s="249"/>
      <c r="H164" s="249"/>
      <c r="I164" s="249"/>
      <c r="J164" s="249"/>
      <c r="K164" s="249"/>
      <c r="L164" s="338"/>
      <c r="M164" s="338"/>
      <c r="N164" s="338"/>
      <c r="O164" s="338"/>
      <c r="P164" s="338"/>
      <c r="Q164" s="338"/>
      <c r="R164" s="338"/>
      <c r="S164" s="338"/>
      <c r="T164" s="338"/>
      <c r="U164" s="338"/>
      <c r="V164" s="338"/>
      <c r="W164" s="338"/>
      <c r="X164" s="338"/>
      <c r="Y164" s="338"/>
      <c r="Z164" s="338"/>
    </row>
    <row r="165" ht="11.25" customHeight="1">
      <c r="A165" s="336"/>
      <c r="B165" s="337"/>
      <c r="C165" s="249"/>
      <c r="D165" s="336"/>
      <c r="E165" s="249"/>
      <c r="F165" s="249"/>
      <c r="G165" s="249"/>
      <c r="H165" s="249"/>
      <c r="I165" s="249"/>
      <c r="J165" s="249"/>
      <c r="K165" s="249"/>
      <c r="L165" s="338"/>
      <c r="M165" s="338"/>
      <c r="N165" s="338"/>
      <c r="O165" s="338"/>
      <c r="P165" s="338"/>
      <c r="Q165" s="338"/>
      <c r="R165" s="338"/>
      <c r="S165" s="338"/>
      <c r="T165" s="338"/>
      <c r="U165" s="338"/>
      <c r="V165" s="338"/>
      <c r="W165" s="338"/>
      <c r="X165" s="338"/>
      <c r="Y165" s="338"/>
      <c r="Z165" s="338"/>
    </row>
    <row r="166" ht="11.25" customHeight="1">
      <c r="A166" s="336"/>
      <c r="B166" s="337"/>
      <c r="C166" s="249"/>
      <c r="D166" s="336"/>
      <c r="E166" s="249"/>
      <c r="F166" s="249"/>
      <c r="G166" s="249"/>
      <c r="H166" s="249"/>
      <c r="I166" s="249"/>
      <c r="J166" s="249"/>
      <c r="K166" s="249"/>
      <c r="L166" s="338"/>
      <c r="M166" s="338"/>
      <c r="N166" s="338"/>
      <c r="O166" s="338"/>
      <c r="P166" s="338"/>
      <c r="Q166" s="338"/>
      <c r="R166" s="338"/>
      <c r="S166" s="338"/>
      <c r="T166" s="338"/>
      <c r="U166" s="338"/>
      <c r="V166" s="338"/>
      <c r="W166" s="338"/>
      <c r="X166" s="338"/>
      <c r="Y166" s="338"/>
      <c r="Z166" s="338"/>
    </row>
    <row r="167" ht="11.25" customHeight="1">
      <c r="A167" s="336"/>
      <c r="B167" s="337"/>
      <c r="C167" s="249"/>
      <c r="D167" s="336"/>
      <c r="E167" s="249"/>
      <c r="F167" s="249"/>
      <c r="G167" s="249"/>
      <c r="H167" s="249"/>
      <c r="I167" s="249"/>
      <c r="J167" s="249"/>
      <c r="K167" s="249"/>
      <c r="L167" s="338"/>
      <c r="M167" s="338"/>
      <c r="N167" s="338"/>
      <c r="O167" s="338"/>
      <c r="P167" s="338"/>
      <c r="Q167" s="338"/>
      <c r="R167" s="338"/>
      <c r="S167" s="338"/>
      <c r="T167" s="338"/>
      <c r="U167" s="338"/>
      <c r="V167" s="338"/>
      <c r="W167" s="338"/>
      <c r="X167" s="338"/>
      <c r="Y167" s="338"/>
      <c r="Z167" s="338"/>
    </row>
    <row r="168" ht="11.25" customHeight="1">
      <c r="A168" s="336"/>
      <c r="B168" s="337"/>
      <c r="C168" s="249"/>
      <c r="D168" s="336"/>
      <c r="E168" s="249"/>
      <c r="F168" s="249"/>
      <c r="G168" s="249"/>
      <c r="H168" s="249"/>
      <c r="I168" s="249"/>
      <c r="J168" s="249"/>
      <c r="K168" s="249"/>
      <c r="L168" s="338"/>
      <c r="M168" s="338"/>
      <c r="N168" s="338"/>
      <c r="O168" s="338"/>
      <c r="P168" s="338"/>
      <c r="Q168" s="338"/>
      <c r="R168" s="338"/>
      <c r="S168" s="338"/>
      <c r="T168" s="338"/>
      <c r="U168" s="338"/>
      <c r="V168" s="338"/>
      <c r="W168" s="338"/>
      <c r="X168" s="338"/>
      <c r="Y168" s="338"/>
      <c r="Z168" s="338"/>
    </row>
    <row r="169" ht="11.25" customHeight="1">
      <c r="A169" s="336"/>
      <c r="B169" s="337"/>
      <c r="C169" s="249"/>
      <c r="D169" s="336"/>
      <c r="E169" s="249"/>
      <c r="F169" s="249"/>
      <c r="G169" s="249"/>
      <c r="H169" s="249"/>
      <c r="I169" s="249"/>
      <c r="J169" s="249"/>
      <c r="K169" s="249"/>
      <c r="L169" s="338"/>
      <c r="M169" s="338"/>
      <c r="N169" s="338"/>
      <c r="O169" s="338"/>
      <c r="P169" s="338"/>
      <c r="Q169" s="338"/>
      <c r="R169" s="338"/>
      <c r="S169" s="338"/>
      <c r="T169" s="338"/>
      <c r="U169" s="338"/>
      <c r="V169" s="338"/>
      <c r="W169" s="338"/>
      <c r="X169" s="338"/>
      <c r="Y169" s="338"/>
      <c r="Z169" s="338"/>
    </row>
    <row r="170" ht="11.25" customHeight="1">
      <c r="A170" s="336"/>
      <c r="B170" s="337"/>
      <c r="C170" s="249"/>
      <c r="D170" s="336"/>
      <c r="E170" s="249"/>
      <c r="F170" s="249"/>
      <c r="G170" s="249"/>
      <c r="H170" s="249"/>
      <c r="I170" s="249"/>
      <c r="J170" s="249"/>
      <c r="K170" s="249"/>
      <c r="L170" s="338"/>
      <c r="M170" s="338"/>
      <c r="N170" s="338"/>
      <c r="O170" s="338"/>
      <c r="P170" s="338"/>
      <c r="Q170" s="338"/>
      <c r="R170" s="338"/>
      <c r="S170" s="338"/>
      <c r="T170" s="338"/>
      <c r="U170" s="338"/>
      <c r="V170" s="338"/>
      <c r="W170" s="338"/>
      <c r="X170" s="338"/>
      <c r="Y170" s="338"/>
      <c r="Z170" s="338"/>
    </row>
    <row r="171" ht="11.25" customHeight="1">
      <c r="A171" s="336"/>
      <c r="B171" s="337"/>
      <c r="C171" s="249"/>
      <c r="D171" s="336"/>
      <c r="E171" s="249"/>
      <c r="F171" s="249"/>
      <c r="G171" s="249"/>
      <c r="H171" s="249"/>
      <c r="I171" s="249"/>
      <c r="J171" s="249"/>
      <c r="K171" s="249"/>
      <c r="L171" s="338"/>
      <c r="M171" s="338"/>
      <c r="N171" s="338"/>
      <c r="O171" s="338"/>
      <c r="P171" s="338"/>
      <c r="Q171" s="338"/>
      <c r="R171" s="338"/>
      <c r="S171" s="338"/>
      <c r="T171" s="338"/>
      <c r="U171" s="338"/>
      <c r="V171" s="338"/>
      <c r="W171" s="338"/>
      <c r="X171" s="338"/>
      <c r="Y171" s="338"/>
      <c r="Z171" s="338"/>
    </row>
    <row r="172" ht="11.25" customHeight="1">
      <c r="A172" s="336"/>
      <c r="B172" s="337"/>
      <c r="C172" s="249"/>
      <c r="D172" s="336"/>
      <c r="E172" s="249"/>
      <c r="F172" s="249"/>
      <c r="G172" s="249"/>
      <c r="H172" s="249"/>
      <c r="I172" s="249"/>
      <c r="J172" s="249"/>
      <c r="K172" s="249"/>
      <c r="L172" s="338"/>
      <c r="M172" s="338"/>
      <c r="N172" s="338"/>
      <c r="O172" s="338"/>
      <c r="P172" s="338"/>
      <c r="Q172" s="338"/>
      <c r="R172" s="338"/>
      <c r="S172" s="338"/>
      <c r="T172" s="338"/>
      <c r="U172" s="338"/>
      <c r="V172" s="338"/>
      <c r="W172" s="338"/>
      <c r="X172" s="338"/>
      <c r="Y172" s="338"/>
      <c r="Z172" s="338"/>
    </row>
    <row r="173" ht="11.25" customHeight="1">
      <c r="A173" s="336"/>
      <c r="B173" s="337"/>
      <c r="C173" s="249"/>
      <c r="D173" s="336"/>
      <c r="E173" s="249"/>
      <c r="F173" s="249"/>
      <c r="G173" s="249"/>
      <c r="H173" s="249"/>
      <c r="I173" s="249"/>
      <c r="J173" s="249"/>
      <c r="K173" s="249"/>
      <c r="L173" s="338"/>
      <c r="M173" s="338"/>
      <c r="N173" s="338"/>
      <c r="O173" s="338"/>
      <c r="P173" s="338"/>
      <c r="Q173" s="338"/>
      <c r="R173" s="338"/>
      <c r="S173" s="338"/>
      <c r="T173" s="338"/>
      <c r="U173" s="338"/>
      <c r="V173" s="338"/>
      <c r="W173" s="338"/>
      <c r="X173" s="338"/>
      <c r="Y173" s="338"/>
      <c r="Z173" s="338"/>
    </row>
    <row r="174" ht="11.25" customHeight="1">
      <c r="A174" s="336"/>
      <c r="B174" s="337"/>
      <c r="C174" s="249"/>
      <c r="D174" s="336"/>
      <c r="E174" s="249"/>
      <c r="F174" s="249"/>
      <c r="G174" s="249"/>
      <c r="H174" s="249"/>
      <c r="I174" s="249"/>
      <c r="J174" s="249"/>
      <c r="K174" s="249"/>
      <c r="L174" s="338"/>
      <c r="M174" s="338"/>
      <c r="N174" s="338"/>
      <c r="O174" s="338"/>
      <c r="P174" s="338"/>
      <c r="Q174" s="338"/>
      <c r="R174" s="338"/>
      <c r="S174" s="338"/>
      <c r="T174" s="338"/>
      <c r="U174" s="338"/>
      <c r="V174" s="338"/>
      <c r="W174" s="338"/>
      <c r="X174" s="338"/>
      <c r="Y174" s="338"/>
      <c r="Z174" s="338"/>
    </row>
    <row r="175" ht="11.25" customHeight="1">
      <c r="A175" s="336"/>
      <c r="B175" s="337"/>
      <c r="C175" s="249"/>
      <c r="D175" s="336"/>
      <c r="E175" s="249"/>
      <c r="F175" s="249"/>
      <c r="G175" s="249"/>
      <c r="H175" s="249"/>
      <c r="I175" s="249"/>
      <c r="J175" s="249"/>
      <c r="K175" s="249"/>
      <c r="L175" s="338"/>
      <c r="M175" s="338"/>
      <c r="N175" s="338"/>
      <c r="O175" s="338"/>
      <c r="P175" s="338"/>
      <c r="Q175" s="338"/>
      <c r="R175" s="338"/>
      <c r="S175" s="338"/>
      <c r="T175" s="338"/>
      <c r="U175" s="338"/>
      <c r="V175" s="338"/>
      <c r="W175" s="338"/>
      <c r="X175" s="338"/>
      <c r="Y175" s="338"/>
      <c r="Z175" s="338"/>
    </row>
    <row r="176" ht="11.25" customHeight="1">
      <c r="A176" s="336"/>
      <c r="B176" s="337"/>
      <c r="C176" s="249"/>
      <c r="D176" s="336"/>
      <c r="E176" s="249"/>
      <c r="F176" s="249"/>
      <c r="G176" s="249"/>
      <c r="H176" s="249"/>
      <c r="I176" s="249"/>
      <c r="J176" s="249"/>
      <c r="K176" s="249"/>
      <c r="L176" s="338"/>
      <c r="M176" s="338"/>
      <c r="N176" s="338"/>
      <c r="O176" s="338"/>
      <c r="P176" s="338"/>
      <c r="Q176" s="338"/>
      <c r="R176" s="338"/>
      <c r="S176" s="338"/>
      <c r="T176" s="338"/>
      <c r="U176" s="338"/>
      <c r="V176" s="338"/>
      <c r="W176" s="338"/>
      <c r="X176" s="338"/>
      <c r="Y176" s="338"/>
      <c r="Z176" s="338"/>
    </row>
    <row r="177" ht="11.25" customHeight="1">
      <c r="A177" s="336"/>
      <c r="B177" s="337"/>
      <c r="C177" s="249"/>
      <c r="D177" s="336"/>
      <c r="E177" s="249"/>
      <c r="F177" s="249"/>
      <c r="G177" s="249"/>
      <c r="H177" s="249"/>
      <c r="I177" s="249"/>
      <c r="J177" s="249"/>
      <c r="K177" s="249"/>
      <c r="L177" s="338"/>
      <c r="M177" s="338"/>
      <c r="N177" s="338"/>
      <c r="O177" s="338"/>
      <c r="P177" s="338"/>
      <c r="Q177" s="338"/>
      <c r="R177" s="338"/>
      <c r="S177" s="338"/>
      <c r="T177" s="338"/>
      <c r="U177" s="338"/>
      <c r="V177" s="338"/>
      <c r="W177" s="338"/>
      <c r="X177" s="338"/>
      <c r="Y177" s="338"/>
      <c r="Z177" s="338"/>
    </row>
    <row r="178" ht="11.25" customHeight="1">
      <c r="A178" s="336"/>
      <c r="B178" s="337"/>
      <c r="C178" s="249"/>
      <c r="D178" s="336"/>
      <c r="E178" s="249"/>
      <c r="F178" s="249"/>
      <c r="G178" s="249"/>
      <c r="H178" s="249"/>
      <c r="I178" s="249"/>
      <c r="J178" s="249"/>
      <c r="K178" s="249"/>
      <c r="L178" s="338"/>
      <c r="M178" s="338"/>
      <c r="N178" s="338"/>
      <c r="O178" s="338"/>
      <c r="P178" s="338"/>
      <c r="Q178" s="338"/>
      <c r="R178" s="338"/>
      <c r="S178" s="338"/>
      <c r="T178" s="338"/>
      <c r="U178" s="338"/>
      <c r="V178" s="338"/>
      <c r="W178" s="338"/>
      <c r="X178" s="338"/>
      <c r="Y178" s="338"/>
      <c r="Z178" s="338"/>
    </row>
    <row r="179" ht="11.25" customHeight="1">
      <c r="A179" s="336"/>
      <c r="B179" s="337"/>
      <c r="C179" s="249"/>
      <c r="D179" s="336"/>
      <c r="E179" s="249"/>
      <c r="F179" s="249"/>
      <c r="G179" s="249"/>
      <c r="H179" s="249"/>
      <c r="I179" s="249"/>
      <c r="J179" s="249"/>
      <c r="K179" s="249"/>
      <c r="L179" s="338"/>
      <c r="M179" s="338"/>
      <c r="N179" s="338"/>
      <c r="O179" s="338"/>
      <c r="P179" s="338"/>
      <c r="Q179" s="338"/>
      <c r="R179" s="338"/>
      <c r="S179" s="338"/>
      <c r="T179" s="338"/>
      <c r="U179" s="338"/>
      <c r="V179" s="338"/>
      <c r="W179" s="338"/>
      <c r="X179" s="338"/>
      <c r="Y179" s="338"/>
      <c r="Z179" s="338"/>
    </row>
    <row r="180" ht="11.25" customHeight="1">
      <c r="A180" s="336"/>
      <c r="B180" s="337"/>
      <c r="C180" s="249"/>
      <c r="D180" s="336"/>
      <c r="E180" s="249"/>
      <c r="F180" s="249"/>
      <c r="G180" s="249"/>
      <c r="H180" s="249"/>
      <c r="I180" s="249"/>
      <c r="J180" s="249"/>
      <c r="K180" s="249"/>
      <c r="L180" s="338"/>
      <c r="M180" s="338"/>
      <c r="N180" s="338"/>
      <c r="O180" s="338"/>
      <c r="P180" s="338"/>
      <c r="Q180" s="338"/>
      <c r="R180" s="338"/>
      <c r="S180" s="338"/>
      <c r="T180" s="338"/>
      <c r="U180" s="338"/>
      <c r="V180" s="338"/>
      <c r="W180" s="338"/>
      <c r="X180" s="338"/>
      <c r="Y180" s="338"/>
      <c r="Z180" s="338"/>
    </row>
    <row r="181" ht="11.25" customHeight="1">
      <c r="A181" s="336"/>
      <c r="B181" s="337"/>
      <c r="C181" s="249"/>
      <c r="D181" s="336"/>
      <c r="E181" s="249"/>
      <c r="F181" s="249"/>
      <c r="G181" s="249"/>
      <c r="H181" s="249"/>
      <c r="I181" s="249"/>
      <c r="J181" s="249"/>
      <c r="K181" s="249"/>
      <c r="L181" s="338"/>
      <c r="M181" s="338"/>
      <c r="N181" s="338"/>
      <c r="O181" s="338"/>
      <c r="P181" s="338"/>
      <c r="Q181" s="338"/>
      <c r="R181" s="338"/>
      <c r="S181" s="338"/>
      <c r="T181" s="338"/>
      <c r="U181" s="338"/>
      <c r="V181" s="338"/>
      <c r="W181" s="338"/>
      <c r="X181" s="338"/>
      <c r="Y181" s="338"/>
      <c r="Z181" s="338"/>
    </row>
    <row r="182" ht="11.25" customHeight="1">
      <c r="A182" s="336"/>
      <c r="B182" s="337"/>
      <c r="C182" s="249"/>
      <c r="D182" s="336"/>
      <c r="E182" s="249"/>
      <c r="F182" s="249"/>
      <c r="G182" s="249"/>
      <c r="H182" s="249"/>
      <c r="I182" s="249"/>
      <c r="J182" s="249"/>
      <c r="K182" s="249"/>
      <c r="L182" s="338"/>
      <c r="M182" s="338"/>
      <c r="N182" s="338"/>
      <c r="O182" s="338"/>
      <c r="P182" s="338"/>
      <c r="Q182" s="338"/>
      <c r="R182" s="338"/>
      <c r="S182" s="338"/>
      <c r="T182" s="338"/>
      <c r="U182" s="338"/>
      <c r="V182" s="338"/>
      <c r="W182" s="338"/>
      <c r="X182" s="338"/>
      <c r="Y182" s="338"/>
      <c r="Z182" s="338"/>
    </row>
    <row r="183" ht="11.25" customHeight="1">
      <c r="A183" s="336"/>
      <c r="B183" s="337"/>
      <c r="C183" s="249"/>
      <c r="D183" s="336"/>
      <c r="E183" s="249"/>
      <c r="F183" s="249"/>
      <c r="G183" s="249"/>
      <c r="H183" s="249"/>
      <c r="I183" s="249"/>
      <c r="J183" s="249"/>
      <c r="K183" s="249"/>
      <c r="L183" s="338"/>
      <c r="M183" s="338"/>
      <c r="N183" s="338"/>
      <c r="O183" s="338"/>
      <c r="P183" s="338"/>
      <c r="Q183" s="338"/>
      <c r="R183" s="338"/>
      <c r="S183" s="338"/>
      <c r="T183" s="338"/>
      <c r="U183" s="338"/>
      <c r="V183" s="338"/>
      <c r="W183" s="338"/>
      <c r="X183" s="338"/>
      <c r="Y183" s="338"/>
      <c r="Z183" s="338"/>
    </row>
    <row r="184" ht="11.25" customHeight="1">
      <c r="A184" s="336"/>
      <c r="B184" s="337"/>
      <c r="C184" s="249"/>
      <c r="D184" s="336"/>
      <c r="E184" s="249"/>
      <c r="F184" s="249"/>
      <c r="G184" s="249"/>
      <c r="H184" s="249"/>
      <c r="I184" s="249"/>
      <c r="J184" s="249"/>
      <c r="K184" s="249"/>
      <c r="L184" s="338"/>
      <c r="M184" s="338"/>
      <c r="N184" s="338"/>
      <c r="O184" s="338"/>
      <c r="P184" s="338"/>
      <c r="Q184" s="338"/>
      <c r="R184" s="338"/>
      <c r="S184" s="338"/>
      <c r="T184" s="338"/>
      <c r="U184" s="338"/>
      <c r="V184" s="338"/>
      <c r="W184" s="338"/>
      <c r="X184" s="338"/>
      <c r="Y184" s="338"/>
      <c r="Z184" s="338"/>
    </row>
    <row r="185" ht="11.25" customHeight="1">
      <c r="A185" s="336"/>
      <c r="B185" s="337"/>
      <c r="C185" s="249"/>
      <c r="D185" s="336"/>
      <c r="E185" s="249"/>
      <c r="F185" s="249"/>
      <c r="G185" s="249"/>
      <c r="H185" s="249"/>
      <c r="I185" s="249"/>
      <c r="J185" s="249"/>
      <c r="K185" s="249"/>
      <c r="L185" s="338"/>
      <c r="M185" s="338"/>
      <c r="N185" s="338"/>
      <c r="O185" s="338"/>
      <c r="P185" s="338"/>
      <c r="Q185" s="338"/>
      <c r="R185" s="338"/>
      <c r="S185" s="338"/>
      <c r="T185" s="338"/>
      <c r="U185" s="338"/>
      <c r="V185" s="338"/>
      <c r="W185" s="338"/>
      <c r="X185" s="338"/>
      <c r="Y185" s="338"/>
      <c r="Z185" s="338"/>
    </row>
    <row r="186" ht="11.25" customHeight="1">
      <c r="A186" s="336"/>
      <c r="B186" s="337"/>
      <c r="C186" s="249"/>
      <c r="D186" s="336"/>
      <c r="E186" s="249"/>
      <c r="F186" s="249"/>
      <c r="G186" s="249"/>
      <c r="H186" s="249"/>
      <c r="I186" s="249"/>
      <c r="J186" s="249"/>
      <c r="K186" s="249"/>
      <c r="L186" s="338"/>
      <c r="M186" s="338"/>
      <c r="N186" s="338"/>
      <c r="O186" s="338"/>
      <c r="P186" s="338"/>
      <c r="Q186" s="338"/>
      <c r="R186" s="338"/>
      <c r="S186" s="338"/>
      <c r="T186" s="338"/>
      <c r="U186" s="338"/>
      <c r="V186" s="338"/>
      <c r="W186" s="338"/>
      <c r="X186" s="338"/>
      <c r="Y186" s="338"/>
      <c r="Z186" s="338"/>
    </row>
    <row r="187" ht="11.25" customHeight="1">
      <c r="A187" s="336"/>
      <c r="B187" s="337"/>
      <c r="C187" s="249"/>
      <c r="D187" s="336"/>
      <c r="E187" s="249"/>
      <c r="F187" s="249"/>
      <c r="G187" s="249"/>
      <c r="H187" s="249"/>
      <c r="I187" s="249"/>
      <c r="J187" s="249"/>
      <c r="K187" s="249"/>
      <c r="L187" s="338"/>
      <c r="M187" s="338"/>
      <c r="N187" s="338"/>
      <c r="O187" s="338"/>
      <c r="P187" s="338"/>
      <c r="Q187" s="338"/>
      <c r="R187" s="338"/>
      <c r="S187" s="338"/>
      <c r="T187" s="338"/>
      <c r="U187" s="338"/>
      <c r="V187" s="338"/>
      <c r="W187" s="338"/>
      <c r="X187" s="338"/>
      <c r="Y187" s="338"/>
      <c r="Z187" s="338"/>
    </row>
    <row r="188" ht="11.25" customHeight="1">
      <c r="A188" s="336"/>
      <c r="B188" s="337"/>
      <c r="C188" s="249"/>
      <c r="D188" s="336"/>
      <c r="E188" s="249"/>
      <c r="F188" s="249"/>
      <c r="G188" s="249"/>
      <c r="H188" s="249"/>
      <c r="I188" s="249"/>
      <c r="J188" s="249"/>
      <c r="K188" s="249"/>
      <c r="L188" s="338"/>
      <c r="M188" s="338"/>
      <c r="N188" s="338"/>
      <c r="O188" s="338"/>
      <c r="P188" s="338"/>
      <c r="Q188" s="338"/>
      <c r="R188" s="338"/>
      <c r="S188" s="338"/>
      <c r="T188" s="338"/>
      <c r="U188" s="338"/>
      <c r="V188" s="338"/>
      <c r="W188" s="338"/>
      <c r="X188" s="338"/>
      <c r="Y188" s="338"/>
      <c r="Z188" s="338"/>
    </row>
    <row r="189" ht="11.25" customHeight="1">
      <c r="A189" s="336"/>
      <c r="B189" s="337"/>
      <c r="C189" s="249"/>
      <c r="D189" s="336"/>
      <c r="E189" s="249"/>
      <c r="F189" s="249"/>
      <c r="G189" s="249"/>
      <c r="H189" s="249"/>
      <c r="I189" s="249"/>
      <c r="J189" s="249"/>
      <c r="K189" s="249"/>
      <c r="L189" s="338"/>
      <c r="M189" s="338"/>
      <c r="N189" s="338"/>
      <c r="O189" s="338"/>
      <c r="P189" s="338"/>
      <c r="Q189" s="338"/>
      <c r="R189" s="338"/>
      <c r="S189" s="338"/>
      <c r="T189" s="338"/>
      <c r="U189" s="338"/>
      <c r="V189" s="338"/>
      <c r="W189" s="338"/>
      <c r="X189" s="338"/>
      <c r="Y189" s="338"/>
      <c r="Z189" s="338"/>
    </row>
    <row r="190" ht="11.25" customHeight="1">
      <c r="A190" s="336"/>
      <c r="B190" s="337"/>
      <c r="C190" s="249"/>
      <c r="D190" s="336"/>
      <c r="E190" s="249"/>
      <c r="F190" s="249"/>
      <c r="G190" s="249"/>
      <c r="H190" s="249"/>
      <c r="I190" s="249"/>
      <c r="J190" s="249"/>
      <c r="K190" s="249"/>
      <c r="L190" s="338"/>
      <c r="M190" s="338"/>
      <c r="N190" s="338"/>
      <c r="O190" s="338"/>
      <c r="P190" s="338"/>
      <c r="Q190" s="338"/>
      <c r="R190" s="338"/>
      <c r="S190" s="338"/>
      <c r="T190" s="338"/>
      <c r="U190" s="338"/>
      <c r="V190" s="338"/>
      <c r="W190" s="338"/>
      <c r="X190" s="338"/>
      <c r="Y190" s="338"/>
      <c r="Z190" s="338"/>
    </row>
    <row r="191" ht="11.25" customHeight="1">
      <c r="A191" s="336"/>
      <c r="B191" s="337"/>
      <c r="C191" s="249"/>
      <c r="D191" s="336"/>
      <c r="E191" s="249"/>
      <c r="F191" s="249"/>
      <c r="G191" s="249"/>
      <c r="H191" s="249"/>
      <c r="I191" s="249"/>
      <c r="J191" s="249"/>
      <c r="K191" s="249"/>
      <c r="L191" s="338"/>
      <c r="M191" s="338"/>
      <c r="N191" s="338"/>
      <c r="O191" s="338"/>
      <c r="P191" s="338"/>
      <c r="Q191" s="338"/>
      <c r="R191" s="338"/>
      <c r="S191" s="338"/>
      <c r="T191" s="338"/>
      <c r="U191" s="338"/>
      <c r="V191" s="338"/>
      <c r="W191" s="338"/>
      <c r="X191" s="338"/>
      <c r="Y191" s="338"/>
      <c r="Z191" s="338"/>
    </row>
    <row r="192" ht="11.25" customHeight="1">
      <c r="A192" s="336"/>
      <c r="B192" s="337"/>
      <c r="C192" s="249"/>
      <c r="D192" s="336"/>
      <c r="E192" s="249"/>
      <c r="F192" s="249"/>
      <c r="G192" s="249"/>
      <c r="H192" s="249"/>
      <c r="I192" s="249"/>
      <c r="J192" s="249"/>
      <c r="K192" s="249"/>
      <c r="L192" s="338"/>
      <c r="M192" s="338"/>
      <c r="N192" s="338"/>
      <c r="O192" s="338"/>
      <c r="P192" s="338"/>
      <c r="Q192" s="338"/>
      <c r="R192" s="338"/>
      <c r="S192" s="338"/>
      <c r="T192" s="338"/>
      <c r="U192" s="338"/>
      <c r="V192" s="338"/>
      <c r="W192" s="338"/>
      <c r="X192" s="338"/>
      <c r="Y192" s="338"/>
      <c r="Z192" s="338"/>
    </row>
    <row r="193" ht="11.25" customHeight="1">
      <c r="A193" s="336"/>
      <c r="B193" s="337"/>
      <c r="C193" s="249"/>
      <c r="D193" s="336"/>
      <c r="E193" s="249"/>
      <c r="F193" s="249"/>
      <c r="G193" s="249"/>
      <c r="H193" s="249"/>
      <c r="I193" s="249"/>
      <c r="J193" s="249"/>
      <c r="K193" s="249"/>
      <c r="L193" s="338"/>
      <c r="M193" s="338"/>
      <c r="N193" s="338"/>
      <c r="O193" s="338"/>
      <c r="P193" s="338"/>
      <c r="Q193" s="338"/>
      <c r="R193" s="338"/>
      <c r="S193" s="338"/>
      <c r="T193" s="338"/>
      <c r="U193" s="338"/>
      <c r="V193" s="338"/>
      <c r="W193" s="338"/>
      <c r="X193" s="338"/>
      <c r="Y193" s="338"/>
      <c r="Z193" s="338"/>
    </row>
    <row r="194" ht="11.25" customHeight="1">
      <c r="A194" s="336"/>
      <c r="B194" s="337"/>
      <c r="C194" s="249"/>
      <c r="D194" s="336"/>
      <c r="E194" s="249"/>
      <c r="F194" s="249"/>
      <c r="G194" s="249"/>
      <c r="H194" s="249"/>
      <c r="I194" s="249"/>
      <c r="J194" s="249"/>
      <c r="K194" s="249"/>
      <c r="L194" s="338"/>
      <c r="M194" s="338"/>
      <c r="N194" s="338"/>
      <c r="O194" s="338"/>
      <c r="P194" s="338"/>
      <c r="Q194" s="338"/>
      <c r="R194" s="338"/>
      <c r="S194" s="338"/>
      <c r="T194" s="338"/>
      <c r="U194" s="338"/>
      <c r="V194" s="338"/>
      <c r="W194" s="338"/>
      <c r="X194" s="338"/>
      <c r="Y194" s="338"/>
      <c r="Z194" s="338"/>
    </row>
    <row r="195" ht="11.25" customHeight="1">
      <c r="A195" s="336"/>
      <c r="B195" s="337"/>
      <c r="C195" s="249"/>
      <c r="D195" s="336"/>
      <c r="E195" s="249"/>
      <c r="F195" s="249"/>
      <c r="G195" s="249"/>
      <c r="H195" s="249"/>
      <c r="I195" s="249"/>
      <c r="J195" s="249"/>
      <c r="K195" s="249"/>
      <c r="L195" s="338"/>
      <c r="M195" s="338"/>
      <c r="N195" s="338"/>
      <c r="O195" s="338"/>
      <c r="P195" s="338"/>
      <c r="Q195" s="338"/>
      <c r="R195" s="338"/>
      <c r="S195" s="338"/>
      <c r="T195" s="338"/>
      <c r="U195" s="338"/>
      <c r="V195" s="338"/>
      <c r="W195" s="338"/>
      <c r="X195" s="338"/>
      <c r="Y195" s="338"/>
      <c r="Z195" s="338"/>
    </row>
    <row r="196" ht="11.25" customHeight="1">
      <c r="A196" s="336"/>
      <c r="B196" s="337"/>
      <c r="C196" s="249"/>
      <c r="D196" s="336"/>
      <c r="E196" s="249"/>
      <c r="F196" s="249"/>
      <c r="G196" s="249"/>
      <c r="H196" s="249"/>
      <c r="I196" s="249"/>
      <c r="J196" s="249"/>
      <c r="K196" s="249"/>
      <c r="L196" s="338"/>
      <c r="M196" s="338"/>
      <c r="N196" s="338"/>
      <c r="O196" s="338"/>
      <c r="P196" s="338"/>
      <c r="Q196" s="338"/>
      <c r="R196" s="338"/>
      <c r="S196" s="338"/>
      <c r="T196" s="338"/>
      <c r="U196" s="338"/>
      <c r="V196" s="338"/>
      <c r="W196" s="338"/>
      <c r="X196" s="338"/>
      <c r="Y196" s="338"/>
      <c r="Z196" s="338"/>
    </row>
    <row r="197" ht="11.25" customHeight="1">
      <c r="A197" s="336"/>
      <c r="B197" s="337"/>
      <c r="C197" s="249"/>
      <c r="D197" s="336"/>
      <c r="E197" s="249"/>
      <c r="F197" s="249"/>
      <c r="G197" s="249"/>
      <c r="H197" s="249"/>
      <c r="I197" s="249"/>
      <c r="J197" s="249"/>
      <c r="K197" s="249"/>
      <c r="L197" s="338"/>
      <c r="M197" s="338"/>
      <c r="N197" s="338"/>
      <c r="O197" s="338"/>
      <c r="P197" s="338"/>
      <c r="Q197" s="338"/>
      <c r="R197" s="338"/>
      <c r="S197" s="338"/>
      <c r="T197" s="338"/>
      <c r="U197" s="338"/>
      <c r="V197" s="338"/>
      <c r="W197" s="338"/>
      <c r="X197" s="338"/>
      <c r="Y197" s="338"/>
      <c r="Z197" s="338"/>
    </row>
    <row r="198" ht="11.25" customHeight="1">
      <c r="A198" s="336"/>
      <c r="B198" s="337"/>
      <c r="C198" s="249"/>
      <c r="D198" s="336"/>
      <c r="E198" s="249"/>
      <c r="F198" s="249"/>
      <c r="G198" s="249"/>
      <c r="H198" s="249"/>
      <c r="I198" s="249"/>
      <c r="J198" s="249"/>
      <c r="K198" s="249"/>
      <c r="L198" s="338"/>
      <c r="M198" s="338"/>
      <c r="N198" s="338"/>
      <c r="O198" s="338"/>
      <c r="P198" s="338"/>
      <c r="Q198" s="338"/>
      <c r="R198" s="338"/>
      <c r="S198" s="338"/>
      <c r="T198" s="338"/>
      <c r="U198" s="338"/>
      <c r="V198" s="338"/>
      <c r="W198" s="338"/>
      <c r="X198" s="338"/>
      <c r="Y198" s="338"/>
      <c r="Z198" s="338"/>
    </row>
    <row r="199" ht="11.25" customHeight="1">
      <c r="A199" s="336"/>
      <c r="B199" s="337"/>
      <c r="C199" s="249"/>
      <c r="D199" s="336"/>
      <c r="E199" s="249"/>
      <c r="F199" s="249"/>
      <c r="G199" s="249"/>
      <c r="H199" s="249"/>
      <c r="I199" s="249"/>
      <c r="J199" s="249"/>
      <c r="K199" s="249"/>
      <c r="L199" s="338"/>
      <c r="M199" s="338"/>
      <c r="N199" s="338"/>
      <c r="O199" s="338"/>
      <c r="P199" s="338"/>
      <c r="Q199" s="338"/>
      <c r="R199" s="338"/>
      <c r="S199" s="338"/>
      <c r="T199" s="338"/>
      <c r="U199" s="338"/>
      <c r="V199" s="338"/>
      <c r="W199" s="338"/>
      <c r="X199" s="338"/>
      <c r="Y199" s="338"/>
      <c r="Z199" s="338"/>
    </row>
    <row r="200" ht="11.25" customHeight="1">
      <c r="A200" s="336"/>
      <c r="B200" s="337"/>
      <c r="C200" s="249"/>
      <c r="D200" s="336"/>
      <c r="E200" s="249"/>
      <c r="F200" s="249"/>
      <c r="G200" s="249"/>
      <c r="H200" s="249"/>
      <c r="I200" s="249"/>
      <c r="J200" s="249"/>
      <c r="K200" s="249"/>
      <c r="L200" s="338"/>
      <c r="M200" s="338"/>
      <c r="N200" s="338"/>
      <c r="O200" s="338"/>
      <c r="P200" s="338"/>
      <c r="Q200" s="338"/>
      <c r="R200" s="338"/>
      <c r="S200" s="338"/>
      <c r="T200" s="338"/>
      <c r="U200" s="338"/>
      <c r="V200" s="338"/>
      <c r="W200" s="338"/>
      <c r="X200" s="338"/>
      <c r="Y200" s="338"/>
      <c r="Z200" s="338"/>
    </row>
    <row r="201" ht="11.25" customHeight="1">
      <c r="A201" s="336"/>
      <c r="B201" s="337"/>
      <c r="C201" s="249"/>
      <c r="D201" s="336"/>
      <c r="E201" s="249"/>
      <c r="F201" s="249"/>
      <c r="G201" s="249"/>
      <c r="H201" s="249"/>
      <c r="I201" s="249"/>
      <c r="J201" s="249"/>
      <c r="K201" s="249"/>
      <c r="L201" s="338"/>
      <c r="M201" s="338"/>
      <c r="N201" s="338"/>
      <c r="O201" s="338"/>
      <c r="P201" s="338"/>
      <c r="Q201" s="338"/>
      <c r="R201" s="338"/>
      <c r="S201" s="338"/>
      <c r="T201" s="338"/>
      <c r="U201" s="338"/>
      <c r="V201" s="338"/>
      <c r="W201" s="338"/>
      <c r="X201" s="338"/>
      <c r="Y201" s="338"/>
      <c r="Z201" s="338"/>
    </row>
    <row r="202" ht="11.25" customHeight="1">
      <c r="A202" s="336"/>
      <c r="B202" s="337"/>
      <c r="C202" s="249"/>
      <c r="D202" s="336"/>
      <c r="E202" s="249"/>
      <c r="F202" s="249"/>
      <c r="G202" s="249"/>
      <c r="H202" s="249"/>
      <c r="I202" s="249"/>
      <c r="J202" s="249"/>
      <c r="K202" s="249"/>
      <c r="L202" s="338"/>
      <c r="M202" s="338"/>
      <c r="N202" s="338"/>
      <c r="O202" s="338"/>
      <c r="P202" s="338"/>
      <c r="Q202" s="338"/>
      <c r="R202" s="338"/>
      <c r="S202" s="338"/>
      <c r="T202" s="338"/>
      <c r="U202" s="338"/>
      <c r="V202" s="338"/>
      <c r="W202" s="338"/>
      <c r="X202" s="338"/>
      <c r="Y202" s="338"/>
      <c r="Z202" s="338"/>
    </row>
    <row r="203" ht="11.25" customHeight="1">
      <c r="A203" s="336"/>
      <c r="B203" s="337"/>
      <c r="C203" s="249"/>
      <c r="D203" s="336"/>
      <c r="E203" s="249"/>
      <c r="F203" s="249"/>
      <c r="G203" s="249"/>
      <c r="H203" s="249"/>
      <c r="I203" s="249"/>
      <c r="J203" s="249"/>
      <c r="K203" s="249"/>
      <c r="L203" s="338"/>
      <c r="M203" s="338"/>
      <c r="N203" s="338"/>
      <c r="O203" s="338"/>
      <c r="P203" s="338"/>
      <c r="Q203" s="338"/>
      <c r="R203" s="338"/>
      <c r="S203" s="338"/>
      <c r="T203" s="338"/>
      <c r="U203" s="338"/>
      <c r="V203" s="338"/>
      <c r="W203" s="338"/>
      <c r="X203" s="338"/>
      <c r="Y203" s="338"/>
      <c r="Z203" s="338"/>
    </row>
    <row r="204" ht="11.25" customHeight="1">
      <c r="A204" s="336"/>
      <c r="B204" s="337"/>
      <c r="C204" s="249"/>
      <c r="D204" s="336"/>
      <c r="E204" s="249"/>
      <c r="F204" s="249"/>
      <c r="G204" s="249"/>
      <c r="H204" s="249"/>
      <c r="I204" s="249"/>
      <c r="J204" s="249"/>
      <c r="K204" s="249"/>
      <c r="L204" s="338"/>
      <c r="M204" s="338"/>
      <c r="N204" s="338"/>
      <c r="O204" s="338"/>
      <c r="P204" s="338"/>
      <c r="Q204" s="338"/>
      <c r="R204" s="338"/>
      <c r="S204" s="338"/>
      <c r="T204" s="338"/>
      <c r="U204" s="338"/>
      <c r="V204" s="338"/>
      <c r="W204" s="338"/>
      <c r="X204" s="338"/>
      <c r="Y204" s="338"/>
      <c r="Z204" s="338"/>
    </row>
    <row r="205" ht="11.25" customHeight="1">
      <c r="A205" s="336"/>
      <c r="B205" s="337"/>
      <c r="C205" s="249"/>
      <c r="D205" s="336"/>
      <c r="E205" s="249"/>
      <c r="F205" s="249"/>
      <c r="G205" s="249"/>
      <c r="H205" s="249"/>
      <c r="I205" s="249"/>
      <c r="J205" s="249"/>
      <c r="K205" s="249"/>
      <c r="L205" s="338"/>
      <c r="M205" s="338"/>
      <c r="N205" s="338"/>
      <c r="O205" s="338"/>
      <c r="P205" s="338"/>
      <c r="Q205" s="338"/>
      <c r="R205" s="338"/>
      <c r="S205" s="338"/>
      <c r="T205" s="338"/>
      <c r="U205" s="338"/>
      <c r="V205" s="338"/>
      <c r="W205" s="338"/>
      <c r="X205" s="338"/>
      <c r="Y205" s="338"/>
      <c r="Z205" s="338"/>
    </row>
    <row r="206" ht="11.25" customHeight="1">
      <c r="A206" s="336"/>
      <c r="B206" s="337"/>
      <c r="C206" s="249"/>
      <c r="D206" s="336"/>
      <c r="E206" s="249"/>
      <c r="F206" s="249"/>
      <c r="G206" s="249"/>
      <c r="H206" s="249"/>
      <c r="I206" s="249"/>
      <c r="J206" s="249"/>
      <c r="K206" s="249"/>
      <c r="L206" s="338"/>
      <c r="M206" s="338"/>
      <c r="N206" s="338"/>
      <c r="O206" s="338"/>
      <c r="P206" s="338"/>
      <c r="Q206" s="338"/>
      <c r="R206" s="338"/>
      <c r="S206" s="338"/>
      <c r="T206" s="338"/>
      <c r="U206" s="338"/>
      <c r="V206" s="338"/>
      <c r="W206" s="338"/>
      <c r="X206" s="338"/>
      <c r="Y206" s="338"/>
      <c r="Z206" s="338"/>
    </row>
    <row r="207" ht="11.25" customHeight="1">
      <c r="A207" s="336"/>
      <c r="B207" s="337"/>
      <c r="C207" s="249"/>
      <c r="D207" s="336"/>
      <c r="E207" s="249"/>
      <c r="F207" s="249"/>
      <c r="G207" s="249"/>
      <c r="H207" s="249"/>
      <c r="I207" s="249"/>
      <c r="J207" s="249"/>
      <c r="K207" s="249"/>
      <c r="L207" s="338"/>
      <c r="M207" s="338"/>
      <c r="N207" s="338"/>
      <c r="O207" s="338"/>
      <c r="P207" s="338"/>
      <c r="Q207" s="338"/>
      <c r="R207" s="338"/>
      <c r="S207" s="338"/>
      <c r="T207" s="338"/>
      <c r="U207" s="338"/>
      <c r="V207" s="338"/>
      <c r="W207" s="338"/>
      <c r="X207" s="338"/>
      <c r="Y207" s="338"/>
      <c r="Z207" s="338"/>
    </row>
    <row r="208" ht="11.25" customHeight="1">
      <c r="A208" s="336"/>
      <c r="B208" s="337"/>
      <c r="C208" s="249"/>
      <c r="D208" s="336"/>
      <c r="E208" s="249"/>
      <c r="F208" s="249"/>
      <c r="G208" s="249"/>
      <c r="H208" s="249"/>
      <c r="I208" s="249"/>
      <c r="J208" s="249"/>
      <c r="K208" s="249"/>
      <c r="L208" s="338"/>
      <c r="M208" s="338"/>
      <c r="N208" s="338"/>
      <c r="O208" s="338"/>
      <c r="P208" s="338"/>
      <c r="Q208" s="338"/>
      <c r="R208" s="338"/>
      <c r="S208" s="338"/>
      <c r="T208" s="338"/>
      <c r="U208" s="338"/>
      <c r="V208" s="338"/>
      <c r="W208" s="338"/>
      <c r="X208" s="338"/>
      <c r="Y208" s="338"/>
      <c r="Z208" s="338"/>
    </row>
    <row r="209" ht="11.25" customHeight="1">
      <c r="A209" s="336"/>
      <c r="B209" s="337"/>
      <c r="C209" s="249"/>
      <c r="D209" s="336"/>
      <c r="E209" s="249"/>
      <c r="F209" s="249"/>
      <c r="G209" s="249"/>
      <c r="H209" s="249"/>
      <c r="I209" s="249"/>
      <c r="J209" s="249"/>
      <c r="K209" s="249"/>
      <c r="L209" s="338"/>
      <c r="M209" s="338"/>
      <c r="N209" s="338"/>
      <c r="O209" s="338"/>
      <c r="P209" s="338"/>
      <c r="Q209" s="338"/>
      <c r="R209" s="338"/>
      <c r="S209" s="338"/>
      <c r="T209" s="338"/>
      <c r="U209" s="338"/>
      <c r="V209" s="338"/>
      <c r="W209" s="338"/>
      <c r="X209" s="338"/>
      <c r="Y209" s="338"/>
      <c r="Z209" s="338"/>
    </row>
    <row r="210" ht="11.25" customHeight="1">
      <c r="A210" s="336"/>
      <c r="B210" s="337"/>
      <c r="C210" s="249"/>
      <c r="D210" s="336"/>
      <c r="E210" s="249"/>
      <c r="F210" s="249"/>
      <c r="G210" s="249"/>
      <c r="H210" s="249"/>
      <c r="I210" s="249"/>
      <c r="J210" s="249"/>
      <c r="K210" s="249"/>
      <c r="L210" s="338"/>
      <c r="M210" s="338"/>
      <c r="N210" s="338"/>
      <c r="O210" s="338"/>
      <c r="P210" s="338"/>
      <c r="Q210" s="338"/>
      <c r="R210" s="338"/>
      <c r="S210" s="338"/>
      <c r="T210" s="338"/>
      <c r="U210" s="338"/>
      <c r="V210" s="338"/>
      <c r="W210" s="338"/>
      <c r="X210" s="338"/>
      <c r="Y210" s="338"/>
      <c r="Z210" s="338"/>
    </row>
    <row r="211" ht="11.25" customHeight="1">
      <c r="A211" s="336"/>
      <c r="B211" s="337"/>
      <c r="C211" s="249"/>
      <c r="D211" s="336"/>
      <c r="E211" s="249"/>
      <c r="F211" s="249"/>
      <c r="G211" s="249"/>
      <c r="H211" s="249"/>
      <c r="I211" s="249"/>
      <c r="J211" s="249"/>
      <c r="K211" s="249"/>
      <c r="L211" s="338"/>
      <c r="M211" s="338"/>
      <c r="N211" s="338"/>
      <c r="O211" s="338"/>
      <c r="P211" s="338"/>
      <c r="Q211" s="338"/>
      <c r="R211" s="338"/>
      <c r="S211" s="338"/>
      <c r="T211" s="338"/>
      <c r="U211" s="338"/>
      <c r="V211" s="338"/>
      <c r="W211" s="338"/>
      <c r="X211" s="338"/>
      <c r="Y211" s="338"/>
      <c r="Z211" s="338"/>
    </row>
    <row r="212" ht="11.25" customHeight="1">
      <c r="A212" s="336"/>
      <c r="B212" s="337"/>
      <c r="C212" s="249"/>
      <c r="D212" s="336"/>
      <c r="E212" s="249"/>
      <c r="F212" s="249"/>
      <c r="G212" s="249"/>
      <c r="H212" s="249"/>
      <c r="I212" s="249"/>
      <c r="J212" s="249"/>
      <c r="K212" s="249"/>
      <c r="L212" s="338"/>
      <c r="M212" s="338"/>
      <c r="N212" s="338"/>
      <c r="O212" s="338"/>
      <c r="P212" s="338"/>
      <c r="Q212" s="338"/>
      <c r="R212" s="338"/>
      <c r="S212" s="338"/>
      <c r="T212" s="338"/>
      <c r="U212" s="338"/>
      <c r="V212" s="338"/>
      <c r="W212" s="338"/>
      <c r="X212" s="338"/>
      <c r="Y212" s="338"/>
      <c r="Z212" s="338"/>
    </row>
    <row r="213" ht="11.25" customHeight="1">
      <c r="A213" s="336"/>
      <c r="B213" s="337"/>
      <c r="C213" s="249"/>
      <c r="D213" s="336"/>
      <c r="E213" s="249"/>
      <c r="F213" s="249"/>
      <c r="G213" s="249"/>
      <c r="H213" s="249"/>
      <c r="I213" s="249"/>
      <c r="J213" s="249"/>
      <c r="K213" s="249"/>
      <c r="L213" s="338"/>
      <c r="M213" s="338"/>
      <c r="N213" s="338"/>
      <c r="O213" s="338"/>
      <c r="P213" s="338"/>
      <c r="Q213" s="338"/>
      <c r="R213" s="338"/>
      <c r="S213" s="338"/>
      <c r="T213" s="338"/>
      <c r="U213" s="338"/>
      <c r="V213" s="338"/>
      <c r="W213" s="338"/>
      <c r="X213" s="338"/>
      <c r="Y213" s="338"/>
      <c r="Z213" s="338"/>
    </row>
    <row r="214" ht="11.25" customHeight="1">
      <c r="A214" s="336"/>
      <c r="B214" s="337"/>
      <c r="C214" s="249"/>
      <c r="D214" s="336"/>
      <c r="E214" s="249"/>
      <c r="F214" s="249"/>
      <c r="G214" s="249"/>
      <c r="H214" s="249"/>
      <c r="I214" s="249"/>
      <c r="J214" s="249"/>
      <c r="K214" s="249"/>
      <c r="L214" s="338"/>
      <c r="M214" s="338"/>
      <c r="N214" s="338"/>
      <c r="O214" s="338"/>
      <c r="P214" s="338"/>
      <c r="Q214" s="338"/>
      <c r="R214" s="338"/>
      <c r="S214" s="338"/>
      <c r="T214" s="338"/>
      <c r="U214" s="338"/>
      <c r="V214" s="338"/>
      <c r="W214" s="338"/>
      <c r="X214" s="338"/>
      <c r="Y214" s="338"/>
      <c r="Z214" s="338"/>
    </row>
    <row r="215" ht="11.25" customHeight="1">
      <c r="A215" s="336"/>
      <c r="B215" s="337"/>
      <c r="C215" s="249"/>
      <c r="D215" s="336"/>
      <c r="E215" s="249"/>
      <c r="F215" s="249"/>
      <c r="G215" s="249"/>
      <c r="H215" s="249"/>
      <c r="I215" s="249"/>
      <c r="J215" s="249"/>
      <c r="K215" s="249"/>
      <c r="L215" s="338"/>
      <c r="M215" s="338"/>
      <c r="N215" s="338"/>
      <c r="O215" s="338"/>
      <c r="P215" s="338"/>
      <c r="Q215" s="338"/>
      <c r="R215" s="338"/>
      <c r="S215" s="338"/>
      <c r="T215" s="338"/>
      <c r="U215" s="338"/>
      <c r="V215" s="338"/>
      <c r="W215" s="338"/>
      <c r="X215" s="338"/>
      <c r="Y215" s="338"/>
      <c r="Z215" s="338"/>
    </row>
    <row r="216" ht="11.25" customHeight="1">
      <c r="A216" s="336"/>
      <c r="B216" s="337"/>
      <c r="C216" s="249"/>
      <c r="D216" s="336"/>
      <c r="E216" s="249"/>
      <c r="F216" s="249"/>
      <c r="G216" s="249"/>
      <c r="H216" s="249"/>
      <c r="I216" s="249"/>
      <c r="J216" s="249"/>
      <c r="K216" s="249"/>
      <c r="L216" s="338"/>
      <c r="M216" s="338"/>
      <c r="N216" s="338"/>
      <c r="O216" s="338"/>
      <c r="P216" s="338"/>
      <c r="Q216" s="338"/>
      <c r="R216" s="338"/>
      <c r="S216" s="338"/>
      <c r="T216" s="338"/>
      <c r="U216" s="338"/>
      <c r="V216" s="338"/>
      <c r="W216" s="338"/>
      <c r="X216" s="338"/>
      <c r="Y216" s="338"/>
      <c r="Z216" s="338"/>
    </row>
    <row r="217" ht="11.25" customHeight="1">
      <c r="A217" s="336"/>
      <c r="B217" s="337"/>
      <c r="C217" s="249"/>
      <c r="D217" s="336"/>
      <c r="E217" s="249"/>
      <c r="F217" s="249"/>
      <c r="G217" s="249"/>
      <c r="H217" s="249"/>
      <c r="I217" s="249"/>
      <c r="J217" s="249"/>
      <c r="K217" s="249"/>
      <c r="L217" s="338"/>
      <c r="M217" s="338"/>
      <c r="N217" s="338"/>
      <c r="O217" s="338"/>
      <c r="P217" s="338"/>
      <c r="Q217" s="338"/>
      <c r="R217" s="338"/>
      <c r="S217" s="338"/>
      <c r="T217" s="338"/>
      <c r="U217" s="338"/>
      <c r="V217" s="338"/>
      <c r="W217" s="338"/>
      <c r="X217" s="338"/>
      <c r="Y217" s="338"/>
      <c r="Z217" s="338"/>
    </row>
    <row r="218" ht="11.25" customHeight="1">
      <c r="A218" s="336"/>
      <c r="B218" s="337"/>
      <c r="C218" s="249"/>
      <c r="D218" s="336"/>
      <c r="E218" s="249"/>
      <c r="F218" s="249"/>
      <c r="G218" s="249"/>
      <c r="H218" s="249"/>
      <c r="I218" s="249"/>
      <c r="J218" s="249"/>
      <c r="K218" s="249"/>
      <c r="L218" s="338"/>
      <c r="M218" s="338"/>
      <c r="N218" s="338"/>
      <c r="O218" s="338"/>
      <c r="P218" s="338"/>
      <c r="Q218" s="338"/>
      <c r="R218" s="338"/>
      <c r="S218" s="338"/>
      <c r="T218" s="338"/>
      <c r="U218" s="338"/>
      <c r="V218" s="338"/>
      <c r="W218" s="338"/>
      <c r="X218" s="338"/>
      <c r="Y218" s="338"/>
      <c r="Z218" s="338"/>
    </row>
    <row r="219" ht="11.25" customHeight="1">
      <c r="A219" s="336"/>
      <c r="B219" s="337"/>
      <c r="C219" s="249"/>
      <c r="D219" s="336"/>
      <c r="E219" s="249"/>
      <c r="F219" s="249"/>
      <c r="G219" s="249"/>
      <c r="H219" s="249"/>
      <c r="I219" s="249"/>
      <c r="J219" s="249"/>
      <c r="K219" s="249"/>
      <c r="L219" s="338"/>
      <c r="M219" s="338"/>
      <c r="N219" s="338"/>
      <c r="O219" s="338"/>
      <c r="P219" s="338"/>
      <c r="Q219" s="338"/>
      <c r="R219" s="338"/>
      <c r="S219" s="338"/>
      <c r="T219" s="338"/>
      <c r="U219" s="338"/>
      <c r="V219" s="338"/>
      <c r="W219" s="338"/>
      <c r="X219" s="338"/>
      <c r="Y219" s="338"/>
      <c r="Z219" s="338"/>
    </row>
    <row r="220" ht="11.25" customHeight="1">
      <c r="A220" s="336"/>
      <c r="B220" s="337"/>
      <c r="C220" s="249"/>
      <c r="D220" s="336"/>
      <c r="E220" s="249"/>
      <c r="F220" s="249"/>
      <c r="G220" s="249"/>
      <c r="H220" s="249"/>
      <c r="I220" s="249"/>
      <c r="J220" s="249"/>
      <c r="K220" s="249"/>
      <c r="L220" s="338"/>
      <c r="M220" s="338"/>
      <c r="N220" s="338"/>
      <c r="O220" s="338"/>
      <c r="P220" s="338"/>
      <c r="Q220" s="338"/>
      <c r="R220" s="338"/>
      <c r="S220" s="338"/>
      <c r="T220" s="338"/>
      <c r="U220" s="338"/>
      <c r="V220" s="338"/>
      <c r="W220" s="338"/>
      <c r="X220" s="338"/>
      <c r="Y220" s="338"/>
      <c r="Z220" s="338"/>
    </row>
    <row r="221" ht="11.25" customHeight="1">
      <c r="A221" s="336"/>
      <c r="B221" s="337"/>
      <c r="C221" s="249"/>
      <c r="D221" s="336"/>
      <c r="E221" s="249"/>
      <c r="F221" s="249"/>
      <c r="G221" s="249"/>
      <c r="H221" s="249"/>
      <c r="I221" s="249"/>
      <c r="J221" s="249"/>
      <c r="K221" s="249"/>
      <c r="L221" s="338"/>
      <c r="M221" s="338"/>
      <c r="N221" s="338"/>
      <c r="O221" s="338"/>
      <c r="P221" s="338"/>
      <c r="Q221" s="338"/>
      <c r="R221" s="338"/>
      <c r="S221" s="338"/>
      <c r="T221" s="338"/>
      <c r="U221" s="338"/>
      <c r="V221" s="338"/>
      <c r="W221" s="338"/>
      <c r="X221" s="338"/>
      <c r="Y221" s="338"/>
      <c r="Z221" s="338"/>
    </row>
    <row r="222" ht="11.25" customHeight="1">
      <c r="A222" s="336"/>
      <c r="B222" s="337"/>
      <c r="C222" s="249"/>
      <c r="D222" s="336"/>
      <c r="E222" s="249"/>
      <c r="F222" s="249"/>
      <c r="G222" s="249"/>
      <c r="H222" s="249"/>
      <c r="I222" s="249"/>
      <c r="J222" s="249"/>
      <c r="K222" s="249"/>
      <c r="L222" s="338"/>
      <c r="M222" s="338"/>
      <c r="N222" s="338"/>
      <c r="O222" s="338"/>
      <c r="P222" s="338"/>
      <c r="Q222" s="338"/>
      <c r="R222" s="338"/>
      <c r="S222" s="338"/>
      <c r="T222" s="338"/>
      <c r="U222" s="338"/>
      <c r="V222" s="338"/>
      <c r="W222" s="338"/>
      <c r="X222" s="338"/>
      <c r="Y222" s="338"/>
      <c r="Z222" s="338"/>
    </row>
    <row r="223" ht="11.25" customHeight="1">
      <c r="A223" s="336"/>
      <c r="B223" s="337"/>
      <c r="C223" s="249"/>
      <c r="D223" s="336"/>
      <c r="E223" s="249"/>
      <c r="F223" s="249"/>
      <c r="G223" s="249"/>
      <c r="H223" s="249"/>
      <c r="I223" s="249"/>
      <c r="J223" s="249"/>
      <c r="K223" s="249"/>
      <c r="L223" s="338"/>
      <c r="M223" s="338"/>
      <c r="N223" s="338"/>
      <c r="O223" s="338"/>
      <c r="P223" s="338"/>
      <c r="Q223" s="338"/>
      <c r="R223" s="338"/>
      <c r="S223" s="338"/>
      <c r="T223" s="338"/>
      <c r="U223" s="338"/>
      <c r="V223" s="338"/>
      <c r="W223" s="338"/>
      <c r="X223" s="338"/>
      <c r="Y223" s="338"/>
      <c r="Z223" s="338"/>
    </row>
    <row r="224" ht="11.25" customHeight="1">
      <c r="A224" s="336"/>
      <c r="B224" s="337"/>
      <c r="C224" s="249"/>
      <c r="D224" s="336"/>
      <c r="E224" s="249"/>
      <c r="F224" s="249"/>
      <c r="G224" s="249"/>
      <c r="H224" s="249"/>
      <c r="I224" s="249"/>
      <c r="J224" s="249"/>
      <c r="K224" s="249"/>
      <c r="L224" s="338"/>
      <c r="M224" s="338"/>
      <c r="N224" s="338"/>
      <c r="O224" s="338"/>
      <c r="P224" s="338"/>
      <c r="Q224" s="338"/>
      <c r="R224" s="338"/>
      <c r="S224" s="338"/>
      <c r="T224" s="338"/>
      <c r="U224" s="338"/>
      <c r="V224" s="338"/>
      <c r="W224" s="338"/>
      <c r="X224" s="338"/>
      <c r="Y224" s="338"/>
      <c r="Z224" s="338"/>
    </row>
    <row r="225" ht="11.25" customHeight="1">
      <c r="A225" s="336"/>
      <c r="B225" s="337"/>
      <c r="C225" s="249"/>
      <c r="D225" s="336"/>
      <c r="E225" s="249"/>
      <c r="F225" s="249"/>
      <c r="G225" s="249"/>
      <c r="H225" s="249"/>
      <c r="I225" s="249"/>
      <c r="J225" s="249"/>
      <c r="K225" s="249"/>
      <c r="L225" s="338"/>
      <c r="M225" s="338"/>
      <c r="N225" s="338"/>
      <c r="O225" s="338"/>
      <c r="P225" s="338"/>
      <c r="Q225" s="338"/>
      <c r="R225" s="338"/>
      <c r="S225" s="338"/>
      <c r="T225" s="338"/>
      <c r="U225" s="338"/>
      <c r="V225" s="338"/>
      <c r="W225" s="338"/>
      <c r="X225" s="338"/>
      <c r="Y225" s="338"/>
      <c r="Z225" s="338"/>
    </row>
    <row r="226" ht="11.25" customHeight="1">
      <c r="A226" s="336"/>
      <c r="B226" s="337"/>
      <c r="C226" s="249"/>
      <c r="D226" s="336"/>
      <c r="E226" s="249"/>
      <c r="F226" s="249"/>
      <c r="G226" s="249"/>
      <c r="H226" s="249"/>
      <c r="I226" s="249"/>
      <c r="J226" s="249"/>
      <c r="K226" s="249"/>
      <c r="L226" s="338"/>
      <c r="M226" s="338"/>
      <c r="N226" s="338"/>
      <c r="O226" s="338"/>
      <c r="P226" s="338"/>
      <c r="Q226" s="338"/>
      <c r="R226" s="338"/>
      <c r="S226" s="338"/>
      <c r="T226" s="338"/>
      <c r="U226" s="338"/>
      <c r="V226" s="338"/>
      <c r="W226" s="338"/>
      <c r="X226" s="338"/>
      <c r="Y226" s="338"/>
      <c r="Z226" s="338"/>
    </row>
    <row r="227" ht="11.25" customHeight="1">
      <c r="A227" s="336"/>
      <c r="B227" s="337"/>
      <c r="C227" s="249"/>
      <c r="D227" s="336"/>
      <c r="E227" s="249"/>
      <c r="F227" s="249"/>
      <c r="G227" s="249"/>
      <c r="H227" s="249"/>
      <c r="I227" s="249"/>
      <c r="J227" s="249"/>
      <c r="K227" s="249"/>
      <c r="L227" s="338"/>
      <c r="M227" s="338"/>
      <c r="N227" s="338"/>
      <c r="O227" s="338"/>
      <c r="P227" s="338"/>
      <c r="Q227" s="338"/>
      <c r="R227" s="338"/>
      <c r="S227" s="338"/>
      <c r="T227" s="338"/>
      <c r="U227" s="338"/>
      <c r="V227" s="338"/>
      <c r="W227" s="338"/>
      <c r="X227" s="338"/>
      <c r="Y227" s="338"/>
      <c r="Z227" s="338"/>
    </row>
    <row r="228" ht="11.25" customHeight="1">
      <c r="A228" s="336"/>
      <c r="B228" s="337"/>
      <c r="C228" s="249"/>
      <c r="D228" s="336"/>
      <c r="E228" s="249"/>
      <c r="F228" s="249"/>
      <c r="G228" s="249"/>
      <c r="H228" s="249"/>
      <c r="I228" s="249"/>
      <c r="J228" s="249"/>
      <c r="K228" s="249"/>
      <c r="L228" s="338"/>
      <c r="M228" s="338"/>
      <c r="N228" s="338"/>
      <c r="O228" s="338"/>
      <c r="P228" s="338"/>
      <c r="Q228" s="338"/>
      <c r="R228" s="338"/>
      <c r="S228" s="338"/>
      <c r="T228" s="338"/>
      <c r="U228" s="338"/>
      <c r="V228" s="338"/>
      <c r="W228" s="338"/>
      <c r="X228" s="338"/>
      <c r="Y228" s="338"/>
      <c r="Z228" s="338"/>
    </row>
    <row r="229" ht="11.25" customHeight="1">
      <c r="A229" s="336"/>
      <c r="B229" s="337"/>
      <c r="C229" s="249"/>
      <c r="D229" s="336"/>
      <c r="E229" s="249"/>
      <c r="F229" s="249"/>
      <c r="G229" s="249"/>
      <c r="H229" s="249"/>
      <c r="I229" s="249"/>
      <c r="J229" s="249"/>
      <c r="K229" s="249"/>
      <c r="L229" s="338"/>
      <c r="M229" s="338"/>
      <c r="N229" s="338"/>
      <c r="O229" s="338"/>
      <c r="P229" s="338"/>
      <c r="Q229" s="338"/>
      <c r="R229" s="338"/>
      <c r="S229" s="338"/>
      <c r="T229" s="338"/>
      <c r="U229" s="338"/>
      <c r="V229" s="338"/>
      <c r="W229" s="338"/>
      <c r="X229" s="338"/>
      <c r="Y229" s="338"/>
      <c r="Z229" s="338"/>
    </row>
    <row r="230" ht="11.25" customHeight="1">
      <c r="A230" s="336"/>
      <c r="B230" s="337"/>
      <c r="C230" s="249"/>
      <c r="D230" s="336"/>
      <c r="E230" s="249"/>
      <c r="F230" s="249"/>
      <c r="G230" s="249"/>
      <c r="H230" s="249"/>
      <c r="I230" s="249"/>
      <c r="J230" s="249"/>
      <c r="K230" s="249"/>
      <c r="L230" s="338"/>
      <c r="M230" s="338"/>
      <c r="N230" s="338"/>
      <c r="O230" s="338"/>
      <c r="P230" s="338"/>
      <c r="Q230" s="338"/>
      <c r="R230" s="338"/>
      <c r="S230" s="338"/>
      <c r="T230" s="338"/>
      <c r="U230" s="338"/>
      <c r="V230" s="338"/>
      <c r="W230" s="338"/>
      <c r="X230" s="338"/>
      <c r="Y230" s="338"/>
      <c r="Z230" s="338"/>
    </row>
    <row r="231" ht="11.25" customHeight="1">
      <c r="A231" s="336"/>
      <c r="B231" s="337"/>
      <c r="C231" s="249"/>
      <c r="D231" s="336"/>
      <c r="E231" s="249"/>
      <c r="F231" s="249"/>
      <c r="G231" s="249"/>
      <c r="H231" s="249"/>
      <c r="I231" s="249"/>
      <c r="J231" s="249"/>
      <c r="K231" s="249"/>
      <c r="L231" s="338"/>
      <c r="M231" s="338"/>
      <c r="N231" s="338"/>
      <c r="O231" s="338"/>
      <c r="P231" s="338"/>
      <c r="Q231" s="338"/>
      <c r="R231" s="338"/>
      <c r="S231" s="338"/>
      <c r="T231" s="338"/>
      <c r="U231" s="338"/>
      <c r="V231" s="338"/>
      <c r="W231" s="338"/>
      <c r="X231" s="338"/>
      <c r="Y231" s="338"/>
      <c r="Z231" s="338"/>
    </row>
    <row r="232" ht="11.25" customHeight="1">
      <c r="A232" s="336"/>
      <c r="B232" s="337"/>
      <c r="C232" s="249"/>
      <c r="D232" s="336"/>
      <c r="E232" s="249"/>
      <c r="F232" s="249"/>
      <c r="G232" s="249"/>
      <c r="H232" s="249"/>
      <c r="I232" s="249"/>
      <c r="J232" s="249"/>
      <c r="K232" s="249"/>
      <c r="L232" s="338"/>
      <c r="M232" s="338"/>
      <c r="N232" s="338"/>
      <c r="O232" s="338"/>
      <c r="P232" s="338"/>
      <c r="Q232" s="338"/>
      <c r="R232" s="338"/>
      <c r="S232" s="338"/>
      <c r="T232" s="338"/>
      <c r="U232" s="338"/>
      <c r="V232" s="338"/>
      <c r="W232" s="338"/>
      <c r="X232" s="338"/>
      <c r="Y232" s="338"/>
      <c r="Z232" s="338"/>
    </row>
    <row r="233" ht="11.25" customHeight="1">
      <c r="A233" s="336"/>
      <c r="B233" s="337"/>
      <c r="C233" s="249"/>
      <c r="D233" s="336"/>
      <c r="E233" s="249"/>
      <c r="F233" s="249"/>
      <c r="G233" s="249"/>
      <c r="H233" s="249"/>
      <c r="I233" s="249"/>
      <c r="J233" s="249"/>
      <c r="K233" s="249"/>
      <c r="L233" s="338"/>
      <c r="M233" s="338"/>
      <c r="N233" s="338"/>
      <c r="O233" s="338"/>
      <c r="P233" s="338"/>
      <c r="Q233" s="338"/>
      <c r="R233" s="338"/>
      <c r="S233" s="338"/>
      <c r="T233" s="338"/>
      <c r="U233" s="338"/>
      <c r="V233" s="338"/>
      <c r="W233" s="338"/>
      <c r="X233" s="338"/>
      <c r="Y233" s="338"/>
      <c r="Z233" s="338"/>
    </row>
    <row r="234" ht="11.25" customHeight="1">
      <c r="A234" s="336"/>
      <c r="B234" s="337"/>
      <c r="C234" s="249"/>
      <c r="D234" s="336"/>
      <c r="E234" s="249"/>
      <c r="F234" s="249"/>
      <c r="G234" s="249"/>
      <c r="H234" s="249"/>
      <c r="I234" s="249"/>
      <c r="J234" s="249"/>
      <c r="K234" s="249"/>
      <c r="L234" s="338"/>
      <c r="M234" s="338"/>
      <c r="N234" s="338"/>
      <c r="O234" s="338"/>
      <c r="P234" s="338"/>
      <c r="Q234" s="338"/>
      <c r="R234" s="338"/>
      <c r="S234" s="338"/>
      <c r="T234" s="338"/>
      <c r="U234" s="338"/>
      <c r="V234" s="338"/>
      <c r="W234" s="338"/>
      <c r="X234" s="338"/>
      <c r="Y234" s="338"/>
      <c r="Z234" s="338"/>
    </row>
    <row r="235" ht="11.25" customHeight="1">
      <c r="A235" s="336"/>
      <c r="B235" s="337"/>
      <c r="C235" s="249"/>
      <c r="D235" s="336"/>
      <c r="E235" s="249"/>
      <c r="F235" s="249"/>
      <c r="G235" s="249"/>
      <c r="H235" s="249"/>
      <c r="I235" s="249"/>
      <c r="J235" s="249"/>
      <c r="K235" s="249"/>
      <c r="L235" s="338"/>
      <c r="M235" s="338"/>
      <c r="N235" s="338"/>
      <c r="O235" s="338"/>
      <c r="P235" s="338"/>
      <c r="Q235" s="338"/>
      <c r="R235" s="338"/>
      <c r="S235" s="338"/>
      <c r="T235" s="338"/>
      <c r="U235" s="338"/>
      <c r="V235" s="338"/>
      <c r="W235" s="338"/>
      <c r="X235" s="338"/>
      <c r="Y235" s="338"/>
      <c r="Z235" s="338"/>
    </row>
    <row r="236" ht="11.25" customHeight="1">
      <c r="A236" s="336"/>
      <c r="B236" s="337"/>
      <c r="C236" s="249"/>
      <c r="D236" s="336"/>
      <c r="E236" s="249"/>
      <c r="F236" s="249"/>
      <c r="G236" s="249"/>
      <c r="H236" s="249"/>
      <c r="I236" s="249"/>
      <c r="J236" s="249"/>
      <c r="K236" s="249"/>
      <c r="L236" s="338"/>
      <c r="M236" s="338"/>
      <c r="N236" s="338"/>
      <c r="O236" s="338"/>
      <c r="P236" s="338"/>
      <c r="Q236" s="338"/>
      <c r="R236" s="338"/>
      <c r="S236" s="338"/>
      <c r="T236" s="338"/>
      <c r="U236" s="338"/>
      <c r="V236" s="338"/>
      <c r="W236" s="338"/>
      <c r="X236" s="338"/>
      <c r="Y236" s="338"/>
      <c r="Z236" s="338"/>
    </row>
    <row r="237" ht="11.25" customHeight="1">
      <c r="A237" s="336"/>
      <c r="B237" s="337"/>
      <c r="C237" s="249"/>
      <c r="D237" s="336"/>
      <c r="E237" s="249"/>
      <c r="F237" s="249"/>
      <c r="G237" s="249"/>
      <c r="H237" s="249"/>
      <c r="I237" s="249"/>
      <c r="J237" s="249"/>
      <c r="K237" s="249"/>
      <c r="L237" s="338"/>
      <c r="M237" s="338"/>
      <c r="N237" s="338"/>
      <c r="O237" s="338"/>
      <c r="P237" s="338"/>
      <c r="Q237" s="338"/>
      <c r="R237" s="338"/>
      <c r="S237" s="338"/>
      <c r="T237" s="338"/>
      <c r="U237" s="338"/>
      <c r="V237" s="338"/>
      <c r="W237" s="338"/>
      <c r="X237" s="338"/>
      <c r="Y237" s="338"/>
      <c r="Z237" s="338"/>
    </row>
    <row r="238" ht="11.25" customHeight="1">
      <c r="A238" s="336"/>
      <c r="B238" s="337"/>
      <c r="C238" s="249"/>
      <c r="D238" s="336"/>
      <c r="E238" s="249"/>
      <c r="F238" s="249"/>
      <c r="G238" s="249"/>
      <c r="H238" s="249"/>
      <c r="I238" s="249"/>
      <c r="J238" s="249"/>
      <c r="K238" s="249"/>
      <c r="L238" s="338"/>
      <c r="M238" s="338"/>
      <c r="N238" s="338"/>
      <c r="O238" s="338"/>
      <c r="P238" s="338"/>
      <c r="Q238" s="338"/>
      <c r="R238" s="338"/>
      <c r="S238" s="338"/>
      <c r="T238" s="338"/>
      <c r="U238" s="338"/>
      <c r="V238" s="338"/>
      <c r="W238" s="338"/>
      <c r="X238" s="338"/>
      <c r="Y238" s="338"/>
      <c r="Z238" s="338"/>
    </row>
    <row r="239" ht="11.25" customHeight="1">
      <c r="A239" s="336"/>
      <c r="B239" s="337"/>
      <c r="C239" s="249"/>
      <c r="D239" s="336"/>
      <c r="E239" s="249"/>
      <c r="F239" s="249"/>
      <c r="G239" s="249"/>
      <c r="H239" s="249"/>
      <c r="I239" s="249"/>
      <c r="J239" s="249"/>
      <c r="K239" s="249"/>
      <c r="L239" s="338"/>
      <c r="M239" s="338"/>
      <c r="N239" s="338"/>
      <c r="O239" s="338"/>
      <c r="P239" s="338"/>
      <c r="Q239" s="338"/>
      <c r="R239" s="338"/>
      <c r="S239" s="338"/>
      <c r="T239" s="338"/>
      <c r="U239" s="338"/>
      <c r="V239" s="338"/>
      <c r="W239" s="338"/>
      <c r="X239" s="338"/>
      <c r="Y239" s="338"/>
      <c r="Z239" s="338"/>
    </row>
    <row r="240" ht="11.25" customHeight="1">
      <c r="A240" s="336"/>
      <c r="B240" s="337"/>
      <c r="C240" s="249"/>
      <c r="D240" s="336"/>
      <c r="E240" s="249"/>
      <c r="F240" s="249"/>
      <c r="G240" s="249"/>
      <c r="H240" s="249"/>
      <c r="I240" s="249"/>
      <c r="J240" s="249"/>
      <c r="K240" s="249"/>
      <c r="L240" s="338"/>
      <c r="M240" s="338"/>
      <c r="N240" s="338"/>
      <c r="O240" s="338"/>
      <c r="P240" s="338"/>
      <c r="Q240" s="338"/>
      <c r="R240" s="338"/>
      <c r="S240" s="338"/>
      <c r="T240" s="338"/>
      <c r="U240" s="338"/>
      <c r="V240" s="338"/>
      <c r="W240" s="338"/>
      <c r="X240" s="338"/>
      <c r="Y240" s="338"/>
      <c r="Z240" s="338"/>
    </row>
    <row r="241" ht="11.25" customHeight="1">
      <c r="A241" s="336"/>
      <c r="B241" s="337"/>
      <c r="C241" s="249"/>
      <c r="D241" s="336"/>
      <c r="E241" s="249"/>
      <c r="F241" s="249"/>
      <c r="G241" s="249"/>
      <c r="H241" s="249"/>
      <c r="I241" s="249"/>
      <c r="J241" s="249"/>
      <c r="K241" s="249"/>
      <c r="L241" s="338"/>
      <c r="M241" s="338"/>
      <c r="N241" s="338"/>
      <c r="O241" s="338"/>
      <c r="P241" s="338"/>
      <c r="Q241" s="338"/>
      <c r="R241" s="338"/>
      <c r="S241" s="338"/>
      <c r="T241" s="338"/>
      <c r="U241" s="338"/>
      <c r="V241" s="338"/>
      <c r="W241" s="338"/>
      <c r="X241" s="338"/>
      <c r="Y241" s="338"/>
      <c r="Z241" s="338"/>
    </row>
    <row r="242" ht="11.25" customHeight="1">
      <c r="A242" s="336"/>
      <c r="B242" s="337"/>
      <c r="C242" s="249"/>
      <c r="D242" s="336"/>
      <c r="E242" s="249"/>
      <c r="F242" s="249"/>
      <c r="G242" s="249"/>
      <c r="H242" s="249"/>
      <c r="I242" s="249"/>
      <c r="J242" s="249"/>
      <c r="K242" s="249"/>
      <c r="L242" s="338"/>
      <c r="M242" s="338"/>
      <c r="N242" s="338"/>
      <c r="O242" s="338"/>
      <c r="P242" s="338"/>
      <c r="Q242" s="338"/>
      <c r="R242" s="338"/>
      <c r="S242" s="338"/>
      <c r="T242" s="338"/>
      <c r="U242" s="338"/>
      <c r="V242" s="338"/>
      <c r="W242" s="338"/>
      <c r="X242" s="338"/>
      <c r="Y242" s="338"/>
      <c r="Z242" s="338"/>
    </row>
    <row r="243" ht="11.25" customHeight="1">
      <c r="A243" s="336"/>
      <c r="B243" s="337"/>
      <c r="C243" s="249"/>
      <c r="D243" s="336"/>
      <c r="E243" s="249"/>
      <c r="F243" s="249"/>
      <c r="G243" s="249"/>
      <c r="H243" s="249"/>
      <c r="I243" s="249"/>
      <c r="J243" s="249"/>
      <c r="K243" s="249"/>
      <c r="L243" s="338"/>
      <c r="M243" s="338"/>
      <c r="N243" s="338"/>
      <c r="O243" s="338"/>
      <c r="P243" s="338"/>
      <c r="Q243" s="338"/>
      <c r="R243" s="338"/>
      <c r="S243" s="338"/>
      <c r="T243" s="338"/>
      <c r="U243" s="338"/>
      <c r="V243" s="338"/>
      <c r="W243" s="338"/>
      <c r="X243" s="338"/>
      <c r="Y243" s="338"/>
      <c r="Z243" s="338"/>
    </row>
    <row r="244" ht="11.25" customHeight="1">
      <c r="A244" s="336"/>
      <c r="B244" s="337"/>
      <c r="C244" s="249"/>
      <c r="D244" s="336"/>
      <c r="E244" s="249"/>
      <c r="F244" s="249"/>
      <c r="G244" s="249"/>
      <c r="H244" s="249"/>
      <c r="I244" s="249"/>
      <c r="J244" s="249"/>
      <c r="K244" s="249"/>
      <c r="L244" s="338"/>
      <c r="M244" s="338"/>
      <c r="N244" s="338"/>
      <c r="O244" s="338"/>
      <c r="P244" s="338"/>
      <c r="Q244" s="338"/>
      <c r="R244" s="338"/>
      <c r="S244" s="338"/>
      <c r="T244" s="338"/>
      <c r="U244" s="338"/>
      <c r="V244" s="338"/>
      <c r="W244" s="338"/>
      <c r="X244" s="338"/>
      <c r="Y244" s="338"/>
      <c r="Z244" s="338"/>
    </row>
    <row r="245" ht="11.25" customHeight="1">
      <c r="A245" s="336"/>
      <c r="B245" s="337"/>
      <c r="C245" s="249"/>
      <c r="D245" s="336"/>
      <c r="E245" s="249"/>
      <c r="F245" s="249"/>
      <c r="G245" s="249"/>
      <c r="H245" s="249"/>
      <c r="I245" s="249"/>
      <c r="J245" s="249"/>
      <c r="K245" s="249"/>
      <c r="L245" s="338"/>
      <c r="M245" s="338"/>
      <c r="N245" s="338"/>
      <c r="O245" s="338"/>
      <c r="P245" s="338"/>
      <c r="Q245" s="338"/>
      <c r="R245" s="338"/>
      <c r="S245" s="338"/>
      <c r="T245" s="338"/>
      <c r="U245" s="338"/>
      <c r="V245" s="338"/>
      <c r="W245" s="338"/>
      <c r="X245" s="338"/>
      <c r="Y245" s="338"/>
      <c r="Z245" s="338"/>
    </row>
    <row r="246" ht="11.25" customHeight="1">
      <c r="A246" s="336"/>
      <c r="B246" s="337"/>
      <c r="C246" s="249"/>
      <c r="D246" s="336"/>
      <c r="E246" s="249"/>
      <c r="F246" s="249"/>
      <c r="G246" s="249"/>
      <c r="H246" s="249"/>
      <c r="I246" s="249"/>
      <c r="J246" s="249"/>
      <c r="K246" s="249"/>
      <c r="L246" s="338"/>
      <c r="M246" s="338"/>
      <c r="N246" s="338"/>
      <c r="O246" s="338"/>
      <c r="P246" s="338"/>
      <c r="Q246" s="338"/>
      <c r="R246" s="338"/>
      <c r="S246" s="338"/>
      <c r="T246" s="338"/>
      <c r="U246" s="338"/>
      <c r="V246" s="338"/>
      <c r="W246" s="338"/>
      <c r="X246" s="338"/>
      <c r="Y246" s="338"/>
      <c r="Z246" s="338"/>
    </row>
    <row r="247" ht="11.25" customHeight="1">
      <c r="A247" s="336"/>
      <c r="B247" s="337"/>
      <c r="C247" s="249"/>
      <c r="D247" s="336"/>
      <c r="E247" s="249"/>
      <c r="F247" s="249"/>
      <c r="G247" s="249"/>
      <c r="H247" s="249"/>
      <c r="I247" s="249"/>
      <c r="J247" s="249"/>
      <c r="K247" s="249"/>
      <c r="L247" s="338"/>
      <c r="M247" s="338"/>
      <c r="N247" s="338"/>
      <c r="O247" s="338"/>
      <c r="P247" s="338"/>
      <c r="Q247" s="338"/>
      <c r="R247" s="338"/>
      <c r="S247" s="338"/>
      <c r="T247" s="338"/>
      <c r="U247" s="338"/>
      <c r="V247" s="338"/>
      <c r="W247" s="338"/>
      <c r="X247" s="338"/>
      <c r="Y247" s="338"/>
      <c r="Z247" s="338"/>
    </row>
    <row r="248" ht="11.25" customHeight="1">
      <c r="A248" s="336"/>
      <c r="B248" s="337"/>
      <c r="C248" s="249"/>
      <c r="D248" s="336"/>
      <c r="E248" s="249"/>
      <c r="F248" s="249"/>
      <c r="G248" s="249"/>
      <c r="H248" s="249"/>
      <c r="I248" s="249"/>
      <c r="J248" s="249"/>
      <c r="K248" s="249"/>
      <c r="L248" s="338"/>
      <c r="M248" s="338"/>
      <c r="N248" s="338"/>
      <c r="O248" s="338"/>
      <c r="P248" s="338"/>
      <c r="Q248" s="338"/>
      <c r="R248" s="338"/>
      <c r="S248" s="338"/>
      <c r="T248" s="338"/>
      <c r="U248" s="338"/>
      <c r="V248" s="338"/>
      <c r="W248" s="338"/>
      <c r="X248" s="338"/>
      <c r="Y248" s="338"/>
      <c r="Z248" s="338"/>
    </row>
    <row r="249" ht="11.25" customHeight="1">
      <c r="A249" s="336"/>
      <c r="B249" s="337"/>
      <c r="C249" s="249"/>
      <c r="D249" s="336"/>
      <c r="E249" s="249"/>
      <c r="F249" s="249"/>
      <c r="G249" s="249"/>
      <c r="H249" s="249"/>
      <c r="I249" s="249"/>
      <c r="J249" s="249"/>
      <c r="K249" s="249"/>
      <c r="L249" s="338"/>
      <c r="M249" s="338"/>
      <c r="N249" s="338"/>
      <c r="O249" s="338"/>
      <c r="P249" s="338"/>
      <c r="Q249" s="338"/>
      <c r="R249" s="338"/>
      <c r="S249" s="338"/>
      <c r="T249" s="338"/>
      <c r="U249" s="338"/>
      <c r="V249" s="338"/>
      <c r="W249" s="338"/>
      <c r="X249" s="338"/>
      <c r="Y249" s="338"/>
      <c r="Z249" s="338"/>
    </row>
    <row r="250" ht="11.25" customHeight="1">
      <c r="A250" s="336"/>
      <c r="B250" s="337"/>
      <c r="C250" s="249"/>
      <c r="D250" s="336"/>
      <c r="E250" s="249"/>
      <c r="F250" s="249"/>
      <c r="G250" s="249"/>
      <c r="H250" s="249"/>
      <c r="I250" s="249"/>
      <c r="J250" s="249"/>
      <c r="K250" s="249"/>
      <c r="L250" s="338"/>
      <c r="M250" s="338"/>
      <c r="N250" s="338"/>
      <c r="O250" s="338"/>
      <c r="P250" s="338"/>
      <c r="Q250" s="338"/>
      <c r="R250" s="338"/>
      <c r="S250" s="338"/>
      <c r="T250" s="338"/>
      <c r="U250" s="338"/>
      <c r="V250" s="338"/>
      <c r="W250" s="338"/>
      <c r="X250" s="338"/>
      <c r="Y250" s="338"/>
      <c r="Z250" s="338"/>
    </row>
    <row r="251" ht="11.25" customHeight="1">
      <c r="A251" s="336"/>
      <c r="B251" s="337"/>
      <c r="C251" s="249"/>
      <c r="D251" s="336"/>
      <c r="E251" s="249"/>
      <c r="F251" s="249"/>
      <c r="G251" s="249"/>
      <c r="H251" s="249"/>
      <c r="I251" s="249"/>
      <c r="J251" s="249"/>
      <c r="K251" s="249"/>
      <c r="L251" s="338"/>
      <c r="M251" s="338"/>
      <c r="N251" s="338"/>
      <c r="O251" s="338"/>
      <c r="P251" s="338"/>
      <c r="Q251" s="338"/>
      <c r="R251" s="338"/>
      <c r="S251" s="338"/>
      <c r="T251" s="338"/>
      <c r="U251" s="338"/>
      <c r="V251" s="338"/>
      <c r="W251" s="338"/>
      <c r="X251" s="338"/>
      <c r="Y251" s="338"/>
      <c r="Z251" s="338"/>
    </row>
    <row r="252" ht="11.25" customHeight="1">
      <c r="A252" s="336"/>
      <c r="B252" s="337"/>
      <c r="C252" s="249"/>
      <c r="D252" s="336"/>
      <c r="E252" s="249"/>
      <c r="F252" s="249"/>
      <c r="G252" s="249"/>
      <c r="H252" s="249"/>
      <c r="I252" s="249"/>
      <c r="J252" s="249"/>
      <c r="K252" s="249"/>
      <c r="L252" s="338"/>
      <c r="M252" s="338"/>
      <c r="N252" s="338"/>
      <c r="O252" s="338"/>
      <c r="P252" s="338"/>
      <c r="Q252" s="338"/>
      <c r="R252" s="338"/>
      <c r="S252" s="338"/>
      <c r="T252" s="338"/>
      <c r="U252" s="338"/>
      <c r="V252" s="338"/>
      <c r="W252" s="338"/>
      <c r="X252" s="338"/>
      <c r="Y252" s="338"/>
      <c r="Z252" s="338"/>
    </row>
    <row r="253" ht="11.25" customHeight="1">
      <c r="A253" s="336"/>
      <c r="B253" s="337"/>
      <c r="C253" s="249"/>
      <c r="D253" s="336"/>
      <c r="E253" s="249"/>
      <c r="F253" s="249"/>
      <c r="G253" s="249"/>
      <c r="H253" s="249"/>
      <c r="I253" s="249"/>
      <c r="J253" s="249"/>
      <c r="K253" s="249"/>
      <c r="L253" s="338"/>
      <c r="M253" s="338"/>
      <c r="N253" s="338"/>
      <c r="O253" s="338"/>
      <c r="P253" s="338"/>
      <c r="Q253" s="338"/>
      <c r="R253" s="338"/>
      <c r="S253" s="338"/>
      <c r="T253" s="338"/>
      <c r="U253" s="338"/>
      <c r="V253" s="338"/>
      <c r="W253" s="338"/>
      <c r="X253" s="338"/>
      <c r="Y253" s="338"/>
      <c r="Z253" s="338"/>
    </row>
    <row r="254" ht="11.25" customHeight="1">
      <c r="A254" s="336"/>
      <c r="B254" s="337"/>
      <c r="C254" s="249"/>
      <c r="D254" s="336"/>
      <c r="E254" s="249"/>
      <c r="F254" s="249"/>
      <c r="G254" s="249"/>
      <c r="H254" s="249"/>
      <c r="I254" s="249"/>
      <c r="J254" s="249"/>
      <c r="K254" s="249"/>
      <c r="L254" s="338"/>
      <c r="M254" s="338"/>
      <c r="N254" s="338"/>
      <c r="O254" s="338"/>
      <c r="P254" s="338"/>
      <c r="Q254" s="338"/>
      <c r="R254" s="338"/>
      <c r="S254" s="338"/>
      <c r="T254" s="338"/>
      <c r="U254" s="338"/>
      <c r="V254" s="338"/>
      <c r="W254" s="338"/>
      <c r="X254" s="338"/>
      <c r="Y254" s="338"/>
      <c r="Z254" s="338"/>
    </row>
    <row r="255" ht="11.25" customHeight="1">
      <c r="A255" s="336"/>
      <c r="B255" s="337"/>
      <c r="C255" s="249"/>
      <c r="D255" s="336"/>
      <c r="E255" s="249"/>
      <c r="F255" s="249"/>
      <c r="G255" s="249"/>
      <c r="H255" s="249"/>
      <c r="I255" s="249"/>
      <c r="J255" s="249"/>
      <c r="K255" s="249"/>
      <c r="L255" s="338"/>
      <c r="M255" s="338"/>
      <c r="N255" s="338"/>
      <c r="O255" s="338"/>
      <c r="P255" s="338"/>
      <c r="Q255" s="338"/>
      <c r="R255" s="338"/>
      <c r="S255" s="338"/>
      <c r="T255" s="338"/>
      <c r="U255" s="338"/>
      <c r="V255" s="338"/>
      <c r="W255" s="338"/>
      <c r="X255" s="338"/>
      <c r="Y255" s="338"/>
      <c r="Z255" s="338"/>
    </row>
    <row r="256" ht="11.25" customHeight="1">
      <c r="A256" s="336"/>
      <c r="B256" s="337"/>
      <c r="C256" s="249"/>
      <c r="D256" s="336"/>
      <c r="E256" s="249"/>
      <c r="F256" s="249"/>
      <c r="G256" s="249"/>
      <c r="H256" s="249"/>
      <c r="I256" s="249"/>
      <c r="J256" s="249"/>
      <c r="K256" s="249"/>
      <c r="L256" s="338"/>
      <c r="M256" s="338"/>
      <c r="N256" s="338"/>
      <c r="O256" s="338"/>
      <c r="P256" s="338"/>
      <c r="Q256" s="338"/>
      <c r="R256" s="338"/>
      <c r="S256" s="338"/>
      <c r="T256" s="338"/>
      <c r="U256" s="338"/>
      <c r="V256" s="338"/>
      <c r="W256" s="338"/>
      <c r="X256" s="338"/>
      <c r="Y256" s="338"/>
      <c r="Z256" s="338"/>
    </row>
    <row r="257" ht="11.25" customHeight="1">
      <c r="A257" s="336"/>
      <c r="B257" s="337"/>
      <c r="C257" s="249"/>
      <c r="D257" s="336"/>
      <c r="E257" s="249"/>
      <c r="F257" s="249"/>
      <c r="G257" s="249"/>
      <c r="H257" s="249"/>
      <c r="I257" s="249"/>
      <c r="J257" s="249"/>
      <c r="K257" s="249"/>
      <c r="L257" s="338"/>
      <c r="M257" s="338"/>
      <c r="N257" s="338"/>
      <c r="O257" s="338"/>
      <c r="P257" s="338"/>
      <c r="Q257" s="338"/>
      <c r="R257" s="338"/>
      <c r="S257" s="338"/>
      <c r="T257" s="338"/>
      <c r="U257" s="338"/>
      <c r="V257" s="338"/>
      <c r="W257" s="338"/>
      <c r="X257" s="338"/>
      <c r="Y257" s="338"/>
      <c r="Z257" s="338"/>
    </row>
    <row r="258" ht="11.25" customHeight="1">
      <c r="A258" s="336"/>
      <c r="B258" s="337"/>
      <c r="C258" s="249"/>
      <c r="D258" s="336"/>
      <c r="E258" s="249"/>
      <c r="F258" s="249"/>
      <c r="G258" s="249"/>
      <c r="H258" s="249"/>
      <c r="I258" s="249"/>
      <c r="J258" s="249"/>
      <c r="K258" s="249"/>
      <c r="L258" s="338"/>
      <c r="M258" s="338"/>
      <c r="N258" s="338"/>
      <c r="O258" s="338"/>
      <c r="P258" s="338"/>
      <c r="Q258" s="338"/>
      <c r="R258" s="338"/>
      <c r="S258" s="338"/>
      <c r="T258" s="338"/>
      <c r="U258" s="338"/>
      <c r="V258" s="338"/>
      <c r="W258" s="338"/>
      <c r="X258" s="338"/>
      <c r="Y258" s="338"/>
      <c r="Z258" s="338"/>
    </row>
    <row r="259" ht="11.25" customHeight="1">
      <c r="A259" s="336"/>
      <c r="B259" s="337"/>
      <c r="C259" s="249"/>
      <c r="D259" s="336"/>
      <c r="E259" s="249"/>
      <c r="F259" s="249"/>
      <c r="G259" s="249"/>
      <c r="H259" s="249"/>
      <c r="I259" s="249"/>
      <c r="J259" s="249"/>
      <c r="K259" s="249"/>
      <c r="L259" s="338"/>
      <c r="M259" s="338"/>
      <c r="N259" s="338"/>
      <c r="O259" s="338"/>
      <c r="P259" s="338"/>
      <c r="Q259" s="338"/>
      <c r="R259" s="338"/>
      <c r="S259" s="338"/>
      <c r="T259" s="338"/>
      <c r="U259" s="338"/>
      <c r="V259" s="338"/>
      <c r="W259" s="338"/>
      <c r="X259" s="338"/>
      <c r="Y259" s="338"/>
      <c r="Z259" s="338"/>
    </row>
    <row r="260" ht="11.25" customHeight="1">
      <c r="A260" s="336"/>
      <c r="B260" s="337"/>
      <c r="C260" s="249"/>
      <c r="D260" s="336"/>
      <c r="E260" s="249"/>
      <c r="F260" s="249"/>
      <c r="G260" s="249"/>
      <c r="H260" s="249"/>
      <c r="I260" s="249"/>
      <c r="J260" s="249"/>
      <c r="K260" s="249"/>
      <c r="L260" s="338"/>
      <c r="M260" s="338"/>
      <c r="N260" s="338"/>
      <c r="O260" s="338"/>
      <c r="P260" s="338"/>
      <c r="Q260" s="338"/>
      <c r="R260" s="338"/>
      <c r="S260" s="338"/>
      <c r="T260" s="338"/>
      <c r="U260" s="338"/>
      <c r="V260" s="338"/>
      <c r="W260" s="338"/>
      <c r="X260" s="338"/>
      <c r="Y260" s="338"/>
      <c r="Z260" s="338"/>
    </row>
    <row r="261" ht="11.25" customHeight="1">
      <c r="A261" s="336"/>
      <c r="B261" s="337"/>
      <c r="C261" s="249"/>
      <c r="D261" s="336"/>
      <c r="E261" s="249"/>
      <c r="F261" s="249"/>
      <c r="G261" s="249"/>
      <c r="H261" s="249"/>
      <c r="I261" s="249"/>
      <c r="J261" s="249"/>
      <c r="K261" s="249"/>
      <c r="L261" s="338"/>
      <c r="M261" s="338"/>
      <c r="N261" s="338"/>
      <c r="O261" s="338"/>
      <c r="P261" s="338"/>
      <c r="Q261" s="338"/>
      <c r="R261" s="338"/>
      <c r="S261" s="338"/>
      <c r="T261" s="338"/>
      <c r="U261" s="338"/>
      <c r="V261" s="338"/>
      <c r="W261" s="338"/>
      <c r="X261" s="338"/>
      <c r="Y261" s="338"/>
      <c r="Z261" s="338"/>
    </row>
    <row r="262" ht="11.25" customHeight="1">
      <c r="A262" s="336"/>
      <c r="B262" s="337"/>
      <c r="C262" s="249"/>
      <c r="D262" s="336"/>
      <c r="E262" s="249"/>
      <c r="F262" s="249"/>
      <c r="G262" s="249"/>
      <c r="H262" s="249"/>
      <c r="I262" s="249"/>
      <c r="J262" s="249"/>
      <c r="K262" s="249"/>
      <c r="L262" s="338"/>
      <c r="M262" s="338"/>
      <c r="N262" s="338"/>
      <c r="O262" s="338"/>
      <c r="P262" s="338"/>
      <c r="Q262" s="338"/>
      <c r="R262" s="338"/>
      <c r="S262" s="338"/>
      <c r="T262" s="338"/>
      <c r="U262" s="338"/>
      <c r="V262" s="338"/>
      <c r="W262" s="338"/>
      <c r="X262" s="338"/>
      <c r="Y262" s="338"/>
      <c r="Z262" s="338"/>
    </row>
    <row r="263" ht="11.25" customHeight="1">
      <c r="A263" s="336"/>
      <c r="B263" s="337"/>
      <c r="C263" s="249"/>
      <c r="D263" s="336"/>
      <c r="E263" s="249"/>
      <c r="F263" s="249"/>
      <c r="G263" s="249"/>
      <c r="H263" s="249"/>
      <c r="I263" s="249"/>
      <c r="J263" s="249"/>
      <c r="K263" s="249"/>
      <c r="L263" s="338"/>
      <c r="M263" s="338"/>
      <c r="N263" s="338"/>
      <c r="O263" s="338"/>
      <c r="P263" s="338"/>
      <c r="Q263" s="338"/>
      <c r="R263" s="338"/>
      <c r="S263" s="338"/>
      <c r="T263" s="338"/>
      <c r="U263" s="338"/>
      <c r="V263" s="338"/>
      <c r="W263" s="338"/>
      <c r="X263" s="338"/>
      <c r="Y263" s="338"/>
      <c r="Z263" s="338"/>
    </row>
    <row r="264" ht="11.25" customHeight="1">
      <c r="A264" s="336"/>
      <c r="B264" s="337"/>
      <c r="C264" s="249"/>
      <c r="D264" s="336"/>
      <c r="E264" s="249"/>
      <c r="F264" s="249"/>
      <c r="G264" s="249"/>
      <c r="H264" s="249"/>
      <c r="I264" s="249"/>
      <c r="J264" s="249"/>
      <c r="K264" s="249"/>
      <c r="L264" s="338"/>
      <c r="M264" s="338"/>
      <c r="N264" s="338"/>
      <c r="O264" s="338"/>
      <c r="P264" s="338"/>
      <c r="Q264" s="338"/>
      <c r="R264" s="338"/>
      <c r="S264" s="338"/>
      <c r="T264" s="338"/>
      <c r="U264" s="338"/>
      <c r="V264" s="338"/>
      <c r="W264" s="338"/>
      <c r="X264" s="338"/>
      <c r="Y264" s="338"/>
      <c r="Z264" s="338"/>
    </row>
    <row r="265" ht="11.25" customHeight="1">
      <c r="A265" s="336"/>
      <c r="B265" s="337"/>
      <c r="C265" s="249"/>
      <c r="D265" s="336"/>
      <c r="E265" s="249"/>
      <c r="F265" s="249"/>
      <c r="G265" s="249"/>
      <c r="H265" s="249"/>
      <c r="I265" s="249"/>
      <c r="J265" s="249"/>
      <c r="K265" s="249"/>
      <c r="L265" s="338"/>
      <c r="M265" s="338"/>
      <c r="N265" s="338"/>
      <c r="O265" s="338"/>
      <c r="P265" s="338"/>
      <c r="Q265" s="338"/>
      <c r="R265" s="338"/>
      <c r="S265" s="338"/>
      <c r="T265" s="338"/>
      <c r="U265" s="338"/>
      <c r="V265" s="338"/>
      <c r="W265" s="338"/>
      <c r="X265" s="338"/>
      <c r="Y265" s="338"/>
      <c r="Z265" s="338"/>
    </row>
    <row r="266" ht="11.25" customHeight="1">
      <c r="A266" s="336"/>
      <c r="B266" s="337"/>
      <c r="C266" s="249"/>
      <c r="D266" s="336"/>
      <c r="E266" s="249"/>
      <c r="F266" s="249"/>
      <c r="G266" s="249"/>
      <c r="H266" s="249"/>
      <c r="I266" s="249"/>
      <c r="J266" s="249"/>
      <c r="K266" s="249"/>
      <c r="L266" s="338"/>
      <c r="M266" s="338"/>
      <c r="N266" s="338"/>
      <c r="O266" s="338"/>
      <c r="P266" s="338"/>
      <c r="Q266" s="338"/>
      <c r="R266" s="338"/>
      <c r="S266" s="338"/>
      <c r="T266" s="338"/>
      <c r="U266" s="338"/>
      <c r="V266" s="338"/>
      <c r="W266" s="338"/>
      <c r="X266" s="338"/>
      <c r="Y266" s="338"/>
      <c r="Z266" s="338"/>
    </row>
    <row r="267" ht="11.25" customHeight="1">
      <c r="A267" s="336"/>
      <c r="B267" s="337"/>
      <c r="C267" s="249"/>
      <c r="D267" s="336"/>
      <c r="E267" s="249"/>
      <c r="F267" s="249"/>
      <c r="G267" s="249"/>
      <c r="H267" s="249"/>
      <c r="I267" s="249"/>
      <c r="J267" s="249"/>
      <c r="K267" s="249"/>
      <c r="L267" s="338"/>
      <c r="M267" s="338"/>
      <c r="N267" s="338"/>
      <c r="O267" s="338"/>
      <c r="P267" s="338"/>
      <c r="Q267" s="338"/>
      <c r="R267" s="338"/>
      <c r="S267" s="338"/>
      <c r="T267" s="338"/>
      <c r="U267" s="338"/>
      <c r="V267" s="338"/>
      <c r="W267" s="338"/>
      <c r="X267" s="338"/>
      <c r="Y267" s="338"/>
      <c r="Z267" s="338"/>
    </row>
    <row r="268" ht="11.25" customHeight="1">
      <c r="A268" s="336"/>
      <c r="B268" s="337"/>
      <c r="C268" s="249"/>
      <c r="D268" s="336"/>
      <c r="E268" s="249"/>
      <c r="F268" s="249"/>
      <c r="G268" s="249"/>
      <c r="H268" s="249"/>
      <c r="I268" s="249"/>
      <c r="J268" s="249"/>
      <c r="K268" s="249"/>
      <c r="L268" s="338"/>
      <c r="M268" s="338"/>
      <c r="N268" s="338"/>
      <c r="O268" s="338"/>
      <c r="P268" s="338"/>
      <c r="Q268" s="338"/>
      <c r="R268" s="338"/>
      <c r="S268" s="338"/>
      <c r="T268" s="338"/>
      <c r="U268" s="338"/>
      <c r="V268" s="338"/>
      <c r="W268" s="338"/>
      <c r="X268" s="338"/>
      <c r="Y268" s="338"/>
      <c r="Z268" s="338"/>
    </row>
    <row r="269" ht="11.25" customHeight="1">
      <c r="A269" s="336"/>
      <c r="B269" s="337"/>
      <c r="C269" s="249"/>
      <c r="D269" s="336"/>
      <c r="E269" s="249"/>
      <c r="F269" s="249"/>
      <c r="G269" s="249"/>
      <c r="H269" s="249"/>
      <c r="I269" s="249"/>
      <c r="J269" s="249"/>
      <c r="K269" s="249"/>
      <c r="L269" s="338"/>
      <c r="M269" s="338"/>
      <c r="N269" s="338"/>
      <c r="O269" s="338"/>
      <c r="P269" s="338"/>
      <c r="Q269" s="338"/>
      <c r="R269" s="338"/>
      <c r="S269" s="338"/>
      <c r="T269" s="338"/>
      <c r="U269" s="338"/>
      <c r="V269" s="338"/>
      <c r="W269" s="338"/>
      <c r="X269" s="338"/>
      <c r="Y269" s="338"/>
      <c r="Z269" s="338"/>
    </row>
    <row r="270" ht="11.25" customHeight="1">
      <c r="A270" s="336"/>
      <c r="B270" s="337"/>
      <c r="C270" s="249"/>
      <c r="D270" s="336"/>
      <c r="E270" s="249"/>
      <c r="F270" s="249"/>
      <c r="G270" s="249"/>
      <c r="H270" s="249"/>
      <c r="I270" s="249"/>
      <c r="J270" s="249"/>
      <c r="K270" s="249"/>
      <c r="L270" s="338"/>
      <c r="M270" s="338"/>
      <c r="N270" s="338"/>
      <c r="O270" s="338"/>
      <c r="P270" s="338"/>
      <c r="Q270" s="338"/>
      <c r="R270" s="338"/>
      <c r="S270" s="338"/>
      <c r="T270" s="338"/>
      <c r="U270" s="338"/>
      <c r="V270" s="338"/>
      <c r="W270" s="338"/>
      <c r="X270" s="338"/>
      <c r="Y270" s="338"/>
      <c r="Z270" s="338"/>
    </row>
    <row r="271" ht="11.25" customHeight="1">
      <c r="A271" s="336"/>
      <c r="B271" s="337"/>
      <c r="C271" s="249"/>
      <c r="D271" s="336"/>
      <c r="E271" s="249"/>
      <c r="F271" s="249"/>
      <c r="G271" s="249"/>
      <c r="H271" s="249"/>
      <c r="I271" s="249"/>
      <c r="J271" s="249"/>
      <c r="K271" s="249"/>
      <c r="L271" s="338"/>
      <c r="M271" s="338"/>
      <c r="N271" s="338"/>
      <c r="O271" s="338"/>
      <c r="P271" s="338"/>
      <c r="Q271" s="338"/>
      <c r="R271" s="338"/>
      <c r="S271" s="338"/>
      <c r="T271" s="338"/>
      <c r="U271" s="338"/>
      <c r="V271" s="338"/>
      <c r="W271" s="338"/>
      <c r="X271" s="338"/>
      <c r="Y271" s="338"/>
      <c r="Z271" s="338"/>
    </row>
    <row r="272" ht="11.25" customHeight="1">
      <c r="A272" s="336"/>
      <c r="B272" s="337"/>
      <c r="C272" s="249"/>
      <c r="D272" s="336"/>
      <c r="E272" s="249"/>
      <c r="F272" s="249"/>
      <c r="G272" s="249"/>
      <c r="H272" s="249"/>
      <c r="I272" s="249"/>
      <c r="J272" s="249"/>
      <c r="K272" s="249"/>
      <c r="L272" s="338"/>
      <c r="M272" s="338"/>
      <c r="N272" s="338"/>
      <c r="O272" s="338"/>
      <c r="P272" s="338"/>
      <c r="Q272" s="338"/>
      <c r="R272" s="338"/>
      <c r="S272" s="338"/>
      <c r="T272" s="338"/>
      <c r="U272" s="338"/>
      <c r="V272" s="338"/>
      <c r="W272" s="338"/>
      <c r="X272" s="338"/>
      <c r="Y272" s="338"/>
      <c r="Z272" s="338"/>
    </row>
    <row r="273" ht="11.25" customHeight="1">
      <c r="A273" s="336"/>
      <c r="B273" s="337"/>
      <c r="C273" s="249"/>
      <c r="D273" s="336"/>
      <c r="E273" s="249"/>
      <c r="F273" s="249"/>
      <c r="G273" s="249"/>
      <c r="H273" s="249"/>
      <c r="I273" s="249"/>
      <c r="J273" s="249"/>
      <c r="K273" s="249"/>
      <c r="L273" s="338"/>
      <c r="M273" s="338"/>
      <c r="N273" s="338"/>
      <c r="O273" s="338"/>
      <c r="P273" s="338"/>
      <c r="Q273" s="338"/>
      <c r="R273" s="338"/>
      <c r="S273" s="338"/>
      <c r="T273" s="338"/>
      <c r="U273" s="338"/>
      <c r="V273" s="338"/>
      <c r="W273" s="338"/>
      <c r="X273" s="338"/>
      <c r="Y273" s="338"/>
      <c r="Z273" s="338"/>
    </row>
    <row r="274" ht="11.25" customHeight="1">
      <c r="A274" s="336"/>
      <c r="B274" s="337"/>
      <c r="C274" s="249"/>
      <c r="D274" s="336"/>
      <c r="E274" s="249"/>
      <c r="F274" s="249"/>
      <c r="G274" s="249"/>
      <c r="H274" s="249"/>
      <c r="I274" s="249"/>
      <c r="J274" s="249"/>
      <c r="K274" s="249"/>
      <c r="L274" s="338"/>
      <c r="M274" s="338"/>
      <c r="N274" s="338"/>
      <c r="O274" s="338"/>
      <c r="P274" s="338"/>
      <c r="Q274" s="338"/>
      <c r="R274" s="338"/>
      <c r="S274" s="338"/>
      <c r="T274" s="338"/>
      <c r="U274" s="338"/>
      <c r="V274" s="338"/>
      <c r="W274" s="338"/>
      <c r="X274" s="338"/>
      <c r="Y274" s="338"/>
      <c r="Z274" s="338"/>
    </row>
    <row r="275" ht="11.25" customHeight="1">
      <c r="A275" s="336"/>
      <c r="B275" s="337"/>
      <c r="C275" s="249"/>
      <c r="D275" s="336"/>
      <c r="E275" s="249"/>
      <c r="F275" s="249"/>
      <c r="G275" s="249"/>
      <c r="H275" s="249"/>
      <c r="I275" s="249"/>
      <c r="J275" s="249"/>
      <c r="K275" s="249"/>
      <c r="L275" s="338"/>
      <c r="M275" s="338"/>
      <c r="N275" s="338"/>
      <c r="O275" s="338"/>
      <c r="P275" s="338"/>
      <c r="Q275" s="338"/>
      <c r="R275" s="338"/>
      <c r="S275" s="338"/>
      <c r="T275" s="338"/>
      <c r="U275" s="338"/>
      <c r="V275" s="338"/>
      <c r="W275" s="338"/>
      <c r="X275" s="338"/>
      <c r="Y275" s="338"/>
      <c r="Z275" s="338"/>
    </row>
    <row r="276" ht="11.25" customHeight="1">
      <c r="A276" s="336"/>
      <c r="B276" s="337"/>
      <c r="C276" s="249"/>
      <c r="D276" s="336"/>
      <c r="E276" s="249"/>
      <c r="F276" s="249"/>
      <c r="G276" s="249"/>
      <c r="H276" s="249"/>
      <c r="I276" s="249"/>
      <c r="J276" s="249"/>
      <c r="K276" s="249"/>
      <c r="L276" s="338"/>
      <c r="M276" s="338"/>
      <c r="N276" s="338"/>
      <c r="O276" s="338"/>
      <c r="P276" s="338"/>
      <c r="Q276" s="338"/>
      <c r="R276" s="338"/>
      <c r="S276" s="338"/>
      <c r="T276" s="338"/>
      <c r="U276" s="338"/>
      <c r="V276" s="338"/>
      <c r="W276" s="338"/>
      <c r="X276" s="338"/>
      <c r="Y276" s="338"/>
      <c r="Z276" s="338"/>
    </row>
    <row r="277" ht="11.25" customHeight="1">
      <c r="A277" s="336"/>
      <c r="B277" s="337"/>
      <c r="C277" s="249"/>
      <c r="D277" s="336"/>
      <c r="E277" s="249"/>
      <c r="F277" s="249"/>
      <c r="G277" s="249"/>
      <c r="H277" s="249"/>
      <c r="I277" s="249"/>
      <c r="J277" s="249"/>
      <c r="K277" s="249"/>
      <c r="L277" s="338"/>
      <c r="M277" s="338"/>
      <c r="N277" s="338"/>
      <c r="O277" s="338"/>
      <c r="P277" s="338"/>
      <c r="Q277" s="338"/>
      <c r="R277" s="338"/>
      <c r="S277" s="338"/>
      <c r="T277" s="338"/>
      <c r="U277" s="338"/>
      <c r="V277" s="338"/>
      <c r="W277" s="338"/>
      <c r="X277" s="338"/>
      <c r="Y277" s="338"/>
      <c r="Z277" s="338"/>
    </row>
    <row r="278" ht="11.25" customHeight="1">
      <c r="A278" s="336"/>
      <c r="B278" s="337"/>
      <c r="C278" s="249"/>
      <c r="D278" s="336"/>
      <c r="E278" s="249"/>
      <c r="F278" s="249"/>
      <c r="G278" s="249"/>
      <c r="H278" s="249"/>
      <c r="I278" s="249"/>
      <c r="J278" s="249"/>
      <c r="K278" s="249"/>
      <c r="L278" s="338"/>
      <c r="M278" s="338"/>
      <c r="N278" s="338"/>
      <c r="O278" s="338"/>
      <c r="P278" s="338"/>
      <c r="Q278" s="338"/>
      <c r="R278" s="338"/>
      <c r="S278" s="338"/>
      <c r="T278" s="338"/>
      <c r="U278" s="338"/>
      <c r="V278" s="338"/>
      <c r="W278" s="338"/>
      <c r="X278" s="338"/>
      <c r="Y278" s="338"/>
      <c r="Z278" s="338"/>
    </row>
    <row r="279" ht="11.25" customHeight="1">
      <c r="A279" s="336"/>
      <c r="B279" s="337"/>
      <c r="C279" s="249"/>
      <c r="D279" s="336"/>
      <c r="E279" s="249"/>
      <c r="F279" s="249"/>
      <c r="G279" s="249"/>
      <c r="H279" s="249"/>
      <c r="I279" s="249"/>
      <c r="J279" s="249"/>
      <c r="K279" s="249"/>
      <c r="L279" s="338"/>
      <c r="M279" s="338"/>
      <c r="N279" s="338"/>
      <c r="O279" s="338"/>
      <c r="P279" s="338"/>
      <c r="Q279" s="338"/>
      <c r="R279" s="338"/>
      <c r="S279" s="338"/>
      <c r="T279" s="338"/>
      <c r="U279" s="338"/>
      <c r="V279" s="338"/>
      <c r="W279" s="338"/>
      <c r="X279" s="338"/>
      <c r="Y279" s="338"/>
      <c r="Z279" s="338"/>
    </row>
    <row r="280" ht="11.25" customHeight="1">
      <c r="A280" s="336"/>
      <c r="B280" s="337"/>
      <c r="C280" s="249"/>
      <c r="D280" s="336"/>
      <c r="E280" s="249"/>
      <c r="F280" s="249"/>
      <c r="G280" s="249"/>
      <c r="H280" s="249"/>
      <c r="I280" s="249"/>
      <c r="J280" s="249"/>
      <c r="K280" s="249"/>
      <c r="L280" s="338"/>
      <c r="M280" s="338"/>
      <c r="N280" s="338"/>
      <c r="O280" s="338"/>
      <c r="P280" s="338"/>
      <c r="Q280" s="338"/>
      <c r="R280" s="338"/>
      <c r="S280" s="338"/>
      <c r="T280" s="338"/>
      <c r="U280" s="338"/>
      <c r="V280" s="338"/>
      <c r="W280" s="338"/>
      <c r="X280" s="338"/>
      <c r="Y280" s="338"/>
      <c r="Z280" s="338"/>
    </row>
    <row r="281" ht="11.25" customHeight="1">
      <c r="A281" s="336"/>
      <c r="B281" s="337"/>
      <c r="C281" s="249"/>
      <c r="D281" s="336"/>
      <c r="E281" s="249"/>
      <c r="F281" s="249"/>
      <c r="G281" s="249"/>
      <c r="H281" s="249"/>
      <c r="I281" s="249"/>
      <c r="J281" s="249"/>
      <c r="K281" s="249"/>
      <c r="L281" s="338"/>
      <c r="M281" s="338"/>
      <c r="N281" s="338"/>
      <c r="O281" s="338"/>
      <c r="P281" s="338"/>
      <c r="Q281" s="338"/>
      <c r="R281" s="338"/>
      <c r="S281" s="338"/>
      <c r="T281" s="338"/>
      <c r="U281" s="338"/>
      <c r="V281" s="338"/>
      <c r="W281" s="338"/>
      <c r="X281" s="338"/>
      <c r="Y281" s="338"/>
      <c r="Z281" s="338"/>
    </row>
    <row r="282" ht="11.25" customHeight="1">
      <c r="A282" s="336"/>
      <c r="B282" s="337"/>
      <c r="C282" s="249"/>
      <c r="D282" s="336"/>
      <c r="E282" s="249"/>
      <c r="F282" s="249"/>
      <c r="G282" s="249"/>
      <c r="H282" s="249"/>
      <c r="I282" s="249"/>
      <c r="J282" s="249"/>
      <c r="K282" s="249"/>
      <c r="L282" s="338"/>
      <c r="M282" s="338"/>
      <c r="N282" s="338"/>
      <c r="O282" s="338"/>
      <c r="P282" s="338"/>
      <c r="Q282" s="338"/>
      <c r="R282" s="338"/>
      <c r="S282" s="338"/>
      <c r="T282" s="338"/>
      <c r="U282" s="338"/>
      <c r="V282" s="338"/>
      <c r="W282" s="338"/>
      <c r="X282" s="338"/>
      <c r="Y282" s="338"/>
      <c r="Z282" s="338"/>
    </row>
    <row r="283" ht="11.25" customHeight="1">
      <c r="A283" s="336"/>
      <c r="B283" s="337"/>
      <c r="C283" s="249"/>
      <c r="D283" s="336"/>
      <c r="E283" s="249"/>
      <c r="F283" s="249"/>
      <c r="G283" s="249"/>
      <c r="H283" s="249"/>
      <c r="I283" s="249"/>
      <c r="J283" s="249"/>
      <c r="K283" s="249"/>
      <c r="L283" s="338"/>
      <c r="M283" s="338"/>
      <c r="N283" s="338"/>
      <c r="O283" s="338"/>
      <c r="P283" s="338"/>
      <c r="Q283" s="338"/>
      <c r="R283" s="338"/>
      <c r="S283" s="338"/>
      <c r="T283" s="338"/>
      <c r="U283" s="338"/>
      <c r="V283" s="338"/>
      <c r="W283" s="338"/>
      <c r="X283" s="338"/>
      <c r="Y283" s="338"/>
      <c r="Z283" s="338"/>
    </row>
    <row r="284" ht="11.25" customHeight="1">
      <c r="A284" s="336"/>
      <c r="B284" s="337"/>
      <c r="C284" s="249"/>
      <c r="D284" s="336"/>
      <c r="E284" s="249"/>
      <c r="F284" s="249"/>
      <c r="G284" s="249"/>
      <c r="H284" s="249"/>
      <c r="I284" s="249"/>
      <c r="J284" s="249"/>
      <c r="K284" s="249"/>
      <c r="L284" s="338"/>
      <c r="M284" s="338"/>
      <c r="N284" s="338"/>
      <c r="O284" s="338"/>
      <c r="P284" s="338"/>
      <c r="Q284" s="338"/>
      <c r="R284" s="338"/>
      <c r="S284" s="338"/>
      <c r="T284" s="338"/>
      <c r="U284" s="338"/>
      <c r="V284" s="338"/>
      <c r="W284" s="338"/>
      <c r="X284" s="338"/>
      <c r="Y284" s="338"/>
      <c r="Z284" s="338"/>
    </row>
    <row r="285" ht="11.25" customHeight="1">
      <c r="A285" s="336"/>
      <c r="B285" s="337"/>
      <c r="C285" s="249"/>
      <c r="D285" s="336"/>
      <c r="E285" s="249"/>
      <c r="F285" s="249"/>
      <c r="G285" s="249"/>
      <c r="H285" s="249"/>
      <c r="I285" s="249"/>
      <c r="J285" s="249"/>
      <c r="K285" s="249"/>
      <c r="L285" s="338"/>
      <c r="M285" s="338"/>
      <c r="N285" s="338"/>
      <c r="O285" s="338"/>
      <c r="P285" s="338"/>
      <c r="Q285" s="338"/>
      <c r="R285" s="338"/>
      <c r="S285" s="338"/>
      <c r="T285" s="338"/>
      <c r="U285" s="338"/>
      <c r="V285" s="338"/>
      <c r="W285" s="338"/>
      <c r="X285" s="338"/>
      <c r="Y285" s="338"/>
      <c r="Z285" s="338"/>
    </row>
    <row r="286" ht="11.25" customHeight="1">
      <c r="A286" s="336"/>
      <c r="B286" s="337"/>
      <c r="C286" s="249"/>
      <c r="D286" s="336"/>
      <c r="E286" s="249"/>
      <c r="F286" s="249"/>
      <c r="G286" s="249"/>
      <c r="H286" s="249"/>
      <c r="I286" s="249"/>
      <c r="J286" s="249"/>
      <c r="K286" s="249"/>
      <c r="L286" s="338"/>
      <c r="M286" s="338"/>
      <c r="N286" s="338"/>
      <c r="O286" s="338"/>
      <c r="P286" s="338"/>
      <c r="Q286" s="338"/>
      <c r="R286" s="338"/>
      <c r="S286" s="338"/>
      <c r="T286" s="338"/>
      <c r="U286" s="338"/>
      <c r="V286" s="338"/>
      <c r="W286" s="338"/>
      <c r="X286" s="338"/>
      <c r="Y286" s="338"/>
      <c r="Z286" s="338"/>
    </row>
    <row r="287" ht="11.25" customHeight="1">
      <c r="A287" s="336"/>
      <c r="B287" s="337"/>
      <c r="C287" s="249"/>
      <c r="D287" s="336"/>
      <c r="E287" s="249"/>
      <c r="F287" s="249"/>
      <c r="G287" s="249"/>
      <c r="H287" s="249"/>
      <c r="I287" s="249"/>
      <c r="J287" s="249"/>
      <c r="K287" s="249"/>
      <c r="L287" s="338"/>
      <c r="M287" s="338"/>
      <c r="N287" s="338"/>
      <c r="O287" s="338"/>
      <c r="P287" s="338"/>
      <c r="Q287" s="338"/>
      <c r="R287" s="338"/>
      <c r="S287" s="338"/>
      <c r="T287" s="338"/>
      <c r="U287" s="338"/>
      <c r="V287" s="338"/>
      <c r="W287" s="338"/>
      <c r="X287" s="338"/>
      <c r="Y287" s="338"/>
      <c r="Z287" s="338"/>
    </row>
    <row r="288" ht="11.25" customHeight="1">
      <c r="A288" s="336"/>
      <c r="B288" s="337"/>
      <c r="C288" s="249"/>
      <c r="D288" s="336"/>
      <c r="E288" s="249"/>
      <c r="F288" s="249"/>
      <c r="G288" s="249"/>
      <c r="H288" s="249"/>
      <c r="I288" s="249"/>
      <c r="J288" s="249"/>
      <c r="K288" s="249"/>
      <c r="L288" s="338"/>
      <c r="M288" s="338"/>
      <c r="N288" s="338"/>
      <c r="O288" s="338"/>
      <c r="P288" s="338"/>
      <c r="Q288" s="338"/>
      <c r="R288" s="338"/>
      <c r="S288" s="338"/>
      <c r="T288" s="338"/>
      <c r="U288" s="338"/>
      <c r="V288" s="338"/>
      <c r="W288" s="338"/>
      <c r="X288" s="338"/>
      <c r="Y288" s="338"/>
      <c r="Z288" s="338"/>
    </row>
    <row r="289" ht="11.25" customHeight="1">
      <c r="A289" s="336"/>
      <c r="B289" s="337"/>
      <c r="C289" s="249"/>
      <c r="D289" s="336"/>
      <c r="E289" s="249"/>
      <c r="F289" s="249"/>
      <c r="G289" s="249"/>
      <c r="H289" s="249"/>
      <c r="I289" s="249"/>
      <c r="J289" s="249"/>
      <c r="K289" s="249"/>
      <c r="L289" s="338"/>
      <c r="M289" s="338"/>
      <c r="N289" s="338"/>
      <c r="O289" s="338"/>
      <c r="P289" s="338"/>
      <c r="Q289" s="338"/>
      <c r="R289" s="338"/>
      <c r="S289" s="338"/>
      <c r="T289" s="338"/>
      <c r="U289" s="338"/>
      <c r="V289" s="338"/>
      <c r="W289" s="338"/>
      <c r="X289" s="338"/>
      <c r="Y289" s="338"/>
      <c r="Z289" s="338"/>
    </row>
    <row r="290" ht="11.25" customHeight="1">
      <c r="A290" s="336"/>
      <c r="B290" s="337"/>
      <c r="C290" s="249"/>
      <c r="D290" s="336"/>
      <c r="E290" s="249"/>
      <c r="F290" s="249"/>
      <c r="G290" s="249"/>
      <c r="H290" s="249"/>
      <c r="I290" s="249"/>
      <c r="J290" s="249"/>
      <c r="K290" s="249"/>
      <c r="L290" s="338"/>
      <c r="M290" s="338"/>
      <c r="N290" s="338"/>
      <c r="O290" s="338"/>
      <c r="P290" s="338"/>
      <c r="Q290" s="338"/>
      <c r="R290" s="338"/>
      <c r="S290" s="338"/>
      <c r="T290" s="338"/>
      <c r="U290" s="338"/>
      <c r="V290" s="338"/>
      <c r="W290" s="338"/>
      <c r="X290" s="338"/>
      <c r="Y290" s="338"/>
      <c r="Z290" s="338"/>
    </row>
    <row r="291" ht="11.25" customHeight="1">
      <c r="A291" s="336"/>
      <c r="B291" s="337"/>
      <c r="C291" s="249"/>
      <c r="D291" s="336"/>
      <c r="E291" s="249"/>
      <c r="F291" s="249"/>
      <c r="G291" s="249"/>
      <c r="H291" s="249"/>
      <c r="I291" s="249"/>
      <c r="J291" s="249"/>
      <c r="K291" s="249"/>
      <c r="L291" s="338"/>
      <c r="M291" s="338"/>
      <c r="N291" s="338"/>
      <c r="O291" s="338"/>
      <c r="P291" s="338"/>
      <c r="Q291" s="338"/>
      <c r="R291" s="338"/>
      <c r="S291" s="338"/>
      <c r="T291" s="338"/>
      <c r="U291" s="338"/>
      <c r="V291" s="338"/>
      <c r="W291" s="338"/>
      <c r="X291" s="338"/>
      <c r="Y291" s="338"/>
      <c r="Z291" s="338"/>
    </row>
    <row r="292" ht="11.25" customHeight="1">
      <c r="A292" s="336"/>
      <c r="B292" s="337"/>
      <c r="C292" s="249"/>
      <c r="D292" s="336"/>
      <c r="E292" s="249"/>
      <c r="F292" s="249"/>
      <c r="G292" s="249"/>
      <c r="H292" s="249"/>
      <c r="I292" s="249"/>
      <c r="J292" s="249"/>
      <c r="K292" s="249"/>
      <c r="L292" s="338"/>
      <c r="M292" s="338"/>
      <c r="N292" s="338"/>
      <c r="O292" s="338"/>
      <c r="P292" s="338"/>
      <c r="Q292" s="338"/>
      <c r="R292" s="338"/>
      <c r="S292" s="338"/>
      <c r="T292" s="338"/>
      <c r="U292" s="338"/>
      <c r="V292" s="338"/>
      <c r="W292" s="338"/>
      <c r="X292" s="338"/>
      <c r="Y292" s="338"/>
      <c r="Z292" s="338"/>
    </row>
    <row r="293" ht="11.25" customHeight="1">
      <c r="A293" s="336"/>
      <c r="B293" s="337"/>
      <c r="C293" s="249"/>
      <c r="D293" s="336"/>
      <c r="E293" s="249"/>
      <c r="F293" s="249"/>
      <c r="G293" s="249"/>
      <c r="H293" s="249"/>
      <c r="I293" s="249"/>
      <c r="J293" s="249"/>
      <c r="K293" s="249"/>
      <c r="L293" s="338"/>
      <c r="M293" s="338"/>
      <c r="N293" s="338"/>
      <c r="O293" s="338"/>
      <c r="P293" s="338"/>
      <c r="Q293" s="338"/>
      <c r="R293" s="338"/>
      <c r="S293" s="338"/>
      <c r="T293" s="338"/>
      <c r="U293" s="338"/>
      <c r="V293" s="338"/>
      <c r="W293" s="338"/>
      <c r="X293" s="338"/>
      <c r="Y293" s="338"/>
      <c r="Z293" s="338"/>
    </row>
    <row r="294" ht="11.25" customHeight="1">
      <c r="A294" s="336"/>
      <c r="B294" s="337"/>
      <c r="C294" s="249"/>
      <c r="D294" s="336"/>
      <c r="E294" s="249"/>
      <c r="F294" s="249"/>
      <c r="G294" s="249"/>
      <c r="H294" s="249"/>
      <c r="I294" s="249"/>
      <c r="J294" s="249"/>
      <c r="K294" s="249"/>
      <c r="L294" s="338"/>
      <c r="M294" s="338"/>
      <c r="N294" s="338"/>
      <c r="O294" s="338"/>
      <c r="P294" s="338"/>
      <c r="Q294" s="338"/>
      <c r="R294" s="338"/>
      <c r="S294" s="338"/>
      <c r="T294" s="338"/>
      <c r="U294" s="338"/>
      <c r="V294" s="338"/>
      <c r="W294" s="338"/>
      <c r="X294" s="338"/>
      <c r="Y294" s="338"/>
      <c r="Z294" s="338"/>
    </row>
    <row r="295" ht="11.25" customHeight="1">
      <c r="A295" s="336"/>
      <c r="B295" s="337"/>
      <c r="C295" s="249"/>
      <c r="D295" s="336"/>
      <c r="E295" s="249"/>
      <c r="F295" s="249"/>
      <c r="G295" s="249"/>
      <c r="H295" s="249"/>
      <c r="I295" s="249"/>
      <c r="J295" s="249"/>
      <c r="K295" s="249"/>
      <c r="L295" s="338"/>
      <c r="M295" s="338"/>
      <c r="N295" s="338"/>
      <c r="O295" s="338"/>
      <c r="P295" s="338"/>
      <c r="Q295" s="338"/>
      <c r="R295" s="338"/>
      <c r="S295" s="338"/>
      <c r="T295" s="338"/>
      <c r="U295" s="338"/>
      <c r="V295" s="338"/>
      <c r="W295" s="338"/>
      <c r="X295" s="338"/>
      <c r="Y295" s="338"/>
      <c r="Z295" s="338"/>
    </row>
    <row r="296" ht="11.25" customHeight="1">
      <c r="A296" s="336"/>
      <c r="B296" s="337"/>
      <c r="C296" s="249"/>
      <c r="D296" s="336"/>
      <c r="E296" s="249"/>
      <c r="F296" s="249"/>
      <c r="G296" s="249"/>
      <c r="H296" s="249"/>
      <c r="I296" s="249"/>
      <c r="J296" s="249"/>
      <c r="K296" s="249"/>
      <c r="L296" s="338"/>
      <c r="M296" s="338"/>
      <c r="N296" s="338"/>
      <c r="O296" s="338"/>
      <c r="P296" s="338"/>
      <c r="Q296" s="338"/>
      <c r="R296" s="338"/>
      <c r="S296" s="338"/>
      <c r="T296" s="338"/>
      <c r="U296" s="338"/>
      <c r="V296" s="338"/>
      <c r="W296" s="338"/>
      <c r="X296" s="338"/>
      <c r="Y296" s="338"/>
      <c r="Z296" s="338"/>
    </row>
    <row r="297" ht="11.25" customHeight="1">
      <c r="A297" s="336"/>
      <c r="B297" s="337"/>
      <c r="C297" s="249"/>
      <c r="D297" s="336"/>
      <c r="E297" s="249"/>
      <c r="F297" s="249"/>
      <c r="G297" s="249"/>
      <c r="H297" s="249"/>
      <c r="I297" s="249"/>
      <c r="J297" s="249"/>
      <c r="K297" s="249"/>
      <c r="L297" s="338"/>
      <c r="M297" s="338"/>
      <c r="N297" s="338"/>
      <c r="O297" s="338"/>
      <c r="P297" s="338"/>
      <c r="Q297" s="338"/>
      <c r="R297" s="338"/>
      <c r="S297" s="338"/>
      <c r="T297" s="338"/>
      <c r="U297" s="338"/>
      <c r="V297" s="338"/>
      <c r="W297" s="338"/>
      <c r="X297" s="338"/>
      <c r="Y297" s="338"/>
      <c r="Z297" s="338"/>
    </row>
    <row r="298" ht="11.25" customHeight="1">
      <c r="A298" s="336"/>
      <c r="B298" s="337"/>
      <c r="C298" s="249"/>
      <c r="D298" s="336"/>
      <c r="E298" s="249"/>
      <c r="F298" s="249"/>
      <c r="G298" s="249"/>
      <c r="H298" s="249"/>
      <c r="I298" s="249"/>
      <c r="J298" s="249"/>
      <c r="K298" s="249"/>
      <c r="L298" s="338"/>
      <c r="M298" s="338"/>
      <c r="N298" s="338"/>
      <c r="O298" s="338"/>
      <c r="P298" s="338"/>
      <c r="Q298" s="338"/>
      <c r="R298" s="338"/>
      <c r="S298" s="338"/>
      <c r="T298" s="338"/>
      <c r="U298" s="338"/>
      <c r="V298" s="338"/>
      <c r="W298" s="338"/>
      <c r="X298" s="338"/>
      <c r="Y298" s="338"/>
      <c r="Z298" s="338"/>
    </row>
    <row r="299" ht="11.25" customHeight="1">
      <c r="A299" s="336"/>
      <c r="B299" s="337"/>
      <c r="C299" s="249"/>
      <c r="D299" s="336"/>
      <c r="E299" s="249"/>
      <c r="F299" s="249"/>
      <c r="G299" s="249"/>
      <c r="H299" s="249"/>
      <c r="I299" s="249"/>
      <c r="J299" s="249"/>
      <c r="K299" s="249"/>
      <c r="L299" s="338"/>
      <c r="M299" s="338"/>
      <c r="N299" s="338"/>
      <c r="O299" s="338"/>
      <c r="P299" s="338"/>
      <c r="Q299" s="338"/>
      <c r="R299" s="338"/>
      <c r="S299" s="338"/>
      <c r="T299" s="338"/>
      <c r="U299" s="338"/>
      <c r="V299" s="338"/>
      <c r="W299" s="338"/>
      <c r="X299" s="338"/>
      <c r="Y299" s="338"/>
      <c r="Z299" s="338"/>
    </row>
    <row r="300" ht="11.25" customHeight="1">
      <c r="A300" s="336"/>
      <c r="B300" s="337"/>
      <c r="C300" s="249"/>
      <c r="D300" s="336"/>
      <c r="E300" s="249"/>
      <c r="F300" s="249"/>
      <c r="G300" s="249"/>
      <c r="H300" s="249"/>
      <c r="I300" s="249"/>
      <c r="J300" s="249"/>
      <c r="K300" s="249"/>
      <c r="L300" s="338"/>
      <c r="M300" s="338"/>
      <c r="N300" s="338"/>
      <c r="O300" s="338"/>
      <c r="P300" s="338"/>
      <c r="Q300" s="338"/>
      <c r="R300" s="338"/>
      <c r="S300" s="338"/>
      <c r="T300" s="338"/>
      <c r="U300" s="338"/>
      <c r="V300" s="338"/>
      <c r="W300" s="338"/>
      <c r="X300" s="338"/>
      <c r="Y300" s="338"/>
      <c r="Z300" s="338"/>
    </row>
    <row r="301" ht="11.25" customHeight="1">
      <c r="A301" s="336"/>
      <c r="B301" s="337"/>
      <c r="C301" s="249"/>
      <c r="D301" s="336"/>
      <c r="E301" s="249"/>
      <c r="F301" s="249"/>
      <c r="G301" s="249"/>
      <c r="H301" s="249"/>
      <c r="I301" s="249"/>
      <c r="J301" s="249"/>
      <c r="K301" s="249"/>
      <c r="L301" s="338"/>
      <c r="M301" s="338"/>
      <c r="N301" s="338"/>
      <c r="O301" s="338"/>
      <c r="P301" s="338"/>
      <c r="Q301" s="338"/>
      <c r="R301" s="338"/>
      <c r="S301" s="338"/>
      <c r="T301" s="338"/>
      <c r="U301" s="338"/>
      <c r="V301" s="338"/>
      <c r="W301" s="338"/>
      <c r="X301" s="338"/>
      <c r="Y301" s="338"/>
      <c r="Z301" s="338"/>
    </row>
    <row r="302" ht="11.25" customHeight="1">
      <c r="A302" s="336"/>
      <c r="B302" s="337"/>
      <c r="C302" s="249"/>
      <c r="D302" s="336"/>
      <c r="E302" s="249"/>
      <c r="F302" s="249"/>
      <c r="G302" s="249"/>
      <c r="H302" s="249"/>
      <c r="I302" s="249"/>
      <c r="J302" s="249"/>
      <c r="K302" s="249"/>
      <c r="L302" s="338"/>
      <c r="M302" s="338"/>
      <c r="N302" s="338"/>
      <c r="O302" s="338"/>
      <c r="P302" s="338"/>
      <c r="Q302" s="338"/>
      <c r="R302" s="338"/>
      <c r="S302" s="338"/>
      <c r="T302" s="338"/>
      <c r="U302" s="338"/>
      <c r="V302" s="338"/>
      <c r="W302" s="338"/>
      <c r="X302" s="338"/>
      <c r="Y302" s="338"/>
      <c r="Z302" s="338"/>
    </row>
    <row r="303" ht="11.25" customHeight="1">
      <c r="A303" s="336"/>
      <c r="B303" s="337"/>
      <c r="C303" s="249"/>
      <c r="D303" s="336"/>
      <c r="E303" s="249"/>
      <c r="F303" s="249"/>
      <c r="G303" s="249"/>
      <c r="H303" s="249"/>
      <c r="I303" s="249"/>
      <c r="J303" s="249"/>
      <c r="K303" s="249"/>
      <c r="L303" s="338"/>
      <c r="M303" s="338"/>
      <c r="N303" s="338"/>
      <c r="O303" s="338"/>
      <c r="P303" s="338"/>
      <c r="Q303" s="338"/>
      <c r="R303" s="338"/>
      <c r="S303" s="338"/>
      <c r="T303" s="338"/>
      <c r="U303" s="338"/>
      <c r="V303" s="338"/>
      <c r="W303" s="338"/>
      <c r="X303" s="338"/>
      <c r="Y303" s="338"/>
      <c r="Z303" s="338"/>
    </row>
    <row r="304" ht="11.25" customHeight="1">
      <c r="A304" s="336"/>
      <c r="B304" s="337"/>
      <c r="C304" s="249"/>
      <c r="D304" s="336"/>
      <c r="E304" s="249"/>
      <c r="F304" s="249"/>
      <c r="G304" s="249"/>
      <c r="H304" s="249"/>
      <c r="I304" s="249"/>
      <c r="J304" s="249"/>
      <c r="K304" s="249"/>
      <c r="L304" s="338"/>
      <c r="M304" s="338"/>
      <c r="N304" s="338"/>
      <c r="O304" s="338"/>
      <c r="P304" s="338"/>
      <c r="Q304" s="338"/>
      <c r="R304" s="338"/>
      <c r="S304" s="338"/>
      <c r="T304" s="338"/>
      <c r="U304" s="338"/>
      <c r="V304" s="338"/>
      <c r="W304" s="338"/>
      <c r="X304" s="338"/>
      <c r="Y304" s="338"/>
      <c r="Z304" s="338"/>
    </row>
    <row r="305" ht="11.25" customHeight="1">
      <c r="A305" s="336"/>
      <c r="B305" s="337"/>
      <c r="C305" s="249"/>
      <c r="D305" s="336"/>
      <c r="E305" s="249"/>
      <c r="F305" s="249"/>
      <c r="G305" s="249"/>
      <c r="H305" s="249"/>
      <c r="I305" s="249"/>
      <c r="J305" s="249"/>
      <c r="K305" s="249"/>
      <c r="L305" s="338"/>
      <c r="M305" s="338"/>
      <c r="N305" s="338"/>
      <c r="O305" s="338"/>
      <c r="P305" s="338"/>
      <c r="Q305" s="338"/>
      <c r="R305" s="338"/>
      <c r="S305" s="338"/>
      <c r="T305" s="338"/>
      <c r="U305" s="338"/>
      <c r="V305" s="338"/>
      <c r="W305" s="338"/>
      <c r="X305" s="338"/>
      <c r="Y305" s="338"/>
      <c r="Z305" s="338"/>
    </row>
    <row r="306" ht="11.25" customHeight="1">
      <c r="A306" s="336"/>
      <c r="B306" s="337"/>
      <c r="C306" s="249"/>
      <c r="D306" s="336"/>
      <c r="E306" s="249"/>
      <c r="F306" s="249"/>
      <c r="G306" s="249"/>
      <c r="H306" s="249"/>
      <c r="I306" s="249"/>
      <c r="J306" s="249"/>
      <c r="K306" s="249"/>
      <c r="L306" s="338"/>
      <c r="M306" s="338"/>
      <c r="N306" s="338"/>
      <c r="O306" s="338"/>
      <c r="P306" s="338"/>
      <c r="Q306" s="338"/>
      <c r="R306" s="338"/>
      <c r="S306" s="338"/>
      <c r="T306" s="338"/>
      <c r="U306" s="338"/>
      <c r="V306" s="338"/>
      <c r="W306" s="338"/>
      <c r="X306" s="338"/>
      <c r="Y306" s="338"/>
      <c r="Z306" s="338"/>
    </row>
    <row r="307" ht="11.25" customHeight="1">
      <c r="A307" s="336"/>
      <c r="B307" s="337"/>
      <c r="C307" s="249"/>
      <c r="D307" s="336"/>
      <c r="E307" s="249"/>
      <c r="F307" s="249"/>
      <c r="G307" s="249"/>
      <c r="H307" s="249"/>
      <c r="I307" s="249"/>
      <c r="J307" s="249"/>
      <c r="K307" s="249"/>
      <c r="L307" s="338"/>
      <c r="M307" s="338"/>
      <c r="N307" s="338"/>
      <c r="O307" s="338"/>
      <c r="P307" s="338"/>
      <c r="Q307" s="338"/>
      <c r="R307" s="338"/>
      <c r="S307" s="338"/>
      <c r="T307" s="338"/>
      <c r="U307" s="338"/>
      <c r="V307" s="338"/>
      <c r="W307" s="338"/>
      <c r="X307" s="338"/>
      <c r="Y307" s="338"/>
      <c r="Z307" s="338"/>
    </row>
    <row r="308" ht="11.25" customHeight="1">
      <c r="A308" s="336"/>
      <c r="B308" s="337"/>
      <c r="C308" s="249"/>
      <c r="D308" s="336"/>
      <c r="E308" s="249"/>
      <c r="F308" s="249"/>
      <c r="G308" s="249"/>
      <c r="H308" s="249"/>
      <c r="I308" s="249"/>
      <c r="J308" s="249"/>
      <c r="K308" s="249"/>
      <c r="L308" s="338"/>
      <c r="M308" s="338"/>
      <c r="N308" s="338"/>
      <c r="O308" s="338"/>
      <c r="P308" s="338"/>
      <c r="Q308" s="338"/>
      <c r="R308" s="338"/>
      <c r="S308" s="338"/>
      <c r="T308" s="338"/>
      <c r="U308" s="338"/>
      <c r="V308" s="338"/>
      <c r="W308" s="338"/>
      <c r="X308" s="338"/>
      <c r="Y308" s="338"/>
      <c r="Z308" s="338"/>
    </row>
    <row r="309" ht="11.25" customHeight="1">
      <c r="A309" s="336"/>
      <c r="B309" s="337"/>
      <c r="C309" s="249"/>
      <c r="D309" s="336"/>
      <c r="E309" s="249"/>
      <c r="F309" s="249"/>
      <c r="G309" s="249"/>
      <c r="H309" s="249"/>
      <c r="I309" s="249"/>
      <c r="J309" s="249"/>
      <c r="K309" s="249"/>
      <c r="L309" s="338"/>
      <c r="M309" s="338"/>
      <c r="N309" s="338"/>
      <c r="O309" s="338"/>
      <c r="P309" s="338"/>
      <c r="Q309" s="338"/>
      <c r="R309" s="338"/>
      <c r="S309" s="338"/>
      <c r="T309" s="338"/>
      <c r="U309" s="338"/>
      <c r="V309" s="338"/>
      <c r="W309" s="338"/>
      <c r="X309" s="338"/>
      <c r="Y309" s="338"/>
      <c r="Z309" s="338"/>
    </row>
    <row r="310" ht="11.25" customHeight="1">
      <c r="A310" s="336"/>
      <c r="B310" s="337"/>
      <c r="C310" s="249"/>
      <c r="D310" s="336"/>
      <c r="E310" s="249"/>
      <c r="F310" s="249"/>
      <c r="G310" s="249"/>
      <c r="H310" s="249"/>
      <c r="I310" s="249"/>
      <c r="J310" s="249"/>
      <c r="K310" s="249"/>
      <c r="L310" s="338"/>
      <c r="M310" s="338"/>
      <c r="N310" s="338"/>
      <c r="O310" s="338"/>
      <c r="P310" s="338"/>
      <c r="Q310" s="338"/>
      <c r="R310" s="338"/>
      <c r="S310" s="338"/>
      <c r="T310" s="338"/>
      <c r="U310" s="338"/>
      <c r="V310" s="338"/>
      <c r="W310" s="338"/>
      <c r="X310" s="338"/>
      <c r="Y310" s="338"/>
      <c r="Z310" s="338"/>
    </row>
    <row r="311" ht="11.25" customHeight="1">
      <c r="A311" s="336"/>
      <c r="B311" s="337"/>
      <c r="C311" s="249"/>
      <c r="D311" s="336"/>
      <c r="E311" s="249"/>
      <c r="F311" s="249"/>
      <c r="G311" s="249"/>
      <c r="H311" s="249"/>
      <c r="I311" s="249"/>
      <c r="J311" s="249"/>
      <c r="K311" s="249"/>
      <c r="L311" s="338"/>
      <c r="M311" s="338"/>
      <c r="N311" s="338"/>
      <c r="O311" s="338"/>
      <c r="P311" s="338"/>
      <c r="Q311" s="338"/>
      <c r="R311" s="338"/>
      <c r="S311" s="338"/>
      <c r="T311" s="338"/>
      <c r="U311" s="338"/>
      <c r="V311" s="338"/>
      <c r="W311" s="338"/>
      <c r="X311" s="338"/>
      <c r="Y311" s="338"/>
      <c r="Z311" s="338"/>
    </row>
    <row r="312" ht="11.25" customHeight="1">
      <c r="A312" s="336"/>
      <c r="B312" s="337"/>
      <c r="C312" s="249"/>
      <c r="D312" s="336"/>
      <c r="E312" s="249"/>
      <c r="F312" s="249"/>
      <c r="G312" s="249"/>
      <c r="H312" s="249"/>
      <c r="I312" s="249"/>
      <c r="J312" s="249"/>
      <c r="K312" s="249"/>
      <c r="L312" s="338"/>
      <c r="M312" s="338"/>
      <c r="N312" s="338"/>
      <c r="O312" s="338"/>
      <c r="P312" s="338"/>
      <c r="Q312" s="338"/>
      <c r="R312" s="338"/>
      <c r="S312" s="338"/>
      <c r="T312" s="338"/>
      <c r="U312" s="338"/>
      <c r="V312" s="338"/>
      <c r="W312" s="338"/>
      <c r="X312" s="338"/>
      <c r="Y312" s="338"/>
      <c r="Z312" s="338"/>
    </row>
    <row r="313" ht="11.25" customHeight="1">
      <c r="A313" s="336"/>
      <c r="B313" s="337"/>
      <c r="C313" s="249"/>
      <c r="D313" s="336"/>
      <c r="E313" s="249"/>
      <c r="F313" s="249"/>
      <c r="G313" s="249"/>
      <c r="H313" s="249"/>
      <c r="I313" s="249"/>
      <c r="J313" s="249"/>
      <c r="K313" s="249"/>
      <c r="L313" s="338"/>
      <c r="M313" s="338"/>
      <c r="N313" s="338"/>
      <c r="O313" s="338"/>
      <c r="P313" s="338"/>
      <c r="Q313" s="338"/>
      <c r="R313" s="338"/>
      <c r="S313" s="338"/>
      <c r="T313" s="338"/>
      <c r="U313" s="338"/>
      <c r="V313" s="338"/>
      <c r="W313" s="338"/>
      <c r="X313" s="338"/>
      <c r="Y313" s="338"/>
      <c r="Z313" s="338"/>
    </row>
    <row r="314" ht="11.25" customHeight="1">
      <c r="A314" s="336"/>
      <c r="B314" s="337"/>
      <c r="C314" s="249"/>
      <c r="D314" s="336"/>
      <c r="E314" s="249"/>
      <c r="F314" s="249"/>
      <c r="G314" s="249"/>
      <c r="H314" s="249"/>
      <c r="I314" s="249"/>
      <c r="J314" s="249"/>
      <c r="K314" s="249"/>
      <c r="L314" s="338"/>
      <c r="M314" s="338"/>
      <c r="N314" s="338"/>
      <c r="O314" s="338"/>
      <c r="P314" s="338"/>
      <c r="Q314" s="338"/>
      <c r="R314" s="338"/>
      <c r="S314" s="338"/>
      <c r="T314" s="338"/>
      <c r="U314" s="338"/>
      <c r="V314" s="338"/>
      <c r="W314" s="338"/>
      <c r="X314" s="338"/>
      <c r="Y314" s="338"/>
      <c r="Z314" s="338"/>
    </row>
    <row r="315" ht="11.25" customHeight="1">
      <c r="A315" s="336"/>
      <c r="B315" s="337"/>
      <c r="C315" s="249"/>
      <c r="D315" s="336"/>
      <c r="E315" s="249"/>
      <c r="F315" s="249"/>
      <c r="G315" s="249"/>
      <c r="H315" s="249"/>
      <c r="I315" s="249"/>
      <c r="J315" s="249"/>
      <c r="K315" s="249"/>
      <c r="L315" s="338"/>
      <c r="M315" s="338"/>
      <c r="N315" s="338"/>
      <c r="O315" s="338"/>
      <c r="P315" s="338"/>
      <c r="Q315" s="338"/>
      <c r="R315" s="338"/>
      <c r="S315" s="338"/>
      <c r="T315" s="338"/>
      <c r="U315" s="338"/>
      <c r="V315" s="338"/>
      <c r="W315" s="338"/>
      <c r="X315" s="338"/>
      <c r="Y315" s="338"/>
      <c r="Z315" s="338"/>
    </row>
    <row r="316" ht="11.25" customHeight="1">
      <c r="A316" s="336"/>
      <c r="B316" s="337"/>
      <c r="C316" s="249"/>
      <c r="D316" s="336"/>
      <c r="E316" s="249"/>
      <c r="F316" s="249"/>
      <c r="G316" s="249"/>
      <c r="H316" s="249"/>
      <c r="I316" s="249"/>
      <c r="J316" s="249"/>
      <c r="K316" s="249"/>
      <c r="L316" s="338"/>
      <c r="M316" s="338"/>
      <c r="N316" s="338"/>
      <c r="O316" s="338"/>
      <c r="P316" s="338"/>
      <c r="Q316" s="338"/>
      <c r="R316" s="338"/>
      <c r="S316" s="338"/>
      <c r="T316" s="338"/>
      <c r="U316" s="338"/>
      <c r="V316" s="338"/>
      <c r="W316" s="338"/>
      <c r="X316" s="338"/>
      <c r="Y316" s="338"/>
      <c r="Z316" s="338"/>
    </row>
    <row r="317" ht="11.25" customHeight="1">
      <c r="A317" s="336"/>
      <c r="B317" s="337"/>
      <c r="C317" s="249"/>
      <c r="D317" s="336"/>
      <c r="E317" s="249"/>
      <c r="F317" s="249"/>
      <c r="G317" s="249"/>
      <c r="H317" s="249"/>
      <c r="I317" s="249"/>
      <c r="J317" s="249"/>
      <c r="K317" s="249"/>
      <c r="L317" s="338"/>
      <c r="M317" s="338"/>
      <c r="N317" s="338"/>
      <c r="O317" s="338"/>
      <c r="P317" s="338"/>
      <c r="Q317" s="338"/>
      <c r="R317" s="338"/>
      <c r="S317" s="338"/>
      <c r="T317" s="338"/>
      <c r="U317" s="338"/>
      <c r="V317" s="338"/>
      <c r="W317" s="338"/>
      <c r="X317" s="338"/>
      <c r="Y317" s="338"/>
      <c r="Z317" s="338"/>
    </row>
    <row r="318" ht="11.25" customHeight="1">
      <c r="A318" s="336"/>
      <c r="B318" s="337"/>
      <c r="C318" s="249"/>
      <c r="D318" s="336"/>
      <c r="E318" s="249"/>
      <c r="F318" s="249"/>
      <c r="G318" s="249"/>
      <c r="H318" s="249"/>
      <c r="I318" s="249"/>
      <c r="J318" s="249"/>
      <c r="K318" s="249"/>
      <c r="L318" s="338"/>
      <c r="M318" s="338"/>
      <c r="N318" s="338"/>
      <c r="O318" s="338"/>
      <c r="P318" s="338"/>
      <c r="Q318" s="338"/>
      <c r="R318" s="338"/>
      <c r="S318" s="338"/>
      <c r="T318" s="338"/>
      <c r="U318" s="338"/>
      <c r="V318" s="338"/>
      <c r="W318" s="338"/>
      <c r="X318" s="338"/>
      <c r="Y318" s="338"/>
      <c r="Z318" s="338"/>
    </row>
    <row r="319" ht="11.25" customHeight="1">
      <c r="A319" s="336"/>
      <c r="B319" s="337"/>
      <c r="C319" s="249"/>
      <c r="D319" s="336"/>
      <c r="E319" s="249"/>
      <c r="F319" s="249"/>
      <c r="G319" s="249"/>
      <c r="H319" s="249"/>
      <c r="I319" s="249"/>
      <c r="J319" s="249"/>
      <c r="K319" s="249"/>
      <c r="L319" s="338"/>
      <c r="M319" s="338"/>
      <c r="N319" s="338"/>
      <c r="O319" s="338"/>
      <c r="P319" s="338"/>
      <c r="Q319" s="338"/>
      <c r="R319" s="338"/>
      <c r="S319" s="338"/>
      <c r="T319" s="338"/>
      <c r="U319" s="338"/>
      <c r="V319" s="338"/>
      <c r="W319" s="338"/>
      <c r="X319" s="338"/>
      <c r="Y319" s="338"/>
      <c r="Z319" s="338"/>
    </row>
    <row r="320" ht="11.25" customHeight="1">
      <c r="A320" s="336"/>
      <c r="B320" s="337"/>
      <c r="C320" s="249"/>
      <c r="D320" s="336"/>
      <c r="E320" s="249"/>
      <c r="F320" s="249"/>
      <c r="G320" s="249"/>
      <c r="H320" s="249"/>
      <c r="I320" s="249"/>
      <c r="J320" s="249"/>
      <c r="K320" s="249"/>
      <c r="L320" s="338"/>
      <c r="M320" s="338"/>
      <c r="N320" s="338"/>
      <c r="O320" s="338"/>
      <c r="P320" s="338"/>
      <c r="Q320" s="338"/>
      <c r="R320" s="338"/>
      <c r="S320" s="338"/>
      <c r="T320" s="338"/>
      <c r="U320" s="338"/>
      <c r="V320" s="338"/>
      <c r="W320" s="338"/>
      <c r="X320" s="338"/>
      <c r="Y320" s="338"/>
      <c r="Z320" s="338"/>
    </row>
    <row r="321" ht="11.25" customHeight="1">
      <c r="A321" s="336"/>
      <c r="B321" s="337"/>
      <c r="C321" s="249"/>
      <c r="D321" s="336"/>
      <c r="E321" s="249"/>
      <c r="F321" s="249"/>
      <c r="G321" s="249"/>
      <c r="H321" s="249"/>
      <c r="I321" s="249"/>
      <c r="J321" s="249"/>
      <c r="K321" s="249"/>
      <c r="L321" s="338"/>
      <c r="M321" s="338"/>
      <c r="N321" s="338"/>
      <c r="O321" s="338"/>
      <c r="P321" s="338"/>
      <c r="Q321" s="338"/>
      <c r="R321" s="338"/>
      <c r="S321" s="338"/>
      <c r="T321" s="338"/>
      <c r="U321" s="338"/>
      <c r="V321" s="338"/>
      <c r="W321" s="338"/>
      <c r="X321" s="338"/>
      <c r="Y321" s="338"/>
      <c r="Z321" s="338"/>
    </row>
    <row r="322" ht="11.25" customHeight="1">
      <c r="A322" s="336"/>
      <c r="B322" s="337"/>
      <c r="C322" s="249"/>
      <c r="D322" s="336"/>
      <c r="E322" s="249"/>
      <c r="F322" s="249"/>
      <c r="G322" s="249"/>
      <c r="H322" s="249"/>
      <c r="I322" s="249"/>
      <c r="J322" s="249"/>
      <c r="K322" s="249"/>
      <c r="L322" s="338"/>
      <c r="M322" s="338"/>
      <c r="N322" s="338"/>
      <c r="O322" s="338"/>
      <c r="P322" s="338"/>
      <c r="Q322" s="338"/>
      <c r="R322" s="338"/>
      <c r="S322" s="338"/>
      <c r="T322" s="338"/>
      <c r="U322" s="338"/>
      <c r="V322" s="338"/>
      <c r="W322" s="338"/>
      <c r="X322" s="338"/>
      <c r="Y322" s="338"/>
      <c r="Z322" s="338"/>
    </row>
    <row r="323" ht="11.25" customHeight="1">
      <c r="A323" s="336"/>
      <c r="B323" s="337"/>
      <c r="C323" s="249"/>
      <c r="D323" s="336"/>
      <c r="E323" s="249"/>
      <c r="F323" s="249"/>
      <c r="G323" s="249"/>
      <c r="H323" s="249"/>
      <c r="I323" s="249"/>
      <c r="J323" s="249"/>
      <c r="K323" s="249"/>
      <c r="L323" s="338"/>
      <c r="M323" s="338"/>
      <c r="N323" s="338"/>
      <c r="O323" s="338"/>
      <c r="P323" s="338"/>
      <c r="Q323" s="338"/>
      <c r="R323" s="338"/>
      <c r="S323" s="338"/>
      <c r="T323" s="338"/>
      <c r="U323" s="338"/>
      <c r="V323" s="338"/>
      <c r="W323" s="338"/>
      <c r="X323" s="338"/>
      <c r="Y323" s="338"/>
      <c r="Z323" s="338"/>
    </row>
    <row r="324" ht="11.25" customHeight="1">
      <c r="A324" s="336"/>
      <c r="B324" s="337"/>
      <c r="C324" s="249"/>
      <c r="D324" s="336"/>
      <c r="E324" s="249"/>
      <c r="F324" s="249"/>
      <c r="G324" s="249"/>
      <c r="H324" s="249"/>
      <c r="I324" s="249"/>
      <c r="J324" s="249"/>
      <c r="K324" s="249"/>
      <c r="L324" s="338"/>
      <c r="M324" s="338"/>
      <c r="N324" s="338"/>
      <c r="O324" s="338"/>
      <c r="P324" s="338"/>
      <c r="Q324" s="338"/>
      <c r="R324" s="338"/>
      <c r="S324" s="338"/>
      <c r="T324" s="338"/>
      <c r="U324" s="338"/>
      <c r="V324" s="338"/>
      <c r="W324" s="338"/>
      <c r="X324" s="338"/>
      <c r="Y324" s="338"/>
      <c r="Z324" s="338"/>
    </row>
    <row r="325" ht="11.25" customHeight="1">
      <c r="A325" s="336"/>
      <c r="B325" s="337"/>
      <c r="C325" s="249"/>
      <c r="D325" s="336"/>
      <c r="E325" s="249"/>
      <c r="F325" s="249"/>
      <c r="G325" s="249"/>
      <c r="H325" s="249"/>
      <c r="I325" s="249"/>
      <c r="J325" s="249"/>
      <c r="K325" s="249"/>
      <c r="L325" s="338"/>
      <c r="M325" s="338"/>
      <c r="N325" s="338"/>
      <c r="O325" s="338"/>
      <c r="P325" s="338"/>
      <c r="Q325" s="338"/>
      <c r="R325" s="338"/>
      <c r="S325" s="338"/>
      <c r="T325" s="338"/>
      <c r="U325" s="338"/>
      <c r="V325" s="338"/>
      <c r="W325" s="338"/>
      <c r="X325" s="338"/>
      <c r="Y325" s="338"/>
      <c r="Z325" s="338"/>
    </row>
    <row r="326" ht="11.25" customHeight="1">
      <c r="A326" s="336"/>
      <c r="B326" s="337"/>
      <c r="C326" s="249"/>
      <c r="D326" s="336"/>
      <c r="E326" s="249"/>
      <c r="F326" s="249"/>
      <c r="G326" s="249"/>
      <c r="H326" s="249"/>
      <c r="I326" s="249"/>
      <c r="J326" s="249"/>
      <c r="K326" s="249"/>
      <c r="L326" s="338"/>
      <c r="M326" s="338"/>
      <c r="N326" s="338"/>
      <c r="O326" s="338"/>
      <c r="P326" s="338"/>
      <c r="Q326" s="338"/>
      <c r="R326" s="338"/>
      <c r="S326" s="338"/>
      <c r="T326" s="338"/>
      <c r="U326" s="338"/>
      <c r="V326" s="338"/>
      <c r="W326" s="338"/>
      <c r="X326" s="338"/>
      <c r="Y326" s="338"/>
      <c r="Z326" s="338"/>
    </row>
    <row r="327" ht="11.25" customHeight="1">
      <c r="A327" s="336"/>
      <c r="B327" s="337"/>
      <c r="C327" s="249"/>
      <c r="D327" s="336"/>
      <c r="E327" s="249"/>
      <c r="F327" s="249"/>
      <c r="G327" s="249"/>
      <c r="H327" s="249"/>
      <c r="I327" s="249"/>
      <c r="J327" s="249"/>
      <c r="K327" s="249"/>
      <c r="L327" s="338"/>
      <c r="M327" s="338"/>
      <c r="N327" s="338"/>
      <c r="O327" s="338"/>
      <c r="P327" s="338"/>
      <c r="Q327" s="338"/>
      <c r="R327" s="338"/>
      <c r="S327" s="338"/>
      <c r="T327" s="338"/>
      <c r="U327" s="338"/>
      <c r="V327" s="338"/>
      <c r="W327" s="338"/>
      <c r="X327" s="338"/>
      <c r="Y327" s="338"/>
      <c r="Z327" s="338"/>
    </row>
    <row r="328" ht="11.25" customHeight="1">
      <c r="A328" s="336"/>
      <c r="B328" s="337"/>
      <c r="C328" s="249"/>
      <c r="D328" s="336"/>
      <c r="E328" s="249"/>
      <c r="F328" s="249"/>
      <c r="G328" s="249"/>
      <c r="H328" s="249"/>
      <c r="I328" s="249"/>
      <c r="J328" s="249"/>
      <c r="K328" s="249"/>
      <c r="L328" s="338"/>
      <c r="M328" s="338"/>
      <c r="N328" s="338"/>
      <c r="O328" s="338"/>
      <c r="P328" s="338"/>
      <c r="Q328" s="338"/>
      <c r="R328" s="338"/>
      <c r="S328" s="338"/>
      <c r="T328" s="338"/>
      <c r="U328" s="338"/>
      <c r="V328" s="338"/>
      <c r="W328" s="338"/>
      <c r="X328" s="338"/>
      <c r="Y328" s="338"/>
      <c r="Z328" s="338"/>
    </row>
    <row r="329" ht="11.25" customHeight="1">
      <c r="A329" s="336"/>
      <c r="B329" s="337"/>
      <c r="C329" s="249"/>
      <c r="D329" s="336"/>
      <c r="E329" s="249"/>
      <c r="F329" s="249"/>
      <c r="G329" s="249"/>
      <c r="H329" s="249"/>
      <c r="I329" s="249"/>
      <c r="J329" s="249"/>
      <c r="K329" s="249"/>
      <c r="L329" s="338"/>
      <c r="M329" s="338"/>
      <c r="N329" s="338"/>
      <c r="O329" s="338"/>
      <c r="P329" s="338"/>
      <c r="Q329" s="338"/>
      <c r="R329" s="338"/>
      <c r="S329" s="338"/>
      <c r="T329" s="338"/>
      <c r="U329" s="338"/>
      <c r="V329" s="338"/>
      <c r="W329" s="338"/>
      <c r="X329" s="338"/>
      <c r="Y329" s="338"/>
      <c r="Z329" s="338"/>
    </row>
    <row r="330" ht="11.25" customHeight="1">
      <c r="A330" s="336"/>
      <c r="B330" s="337"/>
      <c r="C330" s="249"/>
      <c r="D330" s="336"/>
      <c r="E330" s="249"/>
      <c r="F330" s="249"/>
      <c r="G330" s="249"/>
      <c r="H330" s="249"/>
      <c r="I330" s="249"/>
      <c r="J330" s="249"/>
      <c r="K330" s="249"/>
      <c r="L330" s="338"/>
      <c r="M330" s="338"/>
      <c r="N330" s="338"/>
      <c r="O330" s="338"/>
      <c r="P330" s="338"/>
      <c r="Q330" s="338"/>
      <c r="R330" s="338"/>
      <c r="S330" s="338"/>
      <c r="T330" s="338"/>
      <c r="U330" s="338"/>
      <c r="V330" s="338"/>
      <c r="W330" s="338"/>
      <c r="X330" s="338"/>
      <c r="Y330" s="338"/>
      <c r="Z330" s="338"/>
    </row>
    <row r="331" ht="11.25" customHeight="1">
      <c r="A331" s="336"/>
      <c r="B331" s="337"/>
      <c r="C331" s="249"/>
      <c r="D331" s="336"/>
      <c r="E331" s="249"/>
      <c r="F331" s="249"/>
      <c r="G331" s="249"/>
      <c r="H331" s="249"/>
      <c r="I331" s="249"/>
      <c r="J331" s="249"/>
      <c r="K331" s="249"/>
      <c r="L331" s="338"/>
      <c r="M331" s="338"/>
      <c r="N331" s="338"/>
      <c r="O331" s="338"/>
      <c r="P331" s="338"/>
      <c r="Q331" s="338"/>
      <c r="R331" s="338"/>
      <c r="S331" s="338"/>
      <c r="T331" s="338"/>
      <c r="U331" s="338"/>
      <c r="V331" s="338"/>
      <c r="W331" s="338"/>
      <c r="X331" s="338"/>
      <c r="Y331" s="338"/>
      <c r="Z331" s="338"/>
    </row>
    <row r="332" ht="11.25" customHeight="1">
      <c r="A332" s="336"/>
      <c r="B332" s="337"/>
      <c r="C332" s="249"/>
      <c r="D332" s="336"/>
      <c r="E332" s="249"/>
      <c r="F332" s="249"/>
      <c r="G332" s="249"/>
      <c r="H332" s="249"/>
      <c r="I332" s="249"/>
      <c r="J332" s="249"/>
      <c r="K332" s="249"/>
      <c r="L332" s="338"/>
      <c r="M332" s="338"/>
      <c r="N332" s="338"/>
      <c r="O332" s="338"/>
      <c r="P332" s="338"/>
      <c r="Q332" s="338"/>
      <c r="R332" s="338"/>
      <c r="S332" s="338"/>
      <c r="T332" s="338"/>
      <c r="U332" s="338"/>
      <c r="V332" s="338"/>
      <c r="W332" s="338"/>
      <c r="X332" s="338"/>
      <c r="Y332" s="338"/>
      <c r="Z332" s="338"/>
    </row>
    <row r="333" ht="11.25" customHeight="1">
      <c r="A333" s="336"/>
      <c r="B333" s="337"/>
      <c r="C333" s="249"/>
      <c r="D333" s="336"/>
      <c r="E333" s="249"/>
      <c r="F333" s="249"/>
      <c r="G333" s="249"/>
      <c r="H333" s="249"/>
      <c r="I333" s="249"/>
      <c r="J333" s="249"/>
      <c r="K333" s="249"/>
      <c r="L333" s="338"/>
      <c r="M333" s="338"/>
      <c r="N333" s="338"/>
      <c r="O333" s="338"/>
      <c r="P333" s="338"/>
      <c r="Q333" s="338"/>
      <c r="R333" s="338"/>
      <c r="S333" s="338"/>
      <c r="T333" s="338"/>
      <c r="U333" s="338"/>
      <c r="V333" s="338"/>
      <c r="W333" s="338"/>
      <c r="X333" s="338"/>
      <c r="Y333" s="338"/>
      <c r="Z333" s="338"/>
    </row>
    <row r="334" ht="11.25" customHeight="1">
      <c r="A334" s="336"/>
      <c r="B334" s="337"/>
      <c r="C334" s="249"/>
      <c r="D334" s="336"/>
      <c r="E334" s="249"/>
      <c r="F334" s="249"/>
      <c r="G334" s="249"/>
      <c r="H334" s="249"/>
      <c r="I334" s="249"/>
      <c r="J334" s="249"/>
      <c r="K334" s="249"/>
      <c r="L334" s="338"/>
      <c r="M334" s="338"/>
      <c r="N334" s="338"/>
      <c r="O334" s="338"/>
      <c r="P334" s="338"/>
      <c r="Q334" s="338"/>
      <c r="R334" s="338"/>
      <c r="S334" s="338"/>
      <c r="T334" s="338"/>
      <c r="U334" s="338"/>
      <c r="V334" s="338"/>
      <c r="W334" s="338"/>
      <c r="X334" s="338"/>
      <c r="Y334" s="338"/>
      <c r="Z334" s="338"/>
    </row>
    <row r="335" ht="11.25" customHeight="1">
      <c r="A335" s="336"/>
      <c r="B335" s="337"/>
      <c r="C335" s="249"/>
      <c r="D335" s="336"/>
      <c r="E335" s="249"/>
      <c r="F335" s="249"/>
      <c r="G335" s="249"/>
      <c r="H335" s="249"/>
      <c r="I335" s="249"/>
      <c r="J335" s="249"/>
      <c r="K335" s="249"/>
      <c r="L335" s="338"/>
      <c r="M335" s="338"/>
      <c r="N335" s="338"/>
      <c r="O335" s="338"/>
      <c r="P335" s="338"/>
      <c r="Q335" s="338"/>
      <c r="R335" s="338"/>
      <c r="S335" s="338"/>
      <c r="T335" s="338"/>
      <c r="U335" s="338"/>
      <c r="V335" s="338"/>
      <c r="W335" s="338"/>
      <c r="X335" s="338"/>
      <c r="Y335" s="338"/>
      <c r="Z335" s="338"/>
    </row>
    <row r="336" ht="11.25" customHeight="1">
      <c r="A336" s="336"/>
      <c r="B336" s="337"/>
      <c r="C336" s="249"/>
      <c r="D336" s="336"/>
      <c r="E336" s="249"/>
      <c r="F336" s="249"/>
      <c r="G336" s="249"/>
      <c r="H336" s="249"/>
      <c r="I336" s="249"/>
      <c r="J336" s="249"/>
      <c r="K336" s="249"/>
      <c r="L336" s="338"/>
      <c r="M336" s="338"/>
      <c r="N336" s="338"/>
      <c r="O336" s="338"/>
      <c r="P336" s="338"/>
      <c r="Q336" s="338"/>
      <c r="R336" s="338"/>
      <c r="S336" s="338"/>
      <c r="T336" s="338"/>
      <c r="U336" s="338"/>
      <c r="V336" s="338"/>
      <c r="W336" s="338"/>
      <c r="X336" s="338"/>
      <c r="Y336" s="338"/>
      <c r="Z336" s="338"/>
    </row>
    <row r="337" ht="11.25" customHeight="1">
      <c r="A337" s="336"/>
      <c r="B337" s="337"/>
      <c r="C337" s="249"/>
      <c r="D337" s="336"/>
      <c r="E337" s="249"/>
      <c r="F337" s="249"/>
      <c r="G337" s="249"/>
      <c r="H337" s="249"/>
      <c r="I337" s="249"/>
      <c r="J337" s="249"/>
      <c r="K337" s="249"/>
      <c r="L337" s="338"/>
      <c r="M337" s="338"/>
      <c r="N337" s="338"/>
      <c r="O337" s="338"/>
      <c r="P337" s="338"/>
      <c r="Q337" s="338"/>
      <c r="R337" s="338"/>
      <c r="S337" s="338"/>
      <c r="T337" s="338"/>
      <c r="U337" s="338"/>
      <c r="V337" s="338"/>
      <c r="W337" s="338"/>
      <c r="X337" s="338"/>
      <c r="Y337" s="338"/>
      <c r="Z337" s="338"/>
    </row>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7">
    <mergeCell ref="A7:G7"/>
    <mergeCell ref="A8:G8"/>
    <mergeCell ref="B9:G9"/>
    <mergeCell ref="A10:G10"/>
    <mergeCell ref="A11:G11"/>
    <mergeCell ref="A12:B12"/>
    <mergeCell ref="A13:B13"/>
    <mergeCell ref="B16:G16"/>
    <mergeCell ref="B21:G21"/>
    <mergeCell ref="B25:G25"/>
    <mergeCell ref="C29:E29"/>
    <mergeCell ref="B45:E45"/>
    <mergeCell ref="B46:G46"/>
    <mergeCell ref="C47:G47"/>
    <mergeCell ref="B50:G50"/>
    <mergeCell ref="C51:G51"/>
    <mergeCell ref="B54:G54"/>
    <mergeCell ref="C55:G55"/>
    <mergeCell ref="B58:G58"/>
    <mergeCell ref="C59:G59"/>
    <mergeCell ref="B61:E61"/>
    <mergeCell ref="B62:G62"/>
    <mergeCell ref="C63:G63"/>
    <mergeCell ref="B65:E65"/>
    <mergeCell ref="C66:G66"/>
    <mergeCell ref="B68:E68"/>
    <mergeCell ref="B69:G69"/>
    <mergeCell ref="C70:G70"/>
    <mergeCell ref="C71:G71"/>
    <mergeCell ref="C73:G73"/>
    <mergeCell ref="C75:G75"/>
    <mergeCell ref="C77:G77"/>
    <mergeCell ref="C79:G79"/>
    <mergeCell ref="B82:G82"/>
    <mergeCell ref="C83:G83"/>
    <mergeCell ref="B86:G86"/>
    <mergeCell ref="C87:G87"/>
    <mergeCell ref="B90:G90"/>
    <mergeCell ref="C91:G91"/>
    <mergeCell ref="B94:G94"/>
    <mergeCell ref="C95:E95"/>
    <mergeCell ref="B98:G98"/>
    <mergeCell ref="B114:G114"/>
    <mergeCell ref="C115:G115"/>
    <mergeCell ref="B118:G118"/>
    <mergeCell ref="C119:G119"/>
    <mergeCell ref="B122:G122"/>
    <mergeCell ref="C123:G123"/>
    <mergeCell ref="B126:G126"/>
    <mergeCell ref="C127:G127"/>
    <mergeCell ref="C99:G99"/>
    <mergeCell ref="B102:G102"/>
    <mergeCell ref="C103:G103"/>
    <mergeCell ref="B106:G106"/>
    <mergeCell ref="C107:G107"/>
    <mergeCell ref="B110:G110"/>
    <mergeCell ref="C111:G1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5"/>
    <col customWidth="1" min="2" max="2" width="45.13"/>
    <col customWidth="1" min="3" max="3" width="65.75"/>
    <col customWidth="1" min="4" max="4" width="5.38"/>
    <col customWidth="1" min="5" max="5" width="17.13"/>
    <col customWidth="1" min="6" max="8" width="14.0"/>
    <col customWidth="1" min="14" max="14" width="12.88"/>
    <col customWidth="1" min="15" max="52" width="11.0"/>
    <col customWidth="1" min="53" max="53" width="12.75"/>
    <col customWidth="1" min="54" max="54" width="13.63"/>
    <col customWidth="1" min="55" max="55" width="12.75"/>
    <col customWidth="1" min="56" max="56" width="8.0"/>
  </cols>
  <sheetData>
    <row r="1" ht="15.0" customHeight="1">
      <c r="A1" s="34"/>
      <c r="B1" s="35"/>
      <c r="C1" s="36"/>
      <c r="D1" s="36"/>
      <c r="E1" s="36"/>
      <c r="F1" s="36"/>
      <c r="G1" s="36"/>
      <c r="H1" s="36"/>
      <c r="I1" s="36"/>
      <c r="J1" s="36"/>
      <c r="K1" s="36"/>
      <c r="L1" s="36"/>
      <c r="M1" s="36"/>
      <c r="N1" s="36"/>
      <c r="O1" s="36"/>
      <c r="P1" s="36"/>
      <c r="Q1" s="36"/>
      <c r="R1" s="36"/>
      <c r="S1" s="36"/>
      <c r="T1" s="36"/>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row>
    <row r="2" ht="15.0" customHeight="1">
      <c r="A2" s="34"/>
      <c r="B2" s="38"/>
      <c r="C2" s="36"/>
      <c r="D2" s="36"/>
      <c r="E2" s="36"/>
      <c r="F2" s="36"/>
      <c r="G2" s="36"/>
      <c r="H2" s="36"/>
      <c r="I2" s="36"/>
      <c r="J2" s="36"/>
      <c r="K2" s="36"/>
      <c r="L2" s="36"/>
      <c r="M2" s="36"/>
      <c r="N2" s="36"/>
      <c r="O2" s="36"/>
      <c r="P2" s="36"/>
      <c r="Q2" s="36"/>
      <c r="R2" s="36"/>
      <c r="S2" s="36"/>
      <c r="T2" s="36"/>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row>
    <row r="3" ht="15.0" customHeight="1">
      <c r="A3" s="34"/>
      <c r="B3" s="35"/>
      <c r="C3" s="36"/>
      <c r="D3" s="36"/>
      <c r="E3" s="36"/>
      <c r="F3" s="36"/>
      <c r="G3" s="36"/>
      <c r="H3" s="36"/>
      <c r="I3" s="39"/>
      <c r="J3" s="39"/>
      <c r="K3" s="39"/>
      <c r="L3" s="39"/>
      <c r="M3" s="39"/>
      <c r="N3" s="39"/>
      <c r="R3" s="36"/>
      <c r="S3" s="36"/>
      <c r="T3" s="36"/>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row>
    <row r="4" ht="15.0" customHeight="1">
      <c r="A4" s="34"/>
      <c r="B4" s="35"/>
      <c r="C4" s="36"/>
      <c r="D4" s="36"/>
      <c r="E4" s="36"/>
      <c r="F4" s="36"/>
      <c r="G4" s="36"/>
      <c r="H4" s="36"/>
      <c r="I4" s="36"/>
      <c r="J4" s="36"/>
      <c r="K4" s="36"/>
      <c r="L4" s="36"/>
      <c r="M4" s="36"/>
      <c r="N4" s="36"/>
      <c r="O4" s="36"/>
      <c r="P4" s="36"/>
      <c r="Q4" s="36"/>
      <c r="R4" s="36"/>
      <c r="S4" s="36"/>
      <c r="T4" s="36"/>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row>
    <row r="5" ht="15.0" customHeight="1">
      <c r="A5" s="34"/>
      <c r="B5" s="40"/>
      <c r="C5" s="41"/>
      <c r="D5" s="41"/>
      <c r="E5" s="41"/>
      <c r="F5" s="41"/>
      <c r="G5" s="41"/>
      <c r="H5" s="41"/>
      <c r="I5" s="41"/>
      <c r="J5" s="41"/>
      <c r="K5" s="41"/>
      <c r="L5" s="41"/>
      <c r="M5" s="41"/>
      <c r="N5" s="41"/>
      <c r="O5" s="41"/>
      <c r="P5" s="41"/>
      <c r="Q5" s="41"/>
      <c r="R5" s="41"/>
      <c r="S5" s="41"/>
      <c r="T5" s="36"/>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row>
    <row r="6" ht="15.0" customHeight="1">
      <c r="A6" s="34"/>
      <c r="B6" s="40"/>
      <c r="C6" s="41"/>
      <c r="D6" s="41"/>
      <c r="E6" s="41"/>
      <c r="F6" s="41"/>
      <c r="G6" s="41"/>
      <c r="H6" s="41"/>
      <c r="I6" s="41"/>
      <c r="J6" s="41"/>
      <c r="K6" s="41"/>
      <c r="L6" s="41"/>
      <c r="M6" s="41"/>
      <c r="N6" s="41"/>
      <c r="O6" s="42" t="s">
        <v>40</v>
      </c>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7"/>
      <c r="BC6" s="3"/>
      <c r="BD6" s="3"/>
    </row>
    <row r="7" ht="15.0" customHeight="1">
      <c r="A7" s="34"/>
      <c r="B7" s="35"/>
      <c r="C7" s="36"/>
      <c r="D7" s="36"/>
      <c r="E7" s="36"/>
      <c r="F7" s="36"/>
      <c r="G7" s="36"/>
      <c r="H7" s="36"/>
      <c r="I7" s="36"/>
      <c r="J7" s="36"/>
      <c r="K7" s="36"/>
      <c r="L7" s="36"/>
      <c r="M7" s="36"/>
      <c r="N7" s="36"/>
      <c r="O7" s="42" t="s">
        <v>4</v>
      </c>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c r="BA7" s="12" t="s">
        <v>5</v>
      </c>
      <c r="BB7" s="12" t="s">
        <v>6</v>
      </c>
      <c r="BC7" s="3"/>
      <c r="BD7" s="3"/>
    </row>
    <row r="8">
      <c r="A8" s="34"/>
      <c r="B8" s="43" t="s">
        <v>41</v>
      </c>
      <c r="C8" s="44"/>
      <c r="D8" s="44"/>
      <c r="E8" s="44"/>
      <c r="F8" s="44"/>
      <c r="G8" s="44"/>
      <c r="H8" s="44"/>
      <c r="I8" s="44"/>
      <c r="J8" s="44"/>
      <c r="K8" s="44"/>
      <c r="L8" s="44"/>
      <c r="M8" s="44"/>
      <c r="N8" s="44"/>
      <c r="O8" s="15" t="s">
        <v>7</v>
      </c>
      <c r="P8" s="7"/>
      <c r="Q8" s="15" t="s">
        <v>8</v>
      </c>
      <c r="R8" s="7"/>
      <c r="S8" s="15" t="s">
        <v>9</v>
      </c>
      <c r="T8" s="7"/>
      <c r="U8" s="15" t="s">
        <v>10</v>
      </c>
      <c r="V8" s="7"/>
      <c r="W8" s="15" t="s">
        <v>11</v>
      </c>
      <c r="X8" s="7"/>
      <c r="Y8" s="15" t="s">
        <v>12</v>
      </c>
      <c r="Z8" s="7"/>
      <c r="AA8" s="15" t="s">
        <v>13</v>
      </c>
      <c r="AB8" s="7"/>
      <c r="AC8" s="15" t="s">
        <v>14</v>
      </c>
      <c r="AD8" s="7"/>
      <c r="AE8" s="15" t="s">
        <v>15</v>
      </c>
      <c r="AF8" s="7"/>
      <c r="AG8" s="15" t="s">
        <v>16</v>
      </c>
      <c r="AH8" s="7"/>
      <c r="AI8" s="15" t="s">
        <v>17</v>
      </c>
      <c r="AJ8" s="7"/>
      <c r="AK8" s="15" t="s">
        <v>18</v>
      </c>
      <c r="AL8" s="7"/>
      <c r="AM8" s="15" t="s">
        <v>19</v>
      </c>
      <c r="AN8" s="7"/>
      <c r="AO8" s="15" t="s">
        <v>20</v>
      </c>
      <c r="AP8" s="7"/>
      <c r="AQ8" s="15" t="s">
        <v>21</v>
      </c>
      <c r="AR8" s="7"/>
      <c r="AS8" s="15" t="s">
        <v>22</v>
      </c>
      <c r="AT8" s="7"/>
      <c r="AU8" s="15" t="s">
        <v>23</v>
      </c>
      <c r="AV8" s="7"/>
      <c r="AW8" s="15" t="s">
        <v>24</v>
      </c>
      <c r="AX8" s="7"/>
      <c r="AY8" s="15" t="s">
        <v>25</v>
      </c>
      <c r="AZ8" s="7"/>
      <c r="BA8" s="17"/>
      <c r="BB8" s="14"/>
      <c r="BC8" s="3"/>
      <c r="BD8" s="3"/>
    </row>
    <row r="9">
      <c r="A9" s="34"/>
      <c r="B9" s="45" t="s">
        <v>42</v>
      </c>
      <c r="C9" s="46" t="s">
        <v>43</v>
      </c>
      <c r="D9" s="46" t="s">
        <v>44</v>
      </c>
      <c r="E9" s="46" t="s">
        <v>45</v>
      </c>
      <c r="F9" s="46" t="s">
        <v>46</v>
      </c>
      <c r="G9" s="46" t="s">
        <v>47</v>
      </c>
      <c r="H9" s="46" t="s">
        <v>48</v>
      </c>
      <c r="I9" s="47" t="s">
        <v>49</v>
      </c>
      <c r="J9" s="47" t="s">
        <v>50</v>
      </c>
      <c r="K9" s="47" t="s">
        <v>51</v>
      </c>
      <c r="L9" s="47" t="s">
        <v>52</v>
      </c>
      <c r="M9" s="47" t="s">
        <v>53</v>
      </c>
      <c r="N9" s="47" t="s">
        <v>6</v>
      </c>
      <c r="O9" s="48" t="s">
        <v>27</v>
      </c>
      <c r="P9" s="48" t="s">
        <v>28</v>
      </c>
      <c r="Q9" s="48" t="s">
        <v>27</v>
      </c>
      <c r="R9" s="48" t="s">
        <v>28</v>
      </c>
      <c r="S9" s="48" t="s">
        <v>27</v>
      </c>
      <c r="T9" s="48" t="s">
        <v>28</v>
      </c>
      <c r="U9" s="48" t="s">
        <v>27</v>
      </c>
      <c r="V9" s="48" t="s">
        <v>28</v>
      </c>
      <c r="W9" s="48" t="s">
        <v>27</v>
      </c>
      <c r="X9" s="48" t="s">
        <v>28</v>
      </c>
      <c r="Y9" s="48" t="s">
        <v>27</v>
      </c>
      <c r="Z9" s="48" t="s">
        <v>28</v>
      </c>
      <c r="AA9" s="48" t="s">
        <v>27</v>
      </c>
      <c r="AB9" s="48" t="s">
        <v>28</v>
      </c>
      <c r="AC9" s="48" t="s">
        <v>27</v>
      </c>
      <c r="AD9" s="48" t="s">
        <v>28</v>
      </c>
      <c r="AE9" s="48" t="s">
        <v>27</v>
      </c>
      <c r="AF9" s="48" t="s">
        <v>28</v>
      </c>
      <c r="AG9" s="48" t="s">
        <v>27</v>
      </c>
      <c r="AH9" s="48" t="s">
        <v>28</v>
      </c>
      <c r="AI9" s="48" t="s">
        <v>27</v>
      </c>
      <c r="AJ9" s="48" t="s">
        <v>28</v>
      </c>
      <c r="AK9" s="48" t="s">
        <v>27</v>
      </c>
      <c r="AL9" s="48" t="s">
        <v>28</v>
      </c>
      <c r="AM9" s="48" t="s">
        <v>27</v>
      </c>
      <c r="AN9" s="48" t="s">
        <v>28</v>
      </c>
      <c r="AO9" s="48" t="s">
        <v>27</v>
      </c>
      <c r="AP9" s="48" t="s">
        <v>28</v>
      </c>
      <c r="AQ9" s="48" t="s">
        <v>27</v>
      </c>
      <c r="AR9" s="48" t="s">
        <v>28</v>
      </c>
      <c r="AS9" s="48" t="s">
        <v>27</v>
      </c>
      <c r="AT9" s="48" t="s">
        <v>28</v>
      </c>
      <c r="AU9" s="48" t="s">
        <v>27</v>
      </c>
      <c r="AV9" s="48" t="s">
        <v>28</v>
      </c>
      <c r="AW9" s="48" t="s">
        <v>27</v>
      </c>
      <c r="AX9" s="48" t="s">
        <v>28</v>
      </c>
      <c r="AY9" s="48" t="s">
        <v>27</v>
      </c>
      <c r="AZ9" s="48" t="s">
        <v>28</v>
      </c>
      <c r="BA9" s="48" t="s">
        <v>28</v>
      </c>
      <c r="BB9" s="17"/>
      <c r="BC9" s="3"/>
      <c r="BD9" s="3"/>
    </row>
    <row r="10">
      <c r="A10" s="34"/>
      <c r="B10" s="49" t="s">
        <v>54</v>
      </c>
      <c r="C10" s="50" t="s">
        <v>55</v>
      </c>
      <c r="D10" s="51">
        <v>1.0</v>
      </c>
      <c r="E10" s="51">
        <v>2.0</v>
      </c>
      <c r="F10" s="51">
        <v>52.0</v>
      </c>
      <c r="G10" s="51">
        <v>28.0</v>
      </c>
      <c r="H10" s="51">
        <v>0.0</v>
      </c>
      <c r="I10" s="52">
        <v>8903140.0</v>
      </c>
      <c r="J10" s="52">
        <f t="shared" ref="J10:J95" si="1">I10/160</f>
        <v>55644.625</v>
      </c>
      <c r="K10" s="52">
        <f t="shared" ref="K10:K64" si="2">J10*E10*F10*1.093*D10</f>
        <v>6325235.813</v>
      </c>
      <c r="L10" s="52">
        <f t="shared" ref="L10:L64" si="3">D10*E10*G10*J10*1.093^2</f>
        <v>3722644.554</v>
      </c>
      <c r="M10" s="52">
        <f t="shared" ref="M10:M65" si="4">D10*E10*H10*J10*(1.093^3)</f>
        <v>0</v>
      </c>
      <c r="N10" s="52">
        <f t="shared" ref="N10:N12" si="5">ROUND(SUM(K10:M10),0)</f>
        <v>10047880</v>
      </c>
      <c r="O10" s="53" t="s">
        <v>56</v>
      </c>
      <c r="P10" s="53" t="s">
        <v>56</v>
      </c>
      <c r="Q10" s="53" t="s">
        <v>56</v>
      </c>
      <c r="R10" s="53" t="s">
        <v>56</v>
      </c>
      <c r="S10" s="53" t="s">
        <v>56</v>
      </c>
      <c r="T10" s="53" t="s">
        <v>56</v>
      </c>
      <c r="U10" s="53" t="s">
        <v>56</v>
      </c>
      <c r="V10" s="53" t="s">
        <v>56</v>
      </c>
      <c r="W10" s="53" t="s">
        <v>56</v>
      </c>
      <c r="X10" s="53" t="s">
        <v>56</v>
      </c>
      <c r="Y10" s="53" t="s">
        <v>56</v>
      </c>
      <c r="Z10" s="53" t="s">
        <v>56</v>
      </c>
      <c r="AA10" s="53" t="s">
        <v>56</v>
      </c>
      <c r="AB10" s="53" t="s">
        <v>56</v>
      </c>
      <c r="AC10" s="53" t="s">
        <v>56</v>
      </c>
      <c r="AD10" s="53" t="s">
        <v>56</v>
      </c>
      <c r="AE10" s="53" t="s">
        <v>56</v>
      </c>
      <c r="AF10" s="53" t="s">
        <v>56</v>
      </c>
      <c r="AG10" s="53" t="s">
        <v>56</v>
      </c>
      <c r="AH10" s="53" t="s">
        <v>56</v>
      </c>
      <c r="AI10" s="53" t="s">
        <v>56</v>
      </c>
      <c r="AJ10" s="53" t="s">
        <v>56</v>
      </c>
      <c r="AK10" s="53" t="s">
        <v>56</v>
      </c>
      <c r="AL10" s="53" t="s">
        <v>56</v>
      </c>
      <c r="AM10" s="53" t="s">
        <v>56</v>
      </c>
      <c r="AN10" s="53" t="s">
        <v>56</v>
      </c>
      <c r="AO10" s="53" t="s">
        <v>56</v>
      </c>
      <c r="AP10" s="53" t="s">
        <v>56</v>
      </c>
      <c r="AQ10" s="53" t="s">
        <v>56</v>
      </c>
      <c r="AR10" s="53" t="s">
        <v>56</v>
      </c>
      <c r="AS10" s="53" t="s">
        <v>56</v>
      </c>
      <c r="AT10" s="53" t="s">
        <v>56</v>
      </c>
      <c r="AU10" s="53" t="s">
        <v>56</v>
      </c>
      <c r="AV10" s="53" t="s">
        <v>56</v>
      </c>
      <c r="AW10" s="53" t="s">
        <v>56</v>
      </c>
      <c r="AX10" s="53" t="s">
        <v>56</v>
      </c>
      <c r="AY10" s="53" t="s">
        <v>56</v>
      </c>
      <c r="AZ10" s="53" t="s">
        <v>56</v>
      </c>
      <c r="BA10" s="54">
        <f t="shared" ref="BA10:BA147" si="6">N10-(SUM(O10:AZ10))</f>
        <v>10047880</v>
      </c>
      <c r="BB10" s="54">
        <f t="shared" ref="BB10:BB147" si="7">BA10+SUM(O10:AZ10)</f>
        <v>10047880</v>
      </c>
      <c r="BC10" s="55"/>
      <c r="BD10" s="37"/>
    </row>
    <row r="11">
      <c r="A11" s="34"/>
      <c r="B11" s="49" t="s">
        <v>57</v>
      </c>
      <c r="C11" s="50" t="s">
        <v>58</v>
      </c>
      <c r="D11" s="56">
        <v>1.0</v>
      </c>
      <c r="E11" s="51">
        <v>24.0</v>
      </c>
      <c r="F11" s="51">
        <v>24.0</v>
      </c>
      <c r="G11" s="51">
        <v>0.0</v>
      </c>
      <c r="H11" s="51">
        <v>0.0</v>
      </c>
      <c r="I11" s="52">
        <v>1921113.0</v>
      </c>
      <c r="J11" s="52">
        <f t="shared" si="1"/>
        <v>12006.95625</v>
      </c>
      <c r="K11" s="52">
        <f t="shared" si="2"/>
        <v>7559195.432</v>
      </c>
      <c r="L11" s="52">
        <f t="shared" si="3"/>
        <v>0</v>
      </c>
      <c r="M11" s="52">
        <f t="shared" si="4"/>
        <v>0</v>
      </c>
      <c r="N11" s="52">
        <f t="shared" si="5"/>
        <v>7559195</v>
      </c>
      <c r="O11" s="53" t="s">
        <v>56</v>
      </c>
      <c r="P11" s="53" t="s">
        <v>56</v>
      </c>
      <c r="Q11" s="53" t="s">
        <v>56</v>
      </c>
      <c r="R11" s="53" t="s">
        <v>56</v>
      </c>
      <c r="S11" s="53" t="s">
        <v>56</v>
      </c>
      <c r="T11" s="53" t="s">
        <v>56</v>
      </c>
      <c r="U11" s="53" t="s">
        <v>56</v>
      </c>
      <c r="V11" s="53" t="s">
        <v>56</v>
      </c>
      <c r="W11" s="53" t="s">
        <v>56</v>
      </c>
      <c r="X11" s="53" t="s">
        <v>56</v>
      </c>
      <c r="Y11" s="53" t="s">
        <v>56</v>
      </c>
      <c r="Z11" s="53" t="s">
        <v>56</v>
      </c>
      <c r="AA11" s="53" t="s">
        <v>56</v>
      </c>
      <c r="AB11" s="53" t="s">
        <v>56</v>
      </c>
      <c r="AC11" s="53" t="s">
        <v>56</v>
      </c>
      <c r="AD11" s="53" t="s">
        <v>56</v>
      </c>
      <c r="AE11" s="53" t="s">
        <v>56</v>
      </c>
      <c r="AF11" s="53" t="s">
        <v>56</v>
      </c>
      <c r="AG11" s="53" t="s">
        <v>56</v>
      </c>
      <c r="AH11" s="53" t="s">
        <v>56</v>
      </c>
      <c r="AI11" s="53" t="s">
        <v>56</v>
      </c>
      <c r="AJ11" s="53" t="s">
        <v>56</v>
      </c>
      <c r="AK11" s="53" t="s">
        <v>56</v>
      </c>
      <c r="AL11" s="53" t="s">
        <v>56</v>
      </c>
      <c r="AM11" s="53" t="s">
        <v>56</v>
      </c>
      <c r="AN11" s="53" t="s">
        <v>56</v>
      </c>
      <c r="AO11" s="53" t="s">
        <v>56</v>
      </c>
      <c r="AP11" s="53" t="s">
        <v>56</v>
      </c>
      <c r="AQ11" s="53" t="s">
        <v>56</v>
      </c>
      <c r="AR11" s="53" t="s">
        <v>56</v>
      </c>
      <c r="AS11" s="53" t="s">
        <v>56</v>
      </c>
      <c r="AT11" s="53" t="s">
        <v>56</v>
      </c>
      <c r="AU11" s="53" t="s">
        <v>56</v>
      </c>
      <c r="AV11" s="53" t="s">
        <v>56</v>
      </c>
      <c r="AW11" s="53" t="s">
        <v>56</v>
      </c>
      <c r="AX11" s="53" t="s">
        <v>56</v>
      </c>
      <c r="AY11" s="53" t="s">
        <v>56</v>
      </c>
      <c r="AZ11" s="53" t="s">
        <v>56</v>
      </c>
      <c r="BA11" s="54">
        <f t="shared" si="6"/>
        <v>7559195</v>
      </c>
      <c r="BB11" s="54">
        <f t="shared" si="7"/>
        <v>7559195</v>
      </c>
      <c r="BC11" s="55"/>
      <c r="BD11" s="37"/>
    </row>
    <row r="12">
      <c r="A12" s="34"/>
      <c r="B12" s="49" t="s">
        <v>57</v>
      </c>
      <c r="C12" s="50" t="s">
        <v>59</v>
      </c>
      <c r="D12" s="56">
        <v>1.0</v>
      </c>
      <c r="E12" s="51">
        <v>24.0</v>
      </c>
      <c r="F12" s="51">
        <v>24.0</v>
      </c>
      <c r="G12" s="51">
        <v>0.0</v>
      </c>
      <c r="H12" s="51">
        <v>0.0</v>
      </c>
      <c r="I12" s="52">
        <v>1921113.0</v>
      </c>
      <c r="J12" s="52">
        <f t="shared" si="1"/>
        <v>12006.95625</v>
      </c>
      <c r="K12" s="52">
        <f t="shared" si="2"/>
        <v>7559195.432</v>
      </c>
      <c r="L12" s="52">
        <f t="shared" si="3"/>
        <v>0</v>
      </c>
      <c r="M12" s="52">
        <f t="shared" si="4"/>
        <v>0</v>
      </c>
      <c r="N12" s="52">
        <f t="shared" si="5"/>
        <v>7559195</v>
      </c>
      <c r="O12" s="53" t="s">
        <v>56</v>
      </c>
      <c r="P12" s="53" t="s">
        <v>56</v>
      </c>
      <c r="Q12" s="53" t="s">
        <v>56</v>
      </c>
      <c r="R12" s="53" t="s">
        <v>56</v>
      </c>
      <c r="S12" s="53" t="s">
        <v>56</v>
      </c>
      <c r="T12" s="53" t="s">
        <v>56</v>
      </c>
      <c r="U12" s="53" t="s">
        <v>56</v>
      </c>
      <c r="V12" s="53" t="s">
        <v>56</v>
      </c>
      <c r="W12" s="53" t="s">
        <v>56</v>
      </c>
      <c r="X12" s="53" t="s">
        <v>56</v>
      </c>
      <c r="Y12" s="53" t="s">
        <v>56</v>
      </c>
      <c r="Z12" s="53" t="s">
        <v>56</v>
      </c>
      <c r="AA12" s="53" t="s">
        <v>56</v>
      </c>
      <c r="AB12" s="53" t="s">
        <v>56</v>
      </c>
      <c r="AC12" s="53" t="s">
        <v>56</v>
      </c>
      <c r="AD12" s="53" t="s">
        <v>56</v>
      </c>
      <c r="AE12" s="53" t="s">
        <v>56</v>
      </c>
      <c r="AF12" s="53" t="s">
        <v>56</v>
      </c>
      <c r="AG12" s="53" t="s">
        <v>56</v>
      </c>
      <c r="AH12" s="53" t="s">
        <v>56</v>
      </c>
      <c r="AI12" s="53" t="s">
        <v>56</v>
      </c>
      <c r="AJ12" s="53" t="s">
        <v>56</v>
      </c>
      <c r="AK12" s="53" t="s">
        <v>56</v>
      </c>
      <c r="AL12" s="53" t="s">
        <v>56</v>
      </c>
      <c r="AM12" s="53" t="s">
        <v>56</v>
      </c>
      <c r="AN12" s="53" t="s">
        <v>56</v>
      </c>
      <c r="AO12" s="53" t="s">
        <v>56</v>
      </c>
      <c r="AP12" s="53" t="s">
        <v>56</v>
      </c>
      <c r="AQ12" s="53" t="s">
        <v>56</v>
      </c>
      <c r="AR12" s="53" t="s">
        <v>56</v>
      </c>
      <c r="AS12" s="53" t="s">
        <v>56</v>
      </c>
      <c r="AT12" s="53" t="s">
        <v>56</v>
      </c>
      <c r="AU12" s="53" t="s">
        <v>56</v>
      </c>
      <c r="AV12" s="53" t="s">
        <v>56</v>
      </c>
      <c r="AW12" s="53" t="s">
        <v>56</v>
      </c>
      <c r="AX12" s="53" t="s">
        <v>56</v>
      </c>
      <c r="AY12" s="53" t="s">
        <v>56</v>
      </c>
      <c r="AZ12" s="53" t="s">
        <v>56</v>
      </c>
      <c r="BA12" s="54">
        <f t="shared" si="6"/>
        <v>7559195</v>
      </c>
      <c r="BB12" s="54">
        <f t="shared" si="7"/>
        <v>7559195</v>
      </c>
      <c r="BC12" s="55"/>
      <c r="BD12" s="37"/>
    </row>
    <row r="13">
      <c r="A13" s="34"/>
      <c r="B13" s="49" t="s">
        <v>57</v>
      </c>
      <c r="C13" s="50" t="s">
        <v>60</v>
      </c>
      <c r="D13" s="56">
        <v>1.0</v>
      </c>
      <c r="E13" s="51">
        <v>24.0</v>
      </c>
      <c r="F13" s="51">
        <v>24.0</v>
      </c>
      <c r="G13" s="51">
        <v>0.0</v>
      </c>
      <c r="H13" s="51">
        <v>0.0</v>
      </c>
      <c r="I13" s="52">
        <v>1921113.0</v>
      </c>
      <c r="J13" s="52">
        <f t="shared" si="1"/>
        <v>12006.95625</v>
      </c>
      <c r="K13" s="52">
        <f t="shared" si="2"/>
        <v>7559195.432</v>
      </c>
      <c r="L13" s="52">
        <f t="shared" si="3"/>
        <v>0</v>
      </c>
      <c r="M13" s="52">
        <f t="shared" si="4"/>
        <v>0</v>
      </c>
      <c r="N13" s="52">
        <f t="shared" ref="N13:N121" si="8">SUM(K13:M13)</f>
        <v>7559195.432</v>
      </c>
      <c r="O13" s="53" t="s">
        <v>56</v>
      </c>
      <c r="P13" s="53" t="s">
        <v>56</v>
      </c>
      <c r="Q13" s="53" t="s">
        <v>56</v>
      </c>
      <c r="R13" s="53" t="s">
        <v>56</v>
      </c>
      <c r="S13" s="53" t="s">
        <v>56</v>
      </c>
      <c r="T13" s="53" t="s">
        <v>56</v>
      </c>
      <c r="U13" s="53" t="s">
        <v>56</v>
      </c>
      <c r="V13" s="53" t="s">
        <v>56</v>
      </c>
      <c r="W13" s="53" t="s">
        <v>56</v>
      </c>
      <c r="X13" s="53" t="s">
        <v>56</v>
      </c>
      <c r="Y13" s="53" t="s">
        <v>56</v>
      </c>
      <c r="Z13" s="53" t="s">
        <v>56</v>
      </c>
      <c r="AA13" s="53" t="s">
        <v>56</v>
      </c>
      <c r="AB13" s="53" t="s">
        <v>56</v>
      </c>
      <c r="AC13" s="53" t="s">
        <v>56</v>
      </c>
      <c r="AD13" s="53" t="s">
        <v>56</v>
      </c>
      <c r="AE13" s="53" t="s">
        <v>56</v>
      </c>
      <c r="AF13" s="53" t="s">
        <v>56</v>
      </c>
      <c r="AG13" s="53" t="s">
        <v>56</v>
      </c>
      <c r="AH13" s="53" t="s">
        <v>56</v>
      </c>
      <c r="AI13" s="53" t="s">
        <v>56</v>
      </c>
      <c r="AJ13" s="53" t="s">
        <v>56</v>
      </c>
      <c r="AK13" s="53" t="s">
        <v>56</v>
      </c>
      <c r="AL13" s="53" t="s">
        <v>56</v>
      </c>
      <c r="AM13" s="53" t="s">
        <v>56</v>
      </c>
      <c r="AN13" s="53" t="s">
        <v>56</v>
      </c>
      <c r="AO13" s="53" t="s">
        <v>56</v>
      </c>
      <c r="AP13" s="53" t="s">
        <v>56</v>
      </c>
      <c r="AQ13" s="53" t="s">
        <v>56</v>
      </c>
      <c r="AR13" s="53" t="s">
        <v>56</v>
      </c>
      <c r="AS13" s="53" t="s">
        <v>56</v>
      </c>
      <c r="AT13" s="53" t="s">
        <v>56</v>
      </c>
      <c r="AU13" s="53" t="s">
        <v>56</v>
      </c>
      <c r="AV13" s="53" t="s">
        <v>56</v>
      </c>
      <c r="AW13" s="53" t="s">
        <v>56</v>
      </c>
      <c r="AX13" s="53" t="s">
        <v>56</v>
      </c>
      <c r="AY13" s="53" t="s">
        <v>56</v>
      </c>
      <c r="AZ13" s="53" t="s">
        <v>56</v>
      </c>
      <c r="BA13" s="54">
        <f t="shared" si="6"/>
        <v>7559195.432</v>
      </c>
      <c r="BB13" s="54">
        <f t="shared" si="7"/>
        <v>7559195.432</v>
      </c>
      <c r="BC13" s="55"/>
      <c r="BD13" s="37"/>
    </row>
    <row r="14">
      <c r="A14" s="34"/>
      <c r="B14" s="49" t="s">
        <v>57</v>
      </c>
      <c r="C14" s="50" t="s">
        <v>61</v>
      </c>
      <c r="D14" s="56">
        <v>1.0</v>
      </c>
      <c r="E14" s="51">
        <v>24.0</v>
      </c>
      <c r="F14" s="51">
        <v>24.0</v>
      </c>
      <c r="G14" s="51">
        <v>0.0</v>
      </c>
      <c r="H14" s="51">
        <v>0.0</v>
      </c>
      <c r="I14" s="52">
        <v>1921113.0</v>
      </c>
      <c r="J14" s="52">
        <f t="shared" si="1"/>
        <v>12006.95625</v>
      </c>
      <c r="K14" s="52">
        <f t="shared" si="2"/>
        <v>7559195.432</v>
      </c>
      <c r="L14" s="52">
        <f t="shared" si="3"/>
        <v>0</v>
      </c>
      <c r="M14" s="52">
        <f t="shared" si="4"/>
        <v>0</v>
      </c>
      <c r="N14" s="52">
        <f t="shared" si="8"/>
        <v>7559195.432</v>
      </c>
      <c r="O14" s="53" t="s">
        <v>56</v>
      </c>
      <c r="P14" s="53" t="s">
        <v>56</v>
      </c>
      <c r="Q14" s="53" t="s">
        <v>56</v>
      </c>
      <c r="R14" s="53" t="s">
        <v>56</v>
      </c>
      <c r="S14" s="53" t="s">
        <v>56</v>
      </c>
      <c r="T14" s="53" t="s">
        <v>56</v>
      </c>
      <c r="U14" s="53" t="s">
        <v>56</v>
      </c>
      <c r="V14" s="53" t="s">
        <v>56</v>
      </c>
      <c r="W14" s="53" t="s">
        <v>56</v>
      </c>
      <c r="X14" s="53" t="s">
        <v>56</v>
      </c>
      <c r="Y14" s="53" t="s">
        <v>56</v>
      </c>
      <c r="Z14" s="53" t="s">
        <v>56</v>
      </c>
      <c r="AA14" s="53" t="s">
        <v>56</v>
      </c>
      <c r="AB14" s="53" t="s">
        <v>56</v>
      </c>
      <c r="AC14" s="53" t="s">
        <v>56</v>
      </c>
      <c r="AD14" s="53" t="s">
        <v>56</v>
      </c>
      <c r="AE14" s="53" t="s">
        <v>56</v>
      </c>
      <c r="AF14" s="53" t="s">
        <v>56</v>
      </c>
      <c r="AG14" s="53" t="s">
        <v>56</v>
      </c>
      <c r="AH14" s="53" t="s">
        <v>56</v>
      </c>
      <c r="AI14" s="53" t="s">
        <v>56</v>
      </c>
      <c r="AJ14" s="53" t="s">
        <v>56</v>
      </c>
      <c r="AK14" s="53" t="s">
        <v>56</v>
      </c>
      <c r="AL14" s="53" t="s">
        <v>56</v>
      </c>
      <c r="AM14" s="53" t="s">
        <v>56</v>
      </c>
      <c r="AN14" s="53" t="s">
        <v>56</v>
      </c>
      <c r="AO14" s="53" t="s">
        <v>56</v>
      </c>
      <c r="AP14" s="53" t="s">
        <v>56</v>
      </c>
      <c r="AQ14" s="53" t="s">
        <v>56</v>
      </c>
      <c r="AR14" s="53" t="s">
        <v>56</v>
      </c>
      <c r="AS14" s="53" t="s">
        <v>56</v>
      </c>
      <c r="AT14" s="53" t="s">
        <v>56</v>
      </c>
      <c r="AU14" s="53" t="s">
        <v>56</v>
      </c>
      <c r="AV14" s="53" t="s">
        <v>56</v>
      </c>
      <c r="AW14" s="53" t="s">
        <v>56</v>
      </c>
      <c r="AX14" s="53" t="s">
        <v>56</v>
      </c>
      <c r="AY14" s="53" t="s">
        <v>56</v>
      </c>
      <c r="AZ14" s="53" t="s">
        <v>56</v>
      </c>
      <c r="BA14" s="54">
        <f t="shared" si="6"/>
        <v>7559195.432</v>
      </c>
      <c r="BB14" s="54">
        <f t="shared" si="7"/>
        <v>7559195.432</v>
      </c>
      <c r="BC14" s="55"/>
      <c r="BD14" s="37"/>
    </row>
    <row r="15">
      <c r="A15" s="34"/>
      <c r="B15" s="49" t="s">
        <v>57</v>
      </c>
      <c r="C15" s="50" t="s">
        <v>62</v>
      </c>
      <c r="D15" s="56">
        <v>2.0</v>
      </c>
      <c r="E15" s="51">
        <v>40.0</v>
      </c>
      <c r="F15" s="51">
        <v>52.0</v>
      </c>
      <c r="G15" s="51">
        <v>26.0</v>
      </c>
      <c r="H15" s="51">
        <v>26.0</v>
      </c>
      <c r="I15" s="52">
        <v>1921113.0</v>
      </c>
      <c r="J15" s="52">
        <f t="shared" si="1"/>
        <v>12006.95625</v>
      </c>
      <c r="K15" s="52">
        <f t="shared" si="2"/>
        <v>54594189.23</v>
      </c>
      <c r="L15" s="52">
        <f t="shared" si="3"/>
        <v>29835724.42</v>
      </c>
      <c r="M15" s="52">
        <f t="shared" si="4"/>
        <v>32610446.79</v>
      </c>
      <c r="N15" s="52">
        <f t="shared" si="8"/>
        <v>117040360.4</v>
      </c>
      <c r="O15" s="53" t="s">
        <v>56</v>
      </c>
      <c r="P15" s="53" t="s">
        <v>56</v>
      </c>
      <c r="Q15" s="53" t="s">
        <v>56</v>
      </c>
      <c r="R15" s="53" t="s">
        <v>56</v>
      </c>
      <c r="S15" s="53" t="s">
        <v>56</v>
      </c>
      <c r="T15" s="53" t="s">
        <v>56</v>
      </c>
      <c r="U15" s="53" t="s">
        <v>56</v>
      </c>
      <c r="V15" s="53" t="s">
        <v>56</v>
      </c>
      <c r="W15" s="53" t="s">
        <v>56</v>
      </c>
      <c r="X15" s="53" t="s">
        <v>56</v>
      </c>
      <c r="Y15" s="53" t="s">
        <v>56</v>
      </c>
      <c r="Z15" s="53" t="s">
        <v>56</v>
      </c>
      <c r="AA15" s="53" t="s">
        <v>56</v>
      </c>
      <c r="AB15" s="53" t="s">
        <v>56</v>
      </c>
      <c r="AC15" s="53" t="s">
        <v>56</v>
      </c>
      <c r="AD15" s="53" t="s">
        <v>56</v>
      </c>
      <c r="AE15" s="53" t="s">
        <v>56</v>
      </c>
      <c r="AF15" s="53" t="s">
        <v>56</v>
      </c>
      <c r="AG15" s="53" t="s">
        <v>56</v>
      </c>
      <c r="AH15" s="53" t="s">
        <v>56</v>
      </c>
      <c r="AI15" s="53" t="s">
        <v>56</v>
      </c>
      <c r="AJ15" s="53" t="s">
        <v>56</v>
      </c>
      <c r="AK15" s="53" t="s">
        <v>56</v>
      </c>
      <c r="AL15" s="53" t="s">
        <v>56</v>
      </c>
      <c r="AM15" s="53" t="s">
        <v>56</v>
      </c>
      <c r="AN15" s="53" t="s">
        <v>56</v>
      </c>
      <c r="AO15" s="53" t="s">
        <v>56</v>
      </c>
      <c r="AP15" s="53" t="s">
        <v>56</v>
      </c>
      <c r="AQ15" s="53" t="s">
        <v>56</v>
      </c>
      <c r="AR15" s="53" t="s">
        <v>56</v>
      </c>
      <c r="AS15" s="53" t="s">
        <v>56</v>
      </c>
      <c r="AT15" s="53" t="s">
        <v>56</v>
      </c>
      <c r="AU15" s="53" t="s">
        <v>56</v>
      </c>
      <c r="AV15" s="53" t="s">
        <v>56</v>
      </c>
      <c r="AW15" s="53" t="s">
        <v>56</v>
      </c>
      <c r="AX15" s="53" t="s">
        <v>56</v>
      </c>
      <c r="AY15" s="53" t="s">
        <v>56</v>
      </c>
      <c r="AZ15" s="53" t="s">
        <v>56</v>
      </c>
      <c r="BA15" s="54">
        <f t="shared" si="6"/>
        <v>117040360.4</v>
      </c>
      <c r="BB15" s="54">
        <f t="shared" si="7"/>
        <v>117040360.4</v>
      </c>
      <c r="BC15" s="55"/>
      <c r="BD15" s="37"/>
    </row>
    <row r="16">
      <c r="A16" s="34"/>
      <c r="B16" s="49" t="s">
        <v>63</v>
      </c>
      <c r="C16" s="50" t="s">
        <v>64</v>
      </c>
      <c r="D16" s="56">
        <v>1.0</v>
      </c>
      <c r="E16" s="56">
        <v>40.0</v>
      </c>
      <c r="F16" s="56">
        <v>52.0</v>
      </c>
      <c r="G16" s="56">
        <v>52.0</v>
      </c>
      <c r="H16" s="56">
        <v>52.0</v>
      </c>
      <c r="I16" s="52">
        <v>4880586.0</v>
      </c>
      <c r="J16" s="52">
        <f t="shared" si="1"/>
        <v>30503.6625</v>
      </c>
      <c r="K16" s="52">
        <f t="shared" si="2"/>
        <v>69348246.47</v>
      </c>
      <c r="L16" s="52">
        <f t="shared" si="3"/>
        <v>75797633.4</v>
      </c>
      <c r="M16" s="52">
        <f t="shared" si="4"/>
        <v>82846813.3</v>
      </c>
      <c r="N16" s="52">
        <f t="shared" si="8"/>
        <v>227992693.2</v>
      </c>
      <c r="O16" s="53" t="s">
        <v>56</v>
      </c>
      <c r="P16" s="53" t="s">
        <v>56</v>
      </c>
      <c r="Q16" s="53" t="s">
        <v>56</v>
      </c>
      <c r="R16" s="53" t="s">
        <v>56</v>
      </c>
      <c r="S16" s="53" t="s">
        <v>56</v>
      </c>
      <c r="T16" s="53" t="s">
        <v>56</v>
      </c>
      <c r="U16" s="53" t="s">
        <v>56</v>
      </c>
      <c r="V16" s="53" t="s">
        <v>56</v>
      </c>
      <c r="W16" s="53" t="s">
        <v>56</v>
      </c>
      <c r="X16" s="53" t="s">
        <v>56</v>
      </c>
      <c r="Y16" s="53" t="s">
        <v>56</v>
      </c>
      <c r="Z16" s="53" t="s">
        <v>56</v>
      </c>
      <c r="AA16" s="53" t="s">
        <v>56</v>
      </c>
      <c r="AB16" s="53" t="s">
        <v>56</v>
      </c>
      <c r="AC16" s="53" t="s">
        <v>56</v>
      </c>
      <c r="AD16" s="53" t="s">
        <v>56</v>
      </c>
      <c r="AE16" s="53" t="s">
        <v>56</v>
      </c>
      <c r="AF16" s="53" t="s">
        <v>56</v>
      </c>
      <c r="AG16" s="53" t="s">
        <v>56</v>
      </c>
      <c r="AH16" s="53" t="s">
        <v>56</v>
      </c>
      <c r="AI16" s="53" t="s">
        <v>56</v>
      </c>
      <c r="AJ16" s="53" t="s">
        <v>56</v>
      </c>
      <c r="AK16" s="53" t="s">
        <v>56</v>
      </c>
      <c r="AL16" s="53" t="s">
        <v>56</v>
      </c>
      <c r="AM16" s="53" t="s">
        <v>56</v>
      </c>
      <c r="AN16" s="53" t="s">
        <v>56</v>
      </c>
      <c r="AO16" s="53" t="s">
        <v>56</v>
      </c>
      <c r="AP16" s="53" t="s">
        <v>56</v>
      </c>
      <c r="AQ16" s="53" t="s">
        <v>56</v>
      </c>
      <c r="AR16" s="53" t="s">
        <v>56</v>
      </c>
      <c r="AS16" s="53" t="s">
        <v>56</v>
      </c>
      <c r="AT16" s="53" t="s">
        <v>56</v>
      </c>
      <c r="AU16" s="53" t="s">
        <v>56</v>
      </c>
      <c r="AV16" s="53" t="s">
        <v>56</v>
      </c>
      <c r="AW16" s="53" t="s">
        <v>56</v>
      </c>
      <c r="AX16" s="53" t="s">
        <v>56</v>
      </c>
      <c r="AY16" s="53" t="s">
        <v>56</v>
      </c>
      <c r="AZ16" s="53" t="s">
        <v>56</v>
      </c>
      <c r="BA16" s="54">
        <f t="shared" si="6"/>
        <v>227992693.2</v>
      </c>
      <c r="BB16" s="54">
        <f t="shared" si="7"/>
        <v>227992693.2</v>
      </c>
      <c r="BC16" s="55"/>
      <c r="BD16" s="37"/>
    </row>
    <row r="17">
      <c r="A17" s="34"/>
      <c r="B17" s="49" t="s">
        <v>65</v>
      </c>
      <c r="C17" s="50" t="s">
        <v>66</v>
      </c>
      <c r="D17" s="53">
        <v>2.0</v>
      </c>
      <c r="E17" s="53">
        <v>40.0</v>
      </c>
      <c r="F17" s="51">
        <v>52.0</v>
      </c>
      <c r="G17" s="51">
        <v>52.0</v>
      </c>
      <c r="H17" s="51">
        <v>52.0</v>
      </c>
      <c r="I17" s="52">
        <v>3995000.0</v>
      </c>
      <c r="J17" s="52">
        <f t="shared" si="1"/>
        <v>24968.75</v>
      </c>
      <c r="K17" s="52">
        <f t="shared" si="2"/>
        <v>113529910</v>
      </c>
      <c r="L17" s="52">
        <f t="shared" si="3"/>
        <v>124088191.6</v>
      </c>
      <c r="M17" s="52">
        <f t="shared" si="4"/>
        <v>135628393.5</v>
      </c>
      <c r="N17" s="52">
        <f t="shared" si="8"/>
        <v>373246495.1</v>
      </c>
      <c r="O17" s="53" t="s">
        <v>56</v>
      </c>
      <c r="P17" s="53" t="s">
        <v>56</v>
      </c>
      <c r="Q17" s="53" t="s">
        <v>56</v>
      </c>
      <c r="R17" s="53" t="s">
        <v>56</v>
      </c>
      <c r="S17" s="53" t="s">
        <v>56</v>
      </c>
      <c r="T17" s="53" t="s">
        <v>56</v>
      </c>
      <c r="U17" s="53" t="s">
        <v>56</v>
      </c>
      <c r="V17" s="53" t="s">
        <v>56</v>
      </c>
      <c r="W17" s="53" t="s">
        <v>56</v>
      </c>
      <c r="X17" s="53" t="s">
        <v>56</v>
      </c>
      <c r="Y17" s="53" t="s">
        <v>56</v>
      </c>
      <c r="Z17" s="53" t="s">
        <v>56</v>
      </c>
      <c r="AA17" s="53" t="s">
        <v>56</v>
      </c>
      <c r="AB17" s="53" t="s">
        <v>56</v>
      </c>
      <c r="AC17" s="53" t="s">
        <v>56</v>
      </c>
      <c r="AD17" s="53" t="s">
        <v>56</v>
      </c>
      <c r="AE17" s="53" t="s">
        <v>56</v>
      </c>
      <c r="AF17" s="53" t="s">
        <v>56</v>
      </c>
      <c r="AG17" s="53" t="s">
        <v>56</v>
      </c>
      <c r="AH17" s="53" t="s">
        <v>56</v>
      </c>
      <c r="AI17" s="53" t="s">
        <v>56</v>
      </c>
      <c r="AJ17" s="53" t="s">
        <v>56</v>
      </c>
      <c r="AK17" s="53" t="s">
        <v>56</v>
      </c>
      <c r="AL17" s="53" t="s">
        <v>56</v>
      </c>
      <c r="AM17" s="53" t="s">
        <v>56</v>
      </c>
      <c r="AN17" s="53" t="s">
        <v>56</v>
      </c>
      <c r="AO17" s="53" t="s">
        <v>56</v>
      </c>
      <c r="AP17" s="53" t="s">
        <v>56</v>
      </c>
      <c r="AQ17" s="53" t="s">
        <v>56</v>
      </c>
      <c r="AR17" s="53" t="s">
        <v>56</v>
      </c>
      <c r="AS17" s="53" t="s">
        <v>56</v>
      </c>
      <c r="AT17" s="53" t="s">
        <v>56</v>
      </c>
      <c r="AU17" s="53" t="s">
        <v>56</v>
      </c>
      <c r="AV17" s="53" t="s">
        <v>56</v>
      </c>
      <c r="AW17" s="53" t="s">
        <v>56</v>
      </c>
      <c r="AX17" s="53" t="s">
        <v>56</v>
      </c>
      <c r="AY17" s="53" t="s">
        <v>56</v>
      </c>
      <c r="AZ17" s="53" t="s">
        <v>56</v>
      </c>
      <c r="BA17" s="54">
        <f t="shared" si="6"/>
        <v>373246495.1</v>
      </c>
      <c r="BB17" s="54">
        <f t="shared" si="7"/>
        <v>373246495.1</v>
      </c>
      <c r="BC17" s="55"/>
      <c r="BD17" s="37"/>
    </row>
    <row r="18">
      <c r="A18" s="34"/>
      <c r="B18" s="49" t="s">
        <v>67</v>
      </c>
      <c r="C18" s="50" t="s">
        <v>68</v>
      </c>
      <c r="D18" s="51">
        <v>1.0</v>
      </c>
      <c r="E18" s="51">
        <v>3.0</v>
      </c>
      <c r="F18" s="51">
        <v>52.0</v>
      </c>
      <c r="G18" s="51">
        <v>52.0</v>
      </c>
      <c r="H18" s="51">
        <v>52.0</v>
      </c>
      <c r="I18" s="52">
        <v>1.6195612E7</v>
      </c>
      <c r="J18" s="52">
        <f t="shared" si="1"/>
        <v>101222.575</v>
      </c>
      <c r="K18" s="52">
        <f t="shared" si="2"/>
        <v>17259258.82</v>
      </c>
      <c r="L18" s="52">
        <f t="shared" si="3"/>
        <v>18864369.89</v>
      </c>
      <c r="M18" s="52">
        <f t="shared" si="4"/>
        <v>20618756.29</v>
      </c>
      <c r="N18" s="52">
        <f t="shared" si="8"/>
        <v>56742384.99</v>
      </c>
      <c r="O18" s="53" t="s">
        <v>56</v>
      </c>
      <c r="P18" s="53" t="s">
        <v>56</v>
      </c>
      <c r="Q18" s="53" t="s">
        <v>56</v>
      </c>
      <c r="R18" s="53" t="s">
        <v>56</v>
      </c>
      <c r="S18" s="53" t="s">
        <v>56</v>
      </c>
      <c r="T18" s="53" t="s">
        <v>56</v>
      </c>
      <c r="U18" s="53" t="s">
        <v>56</v>
      </c>
      <c r="V18" s="53" t="s">
        <v>56</v>
      </c>
      <c r="W18" s="53" t="s">
        <v>56</v>
      </c>
      <c r="X18" s="53" t="s">
        <v>56</v>
      </c>
      <c r="Y18" s="53" t="s">
        <v>56</v>
      </c>
      <c r="Z18" s="53" t="s">
        <v>56</v>
      </c>
      <c r="AA18" s="53" t="s">
        <v>56</v>
      </c>
      <c r="AB18" s="53" t="s">
        <v>56</v>
      </c>
      <c r="AC18" s="53" t="s">
        <v>56</v>
      </c>
      <c r="AD18" s="53" t="s">
        <v>56</v>
      </c>
      <c r="AE18" s="53" t="s">
        <v>56</v>
      </c>
      <c r="AF18" s="53" t="s">
        <v>56</v>
      </c>
      <c r="AG18" s="53" t="s">
        <v>56</v>
      </c>
      <c r="AH18" s="53" t="s">
        <v>56</v>
      </c>
      <c r="AI18" s="53" t="s">
        <v>56</v>
      </c>
      <c r="AJ18" s="53" t="s">
        <v>56</v>
      </c>
      <c r="AK18" s="53" t="s">
        <v>56</v>
      </c>
      <c r="AL18" s="53" t="s">
        <v>56</v>
      </c>
      <c r="AM18" s="53" t="s">
        <v>56</v>
      </c>
      <c r="AN18" s="53" t="s">
        <v>56</v>
      </c>
      <c r="AO18" s="53" t="s">
        <v>56</v>
      </c>
      <c r="AP18" s="53" t="s">
        <v>56</v>
      </c>
      <c r="AQ18" s="53" t="s">
        <v>56</v>
      </c>
      <c r="AR18" s="53" t="s">
        <v>56</v>
      </c>
      <c r="AS18" s="53" t="s">
        <v>56</v>
      </c>
      <c r="AT18" s="53" t="s">
        <v>56</v>
      </c>
      <c r="AU18" s="53" t="s">
        <v>56</v>
      </c>
      <c r="AV18" s="53" t="s">
        <v>56</v>
      </c>
      <c r="AW18" s="53" t="s">
        <v>56</v>
      </c>
      <c r="AX18" s="53" t="s">
        <v>56</v>
      </c>
      <c r="AY18" s="53" t="s">
        <v>56</v>
      </c>
      <c r="AZ18" s="53" t="s">
        <v>56</v>
      </c>
      <c r="BA18" s="54">
        <f t="shared" si="6"/>
        <v>56742384.99</v>
      </c>
      <c r="BB18" s="54">
        <f t="shared" si="7"/>
        <v>56742384.99</v>
      </c>
      <c r="BC18" s="55"/>
      <c r="BD18" s="37"/>
    </row>
    <row r="19">
      <c r="A19" s="34"/>
      <c r="B19" s="57" t="s">
        <v>69</v>
      </c>
      <c r="C19" s="50" t="s">
        <v>70</v>
      </c>
      <c r="D19" s="51">
        <v>1.0</v>
      </c>
      <c r="E19" s="51">
        <v>40.0</v>
      </c>
      <c r="F19" s="51">
        <v>52.0</v>
      </c>
      <c r="G19" s="51">
        <v>52.0</v>
      </c>
      <c r="H19" s="51">
        <v>52.0</v>
      </c>
      <c r="I19" s="52">
        <v>3995000.0</v>
      </c>
      <c r="J19" s="52">
        <f t="shared" si="1"/>
        <v>24968.75</v>
      </c>
      <c r="K19" s="52">
        <f t="shared" si="2"/>
        <v>56764955</v>
      </c>
      <c r="L19" s="52">
        <f t="shared" si="3"/>
        <v>62044095.82</v>
      </c>
      <c r="M19" s="52">
        <f t="shared" si="4"/>
        <v>67814196.73</v>
      </c>
      <c r="N19" s="52">
        <f t="shared" si="8"/>
        <v>186623247.5</v>
      </c>
      <c r="O19" s="53" t="s">
        <v>56</v>
      </c>
      <c r="P19" s="53" t="s">
        <v>56</v>
      </c>
      <c r="Q19" s="53" t="s">
        <v>56</v>
      </c>
      <c r="R19" s="53" t="s">
        <v>56</v>
      </c>
      <c r="S19" s="53" t="s">
        <v>56</v>
      </c>
      <c r="T19" s="53" t="s">
        <v>56</v>
      </c>
      <c r="U19" s="53" t="s">
        <v>56</v>
      </c>
      <c r="V19" s="53" t="s">
        <v>56</v>
      </c>
      <c r="W19" s="53" t="s">
        <v>56</v>
      </c>
      <c r="X19" s="53" t="s">
        <v>56</v>
      </c>
      <c r="Y19" s="53" t="s">
        <v>56</v>
      </c>
      <c r="Z19" s="53" t="s">
        <v>56</v>
      </c>
      <c r="AA19" s="53" t="s">
        <v>56</v>
      </c>
      <c r="AB19" s="53" t="s">
        <v>56</v>
      </c>
      <c r="AC19" s="53" t="s">
        <v>56</v>
      </c>
      <c r="AD19" s="53" t="s">
        <v>56</v>
      </c>
      <c r="AE19" s="53" t="s">
        <v>56</v>
      </c>
      <c r="AF19" s="53" t="s">
        <v>56</v>
      </c>
      <c r="AG19" s="53" t="s">
        <v>56</v>
      </c>
      <c r="AH19" s="53" t="s">
        <v>56</v>
      </c>
      <c r="AI19" s="53" t="s">
        <v>56</v>
      </c>
      <c r="AJ19" s="53" t="s">
        <v>56</v>
      </c>
      <c r="AK19" s="53" t="s">
        <v>56</v>
      </c>
      <c r="AL19" s="53" t="s">
        <v>56</v>
      </c>
      <c r="AM19" s="53" t="s">
        <v>56</v>
      </c>
      <c r="AN19" s="53" t="s">
        <v>56</v>
      </c>
      <c r="AO19" s="53" t="s">
        <v>56</v>
      </c>
      <c r="AP19" s="53" t="s">
        <v>56</v>
      </c>
      <c r="AQ19" s="53" t="s">
        <v>56</v>
      </c>
      <c r="AR19" s="53" t="s">
        <v>56</v>
      </c>
      <c r="AS19" s="53" t="s">
        <v>56</v>
      </c>
      <c r="AT19" s="53" t="s">
        <v>56</v>
      </c>
      <c r="AU19" s="53" t="s">
        <v>56</v>
      </c>
      <c r="AV19" s="53" t="s">
        <v>56</v>
      </c>
      <c r="AW19" s="53" t="s">
        <v>56</v>
      </c>
      <c r="AX19" s="53" t="s">
        <v>56</v>
      </c>
      <c r="AY19" s="53" t="s">
        <v>56</v>
      </c>
      <c r="AZ19" s="53" t="s">
        <v>56</v>
      </c>
      <c r="BA19" s="54">
        <f t="shared" si="6"/>
        <v>186623247.5</v>
      </c>
      <c r="BB19" s="54">
        <f t="shared" si="7"/>
        <v>186623247.5</v>
      </c>
      <c r="BC19" s="55"/>
      <c r="BD19" s="37"/>
    </row>
    <row r="20">
      <c r="A20" s="34"/>
      <c r="B20" s="57" t="s">
        <v>69</v>
      </c>
      <c r="C20" s="50" t="s">
        <v>71</v>
      </c>
      <c r="D20" s="51">
        <v>1.0</v>
      </c>
      <c r="E20" s="51">
        <v>40.0</v>
      </c>
      <c r="F20" s="51">
        <v>52.0</v>
      </c>
      <c r="G20" s="51">
        <v>52.0</v>
      </c>
      <c r="H20" s="51">
        <v>52.0</v>
      </c>
      <c r="I20" s="52">
        <v>3995000.0</v>
      </c>
      <c r="J20" s="52">
        <f t="shared" si="1"/>
        <v>24968.75</v>
      </c>
      <c r="K20" s="52">
        <f t="shared" si="2"/>
        <v>56764955</v>
      </c>
      <c r="L20" s="52">
        <f t="shared" si="3"/>
        <v>62044095.82</v>
      </c>
      <c r="M20" s="52">
        <f t="shared" si="4"/>
        <v>67814196.73</v>
      </c>
      <c r="N20" s="52">
        <f t="shared" si="8"/>
        <v>186623247.5</v>
      </c>
      <c r="O20" s="53" t="s">
        <v>56</v>
      </c>
      <c r="P20" s="53" t="s">
        <v>56</v>
      </c>
      <c r="Q20" s="53" t="s">
        <v>56</v>
      </c>
      <c r="R20" s="53" t="s">
        <v>56</v>
      </c>
      <c r="S20" s="53" t="s">
        <v>56</v>
      </c>
      <c r="T20" s="53" t="s">
        <v>56</v>
      </c>
      <c r="U20" s="53" t="s">
        <v>56</v>
      </c>
      <c r="V20" s="53" t="s">
        <v>56</v>
      </c>
      <c r="W20" s="53" t="s">
        <v>56</v>
      </c>
      <c r="X20" s="53" t="s">
        <v>56</v>
      </c>
      <c r="Y20" s="53" t="s">
        <v>56</v>
      </c>
      <c r="Z20" s="53" t="s">
        <v>56</v>
      </c>
      <c r="AA20" s="53" t="s">
        <v>56</v>
      </c>
      <c r="AB20" s="53" t="s">
        <v>56</v>
      </c>
      <c r="AC20" s="53" t="s">
        <v>56</v>
      </c>
      <c r="AD20" s="53" t="s">
        <v>56</v>
      </c>
      <c r="AE20" s="53" t="s">
        <v>56</v>
      </c>
      <c r="AF20" s="53" t="s">
        <v>56</v>
      </c>
      <c r="AG20" s="53" t="s">
        <v>56</v>
      </c>
      <c r="AH20" s="53" t="s">
        <v>56</v>
      </c>
      <c r="AI20" s="53" t="s">
        <v>56</v>
      </c>
      <c r="AJ20" s="53" t="s">
        <v>56</v>
      </c>
      <c r="AK20" s="53" t="s">
        <v>56</v>
      </c>
      <c r="AL20" s="53" t="s">
        <v>56</v>
      </c>
      <c r="AM20" s="53" t="s">
        <v>56</v>
      </c>
      <c r="AN20" s="53" t="s">
        <v>56</v>
      </c>
      <c r="AO20" s="53" t="s">
        <v>56</v>
      </c>
      <c r="AP20" s="53" t="s">
        <v>56</v>
      </c>
      <c r="AQ20" s="53" t="s">
        <v>56</v>
      </c>
      <c r="AR20" s="53" t="s">
        <v>56</v>
      </c>
      <c r="AS20" s="53" t="s">
        <v>56</v>
      </c>
      <c r="AT20" s="53" t="s">
        <v>56</v>
      </c>
      <c r="AU20" s="53" t="s">
        <v>56</v>
      </c>
      <c r="AV20" s="53" t="s">
        <v>56</v>
      </c>
      <c r="AW20" s="53" t="s">
        <v>56</v>
      </c>
      <c r="AX20" s="53" t="s">
        <v>56</v>
      </c>
      <c r="AY20" s="53" t="s">
        <v>56</v>
      </c>
      <c r="AZ20" s="53" t="s">
        <v>56</v>
      </c>
      <c r="BA20" s="54">
        <f t="shared" si="6"/>
        <v>186623247.5</v>
      </c>
      <c r="BB20" s="54">
        <f t="shared" si="7"/>
        <v>186623247.5</v>
      </c>
      <c r="BC20" s="55"/>
      <c r="BD20" s="37"/>
    </row>
    <row r="21">
      <c r="A21" s="34"/>
      <c r="B21" s="49" t="s">
        <v>72</v>
      </c>
      <c r="C21" s="50" t="s">
        <v>73</v>
      </c>
      <c r="D21" s="51">
        <v>4.0</v>
      </c>
      <c r="E21" s="51">
        <v>25.0</v>
      </c>
      <c r="F21" s="51">
        <v>52.0</v>
      </c>
      <c r="G21" s="51">
        <v>52.0</v>
      </c>
      <c r="H21" s="51">
        <v>52.0</v>
      </c>
      <c r="I21" s="52">
        <v>3995000.0</v>
      </c>
      <c r="J21" s="52">
        <f t="shared" si="1"/>
        <v>24968.75</v>
      </c>
      <c r="K21" s="52">
        <f t="shared" si="2"/>
        <v>141912387.5</v>
      </c>
      <c r="L21" s="52">
        <f t="shared" si="3"/>
        <v>155110239.5</v>
      </c>
      <c r="M21" s="52">
        <f t="shared" si="4"/>
        <v>169535491.8</v>
      </c>
      <c r="N21" s="52">
        <f t="shared" si="8"/>
        <v>466558118.9</v>
      </c>
      <c r="O21" s="53" t="s">
        <v>56</v>
      </c>
      <c r="P21" s="53" t="s">
        <v>56</v>
      </c>
      <c r="Q21" s="53" t="s">
        <v>56</v>
      </c>
      <c r="R21" s="53" t="s">
        <v>56</v>
      </c>
      <c r="S21" s="53" t="s">
        <v>56</v>
      </c>
      <c r="T21" s="53" t="s">
        <v>56</v>
      </c>
      <c r="U21" s="53" t="s">
        <v>56</v>
      </c>
      <c r="V21" s="53" t="s">
        <v>56</v>
      </c>
      <c r="W21" s="53" t="s">
        <v>56</v>
      </c>
      <c r="X21" s="53" t="s">
        <v>56</v>
      </c>
      <c r="Y21" s="53" t="s">
        <v>56</v>
      </c>
      <c r="Z21" s="53" t="s">
        <v>56</v>
      </c>
      <c r="AA21" s="53" t="s">
        <v>56</v>
      </c>
      <c r="AB21" s="53" t="s">
        <v>56</v>
      </c>
      <c r="AC21" s="53" t="s">
        <v>56</v>
      </c>
      <c r="AD21" s="53" t="s">
        <v>56</v>
      </c>
      <c r="AE21" s="53" t="s">
        <v>56</v>
      </c>
      <c r="AF21" s="53" t="s">
        <v>56</v>
      </c>
      <c r="AG21" s="53" t="s">
        <v>56</v>
      </c>
      <c r="AH21" s="53" t="s">
        <v>56</v>
      </c>
      <c r="AI21" s="53" t="s">
        <v>56</v>
      </c>
      <c r="AJ21" s="53" t="s">
        <v>56</v>
      </c>
      <c r="AK21" s="53" t="s">
        <v>56</v>
      </c>
      <c r="AL21" s="53" t="s">
        <v>56</v>
      </c>
      <c r="AM21" s="53" t="s">
        <v>56</v>
      </c>
      <c r="AN21" s="53" t="s">
        <v>56</v>
      </c>
      <c r="AO21" s="53" t="s">
        <v>56</v>
      </c>
      <c r="AP21" s="53" t="s">
        <v>56</v>
      </c>
      <c r="AQ21" s="53" t="s">
        <v>56</v>
      </c>
      <c r="AR21" s="53" t="s">
        <v>56</v>
      </c>
      <c r="AS21" s="53" t="s">
        <v>56</v>
      </c>
      <c r="AT21" s="53" t="s">
        <v>56</v>
      </c>
      <c r="AU21" s="53" t="s">
        <v>56</v>
      </c>
      <c r="AV21" s="53" t="s">
        <v>56</v>
      </c>
      <c r="AW21" s="53" t="s">
        <v>56</v>
      </c>
      <c r="AX21" s="53" t="s">
        <v>56</v>
      </c>
      <c r="AY21" s="53" t="s">
        <v>56</v>
      </c>
      <c r="AZ21" s="53" t="s">
        <v>56</v>
      </c>
      <c r="BA21" s="54">
        <f t="shared" si="6"/>
        <v>466558118.9</v>
      </c>
      <c r="BB21" s="54">
        <f t="shared" si="7"/>
        <v>466558118.9</v>
      </c>
      <c r="BC21" s="55"/>
      <c r="BD21" s="37"/>
    </row>
    <row r="22">
      <c r="A22" s="34"/>
      <c r="B22" s="49" t="s">
        <v>74</v>
      </c>
      <c r="C22" s="50" t="s">
        <v>75</v>
      </c>
      <c r="D22" s="51">
        <v>1.0</v>
      </c>
      <c r="E22" s="51">
        <v>16.0</v>
      </c>
      <c r="F22" s="51">
        <v>24.0</v>
      </c>
      <c r="G22" s="51">
        <v>0.0</v>
      </c>
      <c r="H22" s="51">
        <v>0.0</v>
      </c>
      <c r="I22" s="52">
        <v>3995000.0</v>
      </c>
      <c r="J22" s="52">
        <f t="shared" si="1"/>
        <v>24968.75</v>
      </c>
      <c r="K22" s="52">
        <f t="shared" si="2"/>
        <v>10479684</v>
      </c>
      <c r="L22" s="52">
        <f t="shared" si="3"/>
        <v>0</v>
      </c>
      <c r="M22" s="52">
        <f t="shared" si="4"/>
        <v>0</v>
      </c>
      <c r="N22" s="52">
        <f t="shared" si="8"/>
        <v>10479684</v>
      </c>
      <c r="O22" s="53" t="s">
        <v>56</v>
      </c>
      <c r="P22" s="53" t="s">
        <v>56</v>
      </c>
      <c r="Q22" s="53" t="s">
        <v>56</v>
      </c>
      <c r="R22" s="53" t="s">
        <v>56</v>
      </c>
      <c r="S22" s="53" t="s">
        <v>56</v>
      </c>
      <c r="T22" s="53" t="s">
        <v>56</v>
      </c>
      <c r="U22" s="53" t="s">
        <v>56</v>
      </c>
      <c r="V22" s="53" t="s">
        <v>56</v>
      </c>
      <c r="W22" s="53" t="s">
        <v>56</v>
      </c>
      <c r="X22" s="53" t="s">
        <v>56</v>
      </c>
      <c r="Y22" s="53" t="s">
        <v>56</v>
      </c>
      <c r="Z22" s="53" t="s">
        <v>56</v>
      </c>
      <c r="AA22" s="53" t="s">
        <v>56</v>
      </c>
      <c r="AB22" s="53" t="s">
        <v>56</v>
      </c>
      <c r="AC22" s="53" t="s">
        <v>56</v>
      </c>
      <c r="AD22" s="53" t="s">
        <v>56</v>
      </c>
      <c r="AE22" s="53" t="s">
        <v>56</v>
      </c>
      <c r="AF22" s="53" t="s">
        <v>56</v>
      </c>
      <c r="AG22" s="53" t="s">
        <v>56</v>
      </c>
      <c r="AH22" s="53" t="s">
        <v>56</v>
      </c>
      <c r="AI22" s="53" t="s">
        <v>56</v>
      </c>
      <c r="AJ22" s="53" t="s">
        <v>56</v>
      </c>
      <c r="AK22" s="53" t="s">
        <v>56</v>
      </c>
      <c r="AL22" s="53" t="s">
        <v>56</v>
      </c>
      <c r="AM22" s="53" t="s">
        <v>56</v>
      </c>
      <c r="AN22" s="53" t="s">
        <v>56</v>
      </c>
      <c r="AO22" s="53" t="s">
        <v>56</v>
      </c>
      <c r="AP22" s="53" t="s">
        <v>56</v>
      </c>
      <c r="AQ22" s="53" t="s">
        <v>56</v>
      </c>
      <c r="AR22" s="53" t="s">
        <v>56</v>
      </c>
      <c r="AS22" s="53" t="s">
        <v>56</v>
      </c>
      <c r="AT22" s="53" t="s">
        <v>56</v>
      </c>
      <c r="AU22" s="53" t="s">
        <v>56</v>
      </c>
      <c r="AV22" s="53" t="s">
        <v>56</v>
      </c>
      <c r="AW22" s="53" t="s">
        <v>56</v>
      </c>
      <c r="AX22" s="53" t="s">
        <v>56</v>
      </c>
      <c r="AY22" s="53" t="s">
        <v>56</v>
      </c>
      <c r="AZ22" s="53" t="s">
        <v>56</v>
      </c>
      <c r="BA22" s="54">
        <f t="shared" si="6"/>
        <v>10479684</v>
      </c>
      <c r="BB22" s="54">
        <f t="shared" si="7"/>
        <v>10479684</v>
      </c>
      <c r="BC22" s="55"/>
      <c r="BD22" s="37"/>
    </row>
    <row r="23">
      <c r="A23" s="34"/>
      <c r="B23" s="49" t="s">
        <v>74</v>
      </c>
      <c r="C23" s="50" t="s">
        <v>75</v>
      </c>
      <c r="D23" s="51">
        <v>1.0</v>
      </c>
      <c r="E23" s="51">
        <v>16.0</v>
      </c>
      <c r="F23" s="51">
        <v>24.0</v>
      </c>
      <c r="G23" s="51">
        <v>0.0</v>
      </c>
      <c r="H23" s="51">
        <v>0.0</v>
      </c>
      <c r="I23" s="52">
        <v>3995000.0</v>
      </c>
      <c r="J23" s="52">
        <f t="shared" si="1"/>
        <v>24968.75</v>
      </c>
      <c r="K23" s="52">
        <f t="shared" si="2"/>
        <v>10479684</v>
      </c>
      <c r="L23" s="52">
        <f t="shared" si="3"/>
        <v>0</v>
      </c>
      <c r="M23" s="52">
        <f t="shared" si="4"/>
        <v>0</v>
      </c>
      <c r="N23" s="52">
        <f t="shared" si="8"/>
        <v>10479684</v>
      </c>
      <c r="O23" s="53" t="s">
        <v>56</v>
      </c>
      <c r="P23" s="53" t="s">
        <v>56</v>
      </c>
      <c r="Q23" s="53" t="s">
        <v>56</v>
      </c>
      <c r="R23" s="53" t="s">
        <v>56</v>
      </c>
      <c r="S23" s="53" t="s">
        <v>56</v>
      </c>
      <c r="T23" s="53" t="s">
        <v>56</v>
      </c>
      <c r="U23" s="53" t="s">
        <v>56</v>
      </c>
      <c r="V23" s="53" t="s">
        <v>56</v>
      </c>
      <c r="W23" s="53" t="s">
        <v>56</v>
      </c>
      <c r="X23" s="53" t="s">
        <v>56</v>
      </c>
      <c r="Y23" s="53" t="s">
        <v>56</v>
      </c>
      <c r="Z23" s="53" t="s">
        <v>56</v>
      </c>
      <c r="AA23" s="53" t="s">
        <v>56</v>
      </c>
      <c r="AB23" s="53" t="s">
        <v>56</v>
      </c>
      <c r="AC23" s="53" t="s">
        <v>56</v>
      </c>
      <c r="AD23" s="53" t="s">
        <v>56</v>
      </c>
      <c r="AE23" s="53" t="s">
        <v>56</v>
      </c>
      <c r="AF23" s="53" t="s">
        <v>56</v>
      </c>
      <c r="AG23" s="53" t="s">
        <v>56</v>
      </c>
      <c r="AH23" s="53" t="s">
        <v>56</v>
      </c>
      <c r="AI23" s="53" t="s">
        <v>56</v>
      </c>
      <c r="AJ23" s="53" t="s">
        <v>56</v>
      </c>
      <c r="AK23" s="53" t="s">
        <v>56</v>
      </c>
      <c r="AL23" s="53" t="s">
        <v>56</v>
      </c>
      <c r="AM23" s="53" t="s">
        <v>56</v>
      </c>
      <c r="AN23" s="53" t="s">
        <v>56</v>
      </c>
      <c r="AO23" s="53" t="s">
        <v>56</v>
      </c>
      <c r="AP23" s="53" t="s">
        <v>56</v>
      </c>
      <c r="AQ23" s="53" t="s">
        <v>56</v>
      </c>
      <c r="AR23" s="53" t="s">
        <v>56</v>
      </c>
      <c r="AS23" s="53" t="s">
        <v>56</v>
      </c>
      <c r="AT23" s="53" t="s">
        <v>56</v>
      </c>
      <c r="AU23" s="53" t="s">
        <v>56</v>
      </c>
      <c r="AV23" s="53" t="s">
        <v>56</v>
      </c>
      <c r="AW23" s="53" t="s">
        <v>56</v>
      </c>
      <c r="AX23" s="53" t="s">
        <v>56</v>
      </c>
      <c r="AY23" s="53" t="s">
        <v>56</v>
      </c>
      <c r="AZ23" s="53" t="s">
        <v>56</v>
      </c>
      <c r="BA23" s="54">
        <f t="shared" si="6"/>
        <v>10479684</v>
      </c>
      <c r="BB23" s="54">
        <f t="shared" si="7"/>
        <v>10479684</v>
      </c>
      <c r="BC23" s="55"/>
      <c r="BD23" s="37"/>
    </row>
    <row r="24">
      <c r="A24" s="34"/>
      <c r="B24" s="49" t="s">
        <v>74</v>
      </c>
      <c r="C24" s="50" t="s">
        <v>75</v>
      </c>
      <c r="D24" s="51">
        <v>1.0</v>
      </c>
      <c r="E24" s="51">
        <v>16.0</v>
      </c>
      <c r="F24" s="51">
        <v>24.0</v>
      </c>
      <c r="G24" s="51">
        <v>0.0</v>
      </c>
      <c r="H24" s="51">
        <v>0.0</v>
      </c>
      <c r="I24" s="52">
        <v>3995000.0</v>
      </c>
      <c r="J24" s="52">
        <f t="shared" si="1"/>
        <v>24968.75</v>
      </c>
      <c r="K24" s="52">
        <f t="shared" si="2"/>
        <v>10479684</v>
      </c>
      <c r="L24" s="52">
        <f t="shared" si="3"/>
        <v>0</v>
      </c>
      <c r="M24" s="52">
        <f t="shared" si="4"/>
        <v>0</v>
      </c>
      <c r="N24" s="52">
        <f t="shared" si="8"/>
        <v>10479684</v>
      </c>
      <c r="O24" s="53" t="s">
        <v>56</v>
      </c>
      <c r="P24" s="53" t="s">
        <v>56</v>
      </c>
      <c r="Q24" s="53" t="s">
        <v>56</v>
      </c>
      <c r="R24" s="53" t="s">
        <v>56</v>
      </c>
      <c r="S24" s="53" t="s">
        <v>56</v>
      </c>
      <c r="T24" s="53" t="s">
        <v>56</v>
      </c>
      <c r="U24" s="53" t="s">
        <v>56</v>
      </c>
      <c r="V24" s="53" t="s">
        <v>56</v>
      </c>
      <c r="W24" s="53" t="s">
        <v>56</v>
      </c>
      <c r="X24" s="53" t="s">
        <v>56</v>
      </c>
      <c r="Y24" s="53" t="s">
        <v>56</v>
      </c>
      <c r="Z24" s="53" t="s">
        <v>56</v>
      </c>
      <c r="AA24" s="53" t="s">
        <v>56</v>
      </c>
      <c r="AB24" s="53" t="s">
        <v>56</v>
      </c>
      <c r="AC24" s="53" t="s">
        <v>56</v>
      </c>
      <c r="AD24" s="53" t="s">
        <v>56</v>
      </c>
      <c r="AE24" s="53" t="s">
        <v>56</v>
      </c>
      <c r="AF24" s="53" t="s">
        <v>56</v>
      </c>
      <c r="AG24" s="53" t="s">
        <v>56</v>
      </c>
      <c r="AH24" s="53" t="s">
        <v>56</v>
      </c>
      <c r="AI24" s="53" t="s">
        <v>56</v>
      </c>
      <c r="AJ24" s="53" t="s">
        <v>56</v>
      </c>
      <c r="AK24" s="53" t="s">
        <v>56</v>
      </c>
      <c r="AL24" s="53" t="s">
        <v>56</v>
      </c>
      <c r="AM24" s="53" t="s">
        <v>56</v>
      </c>
      <c r="AN24" s="53" t="s">
        <v>56</v>
      </c>
      <c r="AO24" s="53" t="s">
        <v>56</v>
      </c>
      <c r="AP24" s="53" t="s">
        <v>56</v>
      </c>
      <c r="AQ24" s="53" t="s">
        <v>56</v>
      </c>
      <c r="AR24" s="53" t="s">
        <v>56</v>
      </c>
      <c r="AS24" s="53" t="s">
        <v>56</v>
      </c>
      <c r="AT24" s="53" t="s">
        <v>56</v>
      </c>
      <c r="AU24" s="53" t="s">
        <v>56</v>
      </c>
      <c r="AV24" s="53" t="s">
        <v>56</v>
      </c>
      <c r="AW24" s="53" t="s">
        <v>56</v>
      </c>
      <c r="AX24" s="53" t="s">
        <v>56</v>
      </c>
      <c r="AY24" s="53" t="s">
        <v>56</v>
      </c>
      <c r="AZ24" s="53" t="s">
        <v>56</v>
      </c>
      <c r="BA24" s="54">
        <f t="shared" si="6"/>
        <v>10479684</v>
      </c>
      <c r="BB24" s="54">
        <f t="shared" si="7"/>
        <v>10479684</v>
      </c>
      <c r="BC24" s="55"/>
      <c r="BD24" s="37"/>
    </row>
    <row r="25">
      <c r="A25" s="34"/>
      <c r="B25" s="49" t="s">
        <v>74</v>
      </c>
      <c r="C25" s="50" t="s">
        <v>75</v>
      </c>
      <c r="D25" s="51">
        <v>1.0</v>
      </c>
      <c r="E25" s="51">
        <v>16.0</v>
      </c>
      <c r="F25" s="51">
        <v>24.0</v>
      </c>
      <c r="G25" s="51">
        <v>0.0</v>
      </c>
      <c r="H25" s="51">
        <v>0.0</v>
      </c>
      <c r="I25" s="52">
        <v>3995000.0</v>
      </c>
      <c r="J25" s="52">
        <f t="shared" si="1"/>
        <v>24968.75</v>
      </c>
      <c r="K25" s="52">
        <f t="shared" si="2"/>
        <v>10479684</v>
      </c>
      <c r="L25" s="52">
        <f t="shared" si="3"/>
        <v>0</v>
      </c>
      <c r="M25" s="52">
        <f t="shared" si="4"/>
        <v>0</v>
      </c>
      <c r="N25" s="52">
        <f t="shared" si="8"/>
        <v>10479684</v>
      </c>
      <c r="O25" s="53" t="s">
        <v>56</v>
      </c>
      <c r="P25" s="53" t="s">
        <v>56</v>
      </c>
      <c r="Q25" s="53" t="s">
        <v>56</v>
      </c>
      <c r="R25" s="53" t="s">
        <v>56</v>
      </c>
      <c r="S25" s="53" t="s">
        <v>56</v>
      </c>
      <c r="T25" s="53" t="s">
        <v>56</v>
      </c>
      <c r="U25" s="53" t="s">
        <v>56</v>
      </c>
      <c r="V25" s="53" t="s">
        <v>56</v>
      </c>
      <c r="W25" s="53" t="s">
        <v>56</v>
      </c>
      <c r="X25" s="53" t="s">
        <v>56</v>
      </c>
      <c r="Y25" s="53" t="s">
        <v>56</v>
      </c>
      <c r="Z25" s="53" t="s">
        <v>56</v>
      </c>
      <c r="AA25" s="53" t="s">
        <v>56</v>
      </c>
      <c r="AB25" s="53" t="s">
        <v>56</v>
      </c>
      <c r="AC25" s="53" t="s">
        <v>56</v>
      </c>
      <c r="AD25" s="53" t="s">
        <v>56</v>
      </c>
      <c r="AE25" s="53" t="s">
        <v>56</v>
      </c>
      <c r="AF25" s="53" t="s">
        <v>56</v>
      </c>
      <c r="AG25" s="53" t="s">
        <v>56</v>
      </c>
      <c r="AH25" s="53" t="s">
        <v>56</v>
      </c>
      <c r="AI25" s="53" t="s">
        <v>56</v>
      </c>
      <c r="AJ25" s="53" t="s">
        <v>56</v>
      </c>
      <c r="AK25" s="53" t="s">
        <v>56</v>
      </c>
      <c r="AL25" s="53" t="s">
        <v>56</v>
      </c>
      <c r="AM25" s="53" t="s">
        <v>56</v>
      </c>
      <c r="AN25" s="53" t="s">
        <v>56</v>
      </c>
      <c r="AO25" s="53" t="s">
        <v>56</v>
      </c>
      <c r="AP25" s="53" t="s">
        <v>56</v>
      </c>
      <c r="AQ25" s="53" t="s">
        <v>56</v>
      </c>
      <c r="AR25" s="53" t="s">
        <v>56</v>
      </c>
      <c r="AS25" s="53" t="s">
        <v>56</v>
      </c>
      <c r="AT25" s="53" t="s">
        <v>56</v>
      </c>
      <c r="AU25" s="53" t="s">
        <v>56</v>
      </c>
      <c r="AV25" s="53" t="s">
        <v>56</v>
      </c>
      <c r="AW25" s="53" t="s">
        <v>56</v>
      </c>
      <c r="AX25" s="53" t="s">
        <v>56</v>
      </c>
      <c r="AY25" s="53" t="s">
        <v>56</v>
      </c>
      <c r="AZ25" s="53" t="s">
        <v>56</v>
      </c>
      <c r="BA25" s="54">
        <f t="shared" si="6"/>
        <v>10479684</v>
      </c>
      <c r="BB25" s="54">
        <f t="shared" si="7"/>
        <v>10479684</v>
      </c>
      <c r="BC25" s="55"/>
      <c r="BD25" s="37"/>
    </row>
    <row r="26">
      <c r="A26" s="34"/>
      <c r="B26" s="49" t="s">
        <v>76</v>
      </c>
      <c r="C26" s="50" t="s">
        <v>77</v>
      </c>
      <c r="D26" s="51">
        <v>1.0</v>
      </c>
      <c r="E26" s="51">
        <v>20.0</v>
      </c>
      <c r="F26" s="51">
        <v>52.0</v>
      </c>
      <c r="G26" s="51">
        <v>52.0</v>
      </c>
      <c r="H26" s="51">
        <v>52.0</v>
      </c>
      <c r="I26" s="52">
        <v>3995000.0</v>
      </c>
      <c r="J26" s="52">
        <f t="shared" si="1"/>
        <v>24968.75</v>
      </c>
      <c r="K26" s="52">
        <f t="shared" si="2"/>
        <v>28382477.5</v>
      </c>
      <c r="L26" s="52">
        <f t="shared" si="3"/>
        <v>31022047.91</v>
      </c>
      <c r="M26" s="52">
        <f t="shared" si="4"/>
        <v>33907098.36</v>
      </c>
      <c r="N26" s="52">
        <f t="shared" si="8"/>
        <v>93311623.77</v>
      </c>
      <c r="O26" s="53" t="s">
        <v>56</v>
      </c>
      <c r="P26" s="53" t="s">
        <v>56</v>
      </c>
      <c r="Q26" s="53" t="s">
        <v>56</v>
      </c>
      <c r="R26" s="53" t="s">
        <v>56</v>
      </c>
      <c r="S26" s="53" t="s">
        <v>56</v>
      </c>
      <c r="T26" s="53" t="s">
        <v>56</v>
      </c>
      <c r="U26" s="53" t="s">
        <v>56</v>
      </c>
      <c r="V26" s="53" t="s">
        <v>56</v>
      </c>
      <c r="W26" s="53" t="s">
        <v>56</v>
      </c>
      <c r="X26" s="53" t="s">
        <v>56</v>
      </c>
      <c r="Y26" s="53" t="s">
        <v>56</v>
      </c>
      <c r="Z26" s="53" t="s">
        <v>56</v>
      </c>
      <c r="AA26" s="53" t="s">
        <v>56</v>
      </c>
      <c r="AB26" s="53" t="s">
        <v>56</v>
      </c>
      <c r="AC26" s="53" t="s">
        <v>56</v>
      </c>
      <c r="AD26" s="53" t="s">
        <v>56</v>
      </c>
      <c r="AE26" s="53" t="s">
        <v>56</v>
      </c>
      <c r="AF26" s="53" t="s">
        <v>56</v>
      </c>
      <c r="AG26" s="53" t="s">
        <v>56</v>
      </c>
      <c r="AH26" s="53" t="s">
        <v>56</v>
      </c>
      <c r="AI26" s="53" t="s">
        <v>56</v>
      </c>
      <c r="AJ26" s="53" t="s">
        <v>56</v>
      </c>
      <c r="AK26" s="53" t="s">
        <v>56</v>
      </c>
      <c r="AL26" s="53" t="s">
        <v>56</v>
      </c>
      <c r="AM26" s="53" t="s">
        <v>56</v>
      </c>
      <c r="AN26" s="53" t="s">
        <v>56</v>
      </c>
      <c r="AO26" s="53" t="s">
        <v>56</v>
      </c>
      <c r="AP26" s="53" t="s">
        <v>56</v>
      </c>
      <c r="AQ26" s="53" t="s">
        <v>56</v>
      </c>
      <c r="AR26" s="53" t="s">
        <v>56</v>
      </c>
      <c r="AS26" s="53" t="s">
        <v>56</v>
      </c>
      <c r="AT26" s="53" t="s">
        <v>56</v>
      </c>
      <c r="AU26" s="53" t="s">
        <v>56</v>
      </c>
      <c r="AV26" s="53" t="s">
        <v>56</v>
      </c>
      <c r="AW26" s="53" t="s">
        <v>56</v>
      </c>
      <c r="AX26" s="53" t="s">
        <v>56</v>
      </c>
      <c r="AY26" s="53" t="s">
        <v>56</v>
      </c>
      <c r="AZ26" s="53" t="s">
        <v>56</v>
      </c>
      <c r="BA26" s="54">
        <f t="shared" si="6"/>
        <v>93311623.77</v>
      </c>
      <c r="BB26" s="54">
        <f t="shared" si="7"/>
        <v>93311623.77</v>
      </c>
      <c r="BC26" s="55"/>
      <c r="BD26" s="37"/>
    </row>
    <row r="27">
      <c r="A27" s="34"/>
      <c r="B27" s="49" t="s">
        <v>76</v>
      </c>
      <c r="C27" s="50" t="s">
        <v>77</v>
      </c>
      <c r="D27" s="51">
        <v>1.0</v>
      </c>
      <c r="E27" s="51">
        <v>20.0</v>
      </c>
      <c r="F27" s="51">
        <v>52.0</v>
      </c>
      <c r="G27" s="51">
        <v>52.0</v>
      </c>
      <c r="H27" s="51">
        <v>52.0</v>
      </c>
      <c r="I27" s="52">
        <v>3995000.0</v>
      </c>
      <c r="J27" s="52">
        <f t="shared" si="1"/>
        <v>24968.75</v>
      </c>
      <c r="K27" s="52">
        <f t="shared" si="2"/>
        <v>28382477.5</v>
      </c>
      <c r="L27" s="52">
        <f t="shared" si="3"/>
        <v>31022047.91</v>
      </c>
      <c r="M27" s="52">
        <f t="shared" si="4"/>
        <v>33907098.36</v>
      </c>
      <c r="N27" s="52">
        <f t="shared" si="8"/>
        <v>93311623.77</v>
      </c>
      <c r="O27" s="53" t="s">
        <v>56</v>
      </c>
      <c r="P27" s="53" t="s">
        <v>56</v>
      </c>
      <c r="Q27" s="53" t="s">
        <v>56</v>
      </c>
      <c r="R27" s="53" t="s">
        <v>56</v>
      </c>
      <c r="S27" s="53" t="s">
        <v>56</v>
      </c>
      <c r="T27" s="53" t="s">
        <v>56</v>
      </c>
      <c r="U27" s="53" t="s">
        <v>56</v>
      </c>
      <c r="V27" s="53" t="s">
        <v>56</v>
      </c>
      <c r="W27" s="53" t="s">
        <v>56</v>
      </c>
      <c r="X27" s="53" t="s">
        <v>56</v>
      </c>
      <c r="Y27" s="53" t="s">
        <v>56</v>
      </c>
      <c r="Z27" s="53" t="s">
        <v>56</v>
      </c>
      <c r="AA27" s="53" t="s">
        <v>56</v>
      </c>
      <c r="AB27" s="53" t="s">
        <v>56</v>
      </c>
      <c r="AC27" s="53" t="s">
        <v>56</v>
      </c>
      <c r="AD27" s="53" t="s">
        <v>56</v>
      </c>
      <c r="AE27" s="53" t="s">
        <v>56</v>
      </c>
      <c r="AF27" s="53" t="s">
        <v>56</v>
      </c>
      <c r="AG27" s="53" t="s">
        <v>56</v>
      </c>
      <c r="AH27" s="53" t="s">
        <v>56</v>
      </c>
      <c r="AI27" s="53" t="s">
        <v>56</v>
      </c>
      <c r="AJ27" s="53" t="s">
        <v>56</v>
      </c>
      <c r="AK27" s="53" t="s">
        <v>56</v>
      </c>
      <c r="AL27" s="53" t="s">
        <v>56</v>
      </c>
      <c r="AM27" s="53" t="s">
        <v>56</v>
      </c>
      <c r="AN27" s="53" t="s">
        <v>56</v>
      </c>
      <c r="AO27" s="53" t="s">
        <v>56</v>
      </c>
      <c r="AP27" s="53" t="s">
        <v>56</v>
      </c>
      <c r="AQ27" s="53" t="s">
        <v>56</v>
      </c>
      <c r="AR27" s="53" t="s">
        <v>56</v>
      </c>
      <c r="AS27" s="53" t="s">
        <v>56</v>
      </c>
      <c r="AT27" s="53" t="s">
        <v>56</v>
      </c>
      <c r="AU27" s="53" t="s">
        <v>56</v>
      </c>
      <c r="AV27" s="53" t="s">
        <v>56</v>
      </c>
      <c r="AW27" s="53" t="s">
        <v>56</v>
      </c>
      <c r="AX27" s="53" t="s">
        <v>56</v>
      </c>
      <c r="AY27" s="53" t="s">
        <v>56</v>
      </c>
      <c r="AZ27" s="53" t="s">
        <v>56</v>
      </c>
      <c r="BA27" s="54">
        <f t="shared" si="6"/>
        <v>93311623.77</v>
      </c>
      <c r="BB27" s="54">
        <f t="shared" si="7"/>
        <v>93311623.77</v>
      </c>
      <c r="BC27" s="55"/>
      <c r="BD27" s="37"/>
    </row>
    <row r="28">
      <c r="A28" s="34"/>
      <c r="B28" s="49" t="s">
        <v>76</v>
      </c>
      <c r="C28" s="50" t="s">
        <v>77</v>
      </c>
      <c r="D28" s="51">
        <v>1.0</v>
      </c>
      <c r="E28" s="51">
        <v>20.0</v>
      </c>
      <c r="F28" s="51">
        <v>52.0</v>
      </c>
      <c r="G28" s="51">
        <v>52.0</v>
      </c>
      <c r="H28" s="51">
        <v>52.0</v>
      </c>
      <c r="I28" s="52">
        <v>3995000.0</v>
      </c>
      <c r="J28" s="52">
        <f t="shared" si="1"/>
        <v>24968.75</v>
      </c>
      <c r="K28" s="52">
        <f t="shared" si="2"/>
        <v>28382477.5</v>
      </c>
      <c r="L28" s="52">
        <f t="shared" si="3"/>
        <v>31022047.91</v>
      </c>
      <c r="M28" s="52">
        <f t="shared" si="4"/>
        <v>33907098.36</v>
      </c>
      <c r="N28" s="52">
        <f t="shared" si="8"/>
        <v>93311623.77</v>
      </c>
      <c r="O28" s="53" t="s">
        <v>56</v>
      </c>
      <c r="P28" s="53" t="s">
        <v>56</v>
      </c>
      <c r="Q28" s="53" t="s">
        <v>56</v>
      </c>
      <c r="R28" s="53" t="s">
        <v>56</v>
      </c>
      <c r="S28" s="53" t="s">
        <v>56</v>
      </c>
      <c r="T28" s="53" t="s">
        <v>56</v>
      </c>
      <c r="U28" s="53" t="s">
        <v>56</v>
      </c>
      <c r="V28" s="53" t="s">
        <v>56</v>
      </c>
      <c r="W28" s="53" t="s">
        <v>56</v>
      </c>
      <c r="X28" s="53" t="s">
        <v>56</v>
      </c>
      <c r="Y28" s="53" t="s">
        <v>56</v>
      </c>
      <c r="Z28" s="53" t="s">
        <v>56</v>
      </c>
      <c r="AA28" s="53" t="s">
        <v>56</v>
      </c>
      <c r="AB28" s="53" t="s">
        <v>56</v>
      </c>
      <c r="AC28" s="53" t="s">
        <v>56</v>
      </c>
      <c r="AD28" s="53" t="s">
        <v>56</v>
      </c>
      <c r="AE28" s="53" t="s">
        <v>56</v>
      </c>
      <c r="AF28" s="53" t="s">
        <v>56</v>
      </c>
      <c r="AG28" s="53" t="s">
        <v>56</v>
      </c>
      <c r="AH28" s="53" t="s">
        <v>56</v>
      </c>
      <c r="AI28" s="53" t="s">
        <v>56</v>
      </c>
      <c r="AJ28" s="53" t="s">
        <v>56</v>
      </c>
      <c r="AK28" s="53" t="s">
        <v>56</v>
      </c>
      <c r="AL28" s="53" t="s">
        <v>56</v>
      </c>
      <c r="AM28" s="53" t="s">
        <v>56</v>
      </c>
      <c r="AN28" s="53" t="s">
        <v>56</v>
      </c>
      <c r="AO28" s="53" t="s">
        <v>56</v>
      </c>
      <c r="AP28" s="53" t="s">
        <v>56</v>
      </c>
      <c r="AQ28" s="53" t="s">
        <v>56</v>
      </c>
      <c r="AR28" s="53" t="s">
        <v>56</v>
      </c>
      <c r="AS28" s="53" t="s">
        <v>56</v>
      </c>
      <c r="AT28" s="53" t="s">
        <v>56</v>
      </c>
      <c r="AU28" s="53" t="s">
        <v>56</v>
      </c>
      <c r="AV28" s="53" t="s">
        <v>56</v>
      </c>
      <c r="AW28" s="53" t="s">
        <v>56</v>
      </c>
      <c r="AX28" s="53" t="s">
        <v>56</v>
      </c>
      <c r="AY28" s="53" t="s">
        <v>56</v>
      </c>
      <c r="AZ28" s="53" t="s">
        <v>56</v>
      </c>
      <c r="BA28" s="54">
        <f t="shared" si="6"/>
        <v>93311623.77</v>
      </c>
      <c r="BB28" s="54">
        <f t="shared" si="7"/>
        <v>93311623.77</v>
      </c>
      <c r="BC28" s="55"/>
      <c r="BD28" s="37"/>
    </row>
    <row r="29">
      <c r="A29" s="34"/>
      <c r="B29" s="49" t="s">
        <v>78</v>
      </c>
      <c r="C29" s="50" t="s">
        <v>79</v>
      </c>
      <c r="D29" s="51">
        <v>1.0</v>
      </c>
      <c r="E29" s="51">
        <v>40.0</v>
      </c>
      <c r="F29" s="51">
        <v>12.0</v>
      </c>
      <c r="G29" s="51">
        <v>0.0</v>
      </c>
      <c r="H29" s="51">
        <v>0.0</v>
      </c>
      <c r="I29" s="52">
        <v>4880586.0</v>
      </c>
      <c r="J29" s="52">
        <f t="shared" si="1"/>
        <v>30503.6625</v>
      </c>
      <c r="K29" s="52">
        <f t="shared" si="2"/>
        <v>16003441.49</v>
      </c>
      <c r="L29" s="52">
        <f t="shared" si="3"/>
        <v>0</v>
      </c>
      <c r="M29" s="52">
        <f t="shared" si="4"/>
        <v>0</v>
      </c>
      <c r="N29" s="52">
        <f t="shared" si="8"/>
        <v>16003441.49</v>
      </c>
      <c r="O29" s="53" t="s">
        <v>56</v>
      </c>
      <c r="P29" s="53" t="s">
        <v>56</v>
      </c>
      <c r="Q29" s="53" t="s">
        <v>56</v>
      </c>
      <c r="R29" s="53" t="s">
        <v>56</v>
      </c>
      <c r="S29" s="53" t="s">
        <v>56</v>
      </c>
      <c r="T29" s="53" t="s">
        <v>56</v>
      </c>
      <c r="U29" s="53" t="s">
        <v>56</v>
      </c>
      <c r="V29" s="53" t="s">
        <v>56</v>
      </c>
      <c r="W29" s="53" t="s">
        <v>56</v>
      </c>
      <c r="X29" s="53" t="s">
        <v>56</v>
      </c>
      <c r="Y29" s="53" t="s">
        <v>56</v>
      </c>
      <c r="Z29" s="53" t="s">
        <v>56</v>
      </c>
      <c r="AA29" s="53" t="s">
        <v>56</v>
      </c>
      <c r="AB29" s="53" t="s">
        <v>56</v>
      </c>
      <c r="AC29" s="53" t="s">
        <v>56</v>
      </c>
      <c r="AD29" s="53" t="s">
        <v>56</v>
      </c>
      <c r="AE29" s="53" t="s">
        <v>56</v>
      </c>
      <c r="AF29" s="53" t="s">
        <v>56</v>
      </c>
      <c r="AG29" s="53" t="s">
        <v>56</v>
      </c>
      <c r="AH29" s="53" t="s">
        <v>56</v>
      </c>
      <c r="AI29" s="53" t="s">
        <v>56</v>
      </c>
      <c r="AJ29" s="53" t="s">
        <v>56</v>
      </c>
      <c r="AK29" s="53" t="s">
        <v>56</v>
      </c>
      <c r="AL29" s="53" t="s">
        <v>56</v>
      </c>
      <c r="AM29" s="53" t="s">
        <v>56</v>
      </c>
      <c r="AN29" s="53" t="s">
        <v>56</v>
      </c>
      <c r="AO29" s="53" t="s">
        <v>56</v>
      </c>
      <c r="AP29" s="53" t="s">
        <v>56</v>
      </c>
      <c r="AQ29" s="53" t="s">
        <v>56</v>
      </c>
      <c r="AR29" s="53" t="s">
        <v>56</v>
      </c>
      <c r="AS29" s="53" t="s">
        <v>56</v>
      </c>
      <c r="AT29" s="53" t="s">
        <v>56</v>
      </c>
      <c r="AU29" s="53" t="s">
        <v>56</v>
      </c>
      <c r="AV29" s="53" t="s">
        <v>56</v>
      </c>
      <c r="AW29" s="53" t="s">
        <v>56</v>
      </c>
      <c r="AX29" s="53" t="s">
        <v>56</v>
      </c>
      <c r="AY29" s="53" t="s">
        <v>56</v>
      </c>
      <c r="AZ29" s="53" t="s">
        <v>56</v>
      </c>
      <c r="BA29" s="54">
        <f t="shared" si="6"/>
        <v>16003441.49</v>
      </c>
      <c r="BB29" s="54">
        <f t="shared" si="7"/>
        <v>16003441.49</v>
      </c>
      <c r="BC29" s="55"/>
      <c r="BD29" s="37"/>
    </row>
    <row r="30">
      <c r="A30" s="34"/>
      <c r="B30" s="49" t="s">
        <v>80</v>
      </c>
      <c r="C30" s="50" t="s">
        <v>81</v>
      </c>
      <c r="D30" s="51">
        <v>1.0</v>
      </c>
      <c r="E30" s="51">
        <v>2.0</v>
      </c>
      <c r="F30" s="51">
        <v>24.0</v>
      </c>
      <c r="G30" s="51">
        <v>28.0</v>
      </c>
      <c r="H30" s="51">
        <v>0.0</v>
      </c>
      <c r="I30" s="52">
        <v>1.6195612E7</v>
      </c>
      <c r="J30" s="52">
        <f t="shared" si="1"/>
        <v>101222.575</v>
      </c>
      <c r="K30" s="52">
        <f t="shared" si="2"/>
        <v>5310541.175</v>
      </c>
      <c r="L30" s="52">
        <f t="shared" si="3"/>
        <v>6771825.088</v>
      </c>
      <c r="M30" s="52">
        <f t="shared" si="4"/>
        <v>0</v>
      </c>
      <c r="N30" s="52">
        <f t="shared" si="8"/>
        <v>12082366.26</v>
      </c>
      <c r="O30" s="53" t="s">
        <v>56</v>
      </c>
      <c r="P30" s="53" t="s">
        <v>56</v>
      </c>
      <c r="Q30" s="53" t="s">
        <v>56</v>
      </c>
      <c r="R30" s="53" t="s">
        <v>56</v>
      </c>
      <c r="S30" s="53" t="s">
        <v>56</v>
      </c>
      <c r="T30" s="53" t="s">
        <v>56</v>
      </c>
      <c r="U30" s="53" t="s">
        <v>56</v>
      </c>
      <c r="V30" s="53" t="s">
        <v>56</v>
      </c>
      <c r="W30" s="53" t="s">
        <v>56</v>
      </c>
      <c r="X30" s="53" t="s">
        <v>56</v>
      </c>
      <c r="Y30" s="53" t="s">
        <v>56</v>
      </c>
      <c r="Z30" s="53" t="s">
        <v>56</v>
      </c>
      <c r="AA30" s="53" t="s">
        <v>56</v>
      </c>
      <c r="AB30" s="53" t="s">
        <v>56</v>
      </c>
      <c r="AC30" s="53" t="s">
        <v>56</v>
      </c>
      <c r="AD30" s="53" t="s">
        <v>56</v>
      </c>
      <c r="AE30" s="53" t="s">
        <v>56</v>
      </c>
      <c r="AF30" s="53" t="s">
        <v>56</v>
      </c>
      <c r="AG30" s="53" t="s">
        <v>56</v>
      </c>
      <c r="AH30" s="53" t="s">
        <v>56</v>
      </c>
      <c r="AI30" s="53" t="s">
        <v>56</v>
      </c>
      <c r="AJ30" s="53" t="s">
        <v>56</v>
      </c>
      <c r="AK30" s="53" t="s">
        <v>56</v>
      </c>
      <c r="AL30" s="53" t="s">
        <v>56</v>
      </c>
      <c r="AM30" s="53" t="s">
        <v>56</v>
      </c>
      <c r="AN30" s="53" t="s">
        <v>56</v>
      </c>
      <c r="AO30" s="53" t="s">
        <v>56</v>
      </c>
      <c r="AP30" s="53" t="s">
        <v>56</v>
      </c>
      <c r="AQ30" s="53" t="s">
        <v>56</v>
      </c>
      <c r="AR30" s="53" t="s">
        <v>56</v>
      </c>
      <c r="AS30" s="53" t="s">
        <v>56</v>
      </c>
      <c r="AT30" s="53" t="s">
        <v>56</v>
      </c>
      <c r="AU30" s="53" t="s">
        <v>56</v>
      </c>
      <c r="AV30" s="53" t="s">
        <v>56</v>
      </c>
      <c r="AW30" s="53" t="s">
        <v>56</v>
      </c>
      <c r="AX30" s="53" t="s">
        <v>56</v>
      </c>
      <c r="AY30" s="53" t="s">
        <v>56</v>
      </c>
      <c r="AZ30" s="53" t="s">
        <v>56</v>
      </c>
      <c r="BA30" s="54">
        <f t="shared" si="6"/>
        <v>12082366.26</v>
      </c>
      <c r="BB30" s="54">
        <f t="shared" si="7"/>
        <v>12082366.26</v>
      </c>
      <c r="BC30" s="55"/>
      <c r="BD30" s="37"/>
    </row>
    <row r="31">
      <c r="A31" s="34"/>
      <c r="B31" s="49" t="s">
        <v>82</v>
      </c>
      <c r="C31" s="50" t="s">
        <v>83</v>
      </c>
      <c r="D31" s="51">
        <v>5.0</v>
      </c>
      <c r="E31" s="51">
        <v>5.0</v>
      </c>
      <c r="F31" s="51">
        <v>44.0</v>
      </c>
      <c r="G31" s="51">
        <v>52.0</v>
      </c>
      <c r="H31" s="51">
        <v>52.0</v>
      </c>
      <c r="I31" s="52">
        <v>1500000.0</v>
      </c>
      <c r="J31" s="52">
        <f t="shared" si="1"/>
        <v>9375</v>
      </c>
      <c r="K31" s="52">
        <f t="shared" si="2"/>
        <v>11271562.5</v>
      </c>
      <c r="L31" s="52">
        <f t="shared" si="3"/>
        <v>14559784.69</v>
      </c>
      <c r="M31" s="52">
        <f t="shared" si="4"/>
        <v>15913844.66</v>
      </c>
      <c r="N31" s="52">
        <f t="shared" si="8"/>
        <v>41745191.85</v>
      </c>
      <c r="O31" s="53" t="s">
        <v>56</v>
      </c>
      <c r="P31" s="53" t="s">
        <v>56</v>
      </c>
      <c r="Q31" s="53" t="s">
        <v>56</v>
      </c>
      <c r="R31" s="53" t="s">
        <v>56</v>
      </c>
      <c r="S31" s="53" t="s">
        <v>56</v>
      </c>
      <c r="T31" s="53" t="s">
        <v>56</v>
      </c>
      <c r="U31" s="53" t="s">
        <v>56</v>
      </c>
      <c r="V31" s="53" t="s">
        <v>56</v>
      </c>
      <c r="W31" s="53" t="s">
        <v>56</v>
      </c>
      <c r="X31" s="53" t="s">
        <v>56</v>
      </c>
      <c r="Y31" s="53" t="s">
        <v>56</v>
      </c>
      <c r="Z31" s="53" t="s">
        <v>56</v>
      </c>
      <c r="AA31" s="53" t="s">
        <v>56</v>
      </c>
      <c r="AB31" s="53" t="s">
        <v>56</v>
      </c>
      <c r="AC31" s="53" t="s">
        <v>56</v>
      </c>
      <c r="AD31" s="53" t="s">
        <v>56</v>
      </c>
      <c r="AE31" s="53" t="s">
        <v>56</v>
      </c>
      <c r="AF31" s="53" t="s">
        <v>56</v>
      </c>
      <c r="AG31" s="53" t="s">
        <v>56</v>
      </c>
      <c r="AH31" s="53" t="s">
        <v>56</v>
      </c>
      <c r="AI31" s="53" t="s">
        <v>56</v>
      </c>
      <c r="AJ31" s="53" t="s">
        <v>56</v>
      </c>
      <c r="AK31" s="53" t="s">
        <v>56</v>
      </c>
      <c r="AL31" s="53" t="s">
        <v>56</v>
      </c>
      <c r="AM31" s="53" t="s">
        <v>56</v>
      </c>
      <c r="AN31" s="53" t="s">
        <v>56</v>
      </c>
      <c r="AO31" s="53" t="s">
        <v>56</v>
      </c>
      <c r="AP31" s="53" t="s">
        <v>56</v>
      </c>
      <c r="AQ31" s="53" t="s">
        <v>56</v>
      </c>
      <c r="AR31" s="53" t="s">
        <v>56</v>
      </c>
      <c r="AS31" s="53" t="s">
        <v>56</v>
      </c>
      <c r="AT31" s="53" t="s">
        <v>56</v>
      </c>
      <c r="AU31" s="53" t="s">
        <v>56</v>
      </c>
      <c r="AV31" s="53" t="s">
        <v>56</v>
      </c>
      <c r="AW31" s="53" t="s">
        <v>56</v>
      </c>
      <c r="AX31" s="53" t="s">
        <v>56</v>
      </c>
      <c r="AY31" s="53" t="s">
        <v>56</v>
      </c>
      <c r="AZ31" s="53" t="s">
        <v>56</v>
      </c>
      <c r="BA31" s="54">
        <f t="shared" si="6"/>
        <v>41745191.85</v>
      </c>
      <c r="BB31" s="54">
        <f t="shared" si="7"/>
        <v>41745191.85</v>
      </c>
      <c r="BC31" s="55"/>
      <c r="BD31" s="37"/>
    </row>
    <row r="32">
      <c r="A32" s="34"/>
      <c r="B32" s="49" t="s">
        <v>82</v>
      </c>
      <c r="C32" s="50" t="s">
        <v>83</v>
      </c>
      <c r="D32" s="51">
        <v>5.0</v>
      </c>
      <c r="E32" s="51">
        <v>5.0</v>
      </c>
      <c r="F32" s="51">
        <v>44.0</v>
      </c>
      <c r="G32" s="51">
        <v>52.0</v>
      </c>
      <c r="H32" s="51">
        <v>52.0</v>
      </c>
      <c r="I32" s="52">
        <v>1500000.0</v>
      </c>
      <c r="J32" s="52">
        <f t="shared" si="1"/>
        <v>9375</v>
      </c>
      <c r="K32" s="52">
        <f t="shared" si="2"/>
        <v>11271562.5</v>
      </c>
      <c r="L32" s="52">
        <f t="shared" si="3"/>
        <v>14559784.69</v>
      </c>
      <c r="M32" s="52">
        <f t="shared" si="4"/>
        <v>15913844.66</v>
      </c>
      <c r="N32" s="52">
        <f t="shared" si="8"/>
        <v>41745191.85</v>
      </c>
      <c r="O32" s="53" t="s">
        <v>56</v>
      </c>
      <c r="P32" s="53" t="s">
        <v>56</v>
      </c>
      <c r="Q32" s="53" t="s">
        <v>56</v>
      </c>
      <c r="R32" s="53" t="s">
        <v>56</v>
      </c>
      <c r="S32" s="53" t="s">
        <v>56</v>
      </c>
      <c r="T32" s="53" t="s">
        <v>56</v>
      </c>
      <c r="U32" s="53" t="s">
        <v>56</v>
      </c>
      <c r="V32" s="53" t="s">
        <v>56</v>
      </c>
      <c r="W32" s="53" t="s">
        <v>56</v>
      </c>
      <c r="X32" s="53" t="s">
        <v>56</v>
      </c>
      <c r="Y32" s="53" t="s">
        <v>56</v>
      </c>
      <c r="Z32" s="53" t="s">
        <v>56</v>
      </c>
      <c r="AA32" s="53" t="s">
        <v>56</v>
      </c>
      <c r="AB32" s="53" t="s">
        <v>56</v>
      </c>
      <c r="AC32" s="53" t="s">
        <v>56</v>
      </c>
      <c r="AD32" s="53" t="s">
        <v>56</v>
      </c>
      <c r="AE32" s="53" t="s">
        <v>56</v>
      </c>
      <c r="AF32" s="53" t="s">
        <v>56</v>
      </c>
      <c r="AG32" s="53" t="s">
        <v>56</v>
      </c>
      <c r="AH32" s="53" t="s">
        <v>56</v>
      </c>
      <c r="AI32" s="53" t="s">
        <v>56</v>
      </c>
      <c r="AJ32" s="53" t="s">
        <v>56</v>
      </c>
      <c r="AK32" s="53" t="s">
        <v>56</v>
      </c>
      <c r="AL32" s="53" t="s">
        <v>56</v>
      </c>
      <c r="AM32" s="53" t="s">
        <v>56</v>
      </c>
      <c r="AN32" s="53" t="s">
        <v>56</v>
      </c>
      <c r="AO32" s="53" t="s">
        <v>56</v>
      </c>
      <c r="AP32" s="53" t="s">
        <v>56</v>
      </c>
      <c r="AQ32" s="53" t="s">
        <v>56</v>
      </c>
      <c r="AR32" s="53" t="s">
        <v>56</v>
      </c>
      <c r="AS32" s="53" t="s">
        <v>56</v>
      </c>
      <c r="AT32" s="53" t="s">
        <v>56</v>
      </c>
      <c r="AU32" s="53" t="s">
        <v>56</v>
      </c>
      <c r="AV32" s="53" t="s">
        <v>56</v>
      </c>
      <c r="AW32" s="53" t="s">
        <v>56</v>
      </c>
      <c r="AX32" s="53" t="s">
        <v>56</v>
      </c>
      <c r="AY32" s="53" t="s">
        <v>56</v>
      </c>
      <c r="AZ32" s="53" t="s">
        <v>56</v>
      </c>
      <c r="BA32" s="54">
        <f t="shared" si="6"/>
        <v>41745191.85</v>
      </c>
      <c r="BB32" s="54">
        <f t="shared" si="7"/>
        <v>41745191.85</v>
      </c>
      <c r="BC32" s="55"/>
      <c r="BD32" s="37"/>
    </row>
    <row r="33">
      <c r="A33" s="34"/>
      <c r="B33" s="49" t="s">
        <v>82</v>
      </c>
      <c r="C33" s="50" t="s">
        <v>83</v>
      </c>
      <c r="D33" s="51">
        <v>5.0</v>
      </c>
      <c r="E33" s="51">
        <v>5.0</v>
      </c>
      <c r="F33" s="51">
        <v>44.0</v>
      </c>
      <c r="G33" s="51">
        <v>52.0</v>
      </c>
      <c r="H33" s="51">
        <v>52.0</v>
      </c>
      <c r="I33" s="52">
        <v>1500000.0</v>
      </c>
      <c r="J33" s="52">
        <f t="shared" si="1"/>
        <v>9375</v>
      </c>
      <c r="K33" s="52">
        <f t="shared" si="2"/>
        <v>11271562.5</v>
      </c>
      <c r="L33" s="52">
        <f t="shared" si="3"/>
        <v>14559784.69</v>
      </c>
      <c r="M33" s="52">
        <f t="shared" si="4"/>
        <v>15913844.66</v>
      </c>
      <c r="N33" s="52">
        <f t="shared" si="8"/>
        <v>41745191.85</v>
      </c>
      <c r="O33" s="53" t="s">
        <v>56</v>
      </c>
      <c r="P33" s="53" t="s">
        <v>56</v>
      </c>
      <c r="Q33" s="53" t="s">
        <v>56</v>
      </c>
      <c r="R33" s="53" t="s">
        <v>56</v>
      </c>
      <c r="S33" s="53" t="s">
        <v>56</v>
      </c>
      <c r="T33" s="53" t="s">
        <v>56</v>
      </c>
      <c r="U33" s="53" t="s">
        <v>56</v>
      </c>
      <c r="V33" s="53" t="s">
        <v>56</v>
      </c>
      <c r="W33" s="53" t="s">
        <v>56</v>
      </c>
      <c r="X33" s="53" t="s">
        <v>56</v>
      </c>
      <c r="Y33" s="53" t="s">
        <v>56</v>
      </c>
      <c r="Z33" s="53" t="s">
        <v>56</v>
      </c>
      <c r="AA33" s="53" t="s">
        <v>56</v>
      </c>
      <c r="AB33" s="53" t="s">
        <v>56</v>
      </c>
      <c r="AC33" s="53" t="s">
        <v>56</v>
      </c>
      <c r="AD33" s="53" t="s">
        <v>56</v>
      </c>
      <c r="AE33" s="53" t="s">
        <v>56</v>
      </c>
      <c r="AF33" s="53" t="s">
        <v>56</v>
      </c>
      <c r="AG33" s="53" t="s">
        <v>56</v>
      </c>
      <c r="AH33" s="53" t="s">
        <v>56</v>
      </c>
      <c r="AI33" s="53" t="s">
        <v>56</v>
      </c>
      <c r="AJ33" s="53" t="s">
        <v>56</v>
      </c>
      <c r="AK33" s="53" t="s">
        <v>56</v>
      </c>
      <c r="AL33" s="53" t="s">
        <v>56</v>
      </c>
      <c r="AM33" s="53" t="s">
        <v>56</v>
      </c>
      <c r="AN33" s="53" t="s">
        <v>56</v>
      </c>
      <c r="AO33" s="53" t="s">
        <v>56</v>
      </c>
      <c r="AP33" s="53" t="s">
        <v>56</v>
      </c>
      <c r="AQ33" s="53" t="s">
        <v>56</v>
      </c>
      <c r="AR33" s="53" t="s">
        <v>56</v>
      </c>
      <c r="AS33" s="53" t="s">
        <v>56</v>
      </c>
      <c r="AT33" s="53" t="s">
        <v>56</v>
      </c>
      <c r="AU33" s="53" t="s">
        <v>56</v>
      </c>
      <c r="AV33" s="53" t="s">
        <v>56</v>
      </c>
      <c r="AW33" s="53" t="s">
        <v>56</v>
      </c>
      <c r="AX33" s="53" t="s">
        <v>56</v>
      </c>
      <c r="AY33" s="53" t="s">
        <v>56</v>
      </c>
      <c r="AZ33" s="53" t="s">
        <v>56</v>
      </c>
      <c r="BA33" s="54">
        <f t="shared" si="6"/>
        <v>41745191.85</v>
      </c>
      <c r="BB33" s="54">
        <f t="shared" si="7"/>
        <v>41745191.85</v>
      </c>
      <c r="BC33" s="55"/>
      <c r="BD33" s="37"/>
    </row>
    <row r="34">
      <c r="A34" s="34"/>
      <c r="B34" s="49" t="s">
        <v>82</v>
      </c>
      <c r="C34" s="50" t="s">
        <v>83</v>
      </c>
      <c r="D34" s="51">
        <v>5.0</v>
      </c>
      <c r="E34" s="51">
        <v>5.0</v>
      </c>
      <c r="F34" s="51">
        <v>44.0</v>
      </c>
      <c r="G34" s="51">
        <v>52.0</v>
      </c>
      <c r="H34" s="51">
        <v>52.0</v>
      </c>
      <c r="I34" s="52">
        <v>1500000.0</v>
      </c>
      <c r="J34" s="52">
        <f t="shared" si="1"/>
        <v>9375</v>
      </c>
      <c r="K34" s="52">
        <f t="shared" si="2"/>
        <v>11271562.5</v>
      </c>
      <c r="L34" s="52">
        <f t="shared" si="3"/>
        <v>14559784.69</v>
      </c>
      <c r="M34" s="52">
        <f t="shared" si="4"/>
        <v>15913844.66</v>
      </c>
      <c r="N34" s="52">
        <f t="shared" si="8"/>
        <v>41745191.85</v>
      </c>
      <c r="O34" s="53" t="s">
        <v>56</v>
      </c>
      <c r="P34" s="53" t="s">
        <v>56</v>
      </c>
      <c r="Q34" s="53" t="s">
        <v>56</v>
      </c>
      <c r="R34" s="53" t="s">
        <v>56</v>
      </c>
      <c r="S34" s="53" t="s">
        <v>56</v>
      </c>
      <c r="T34" s="53" t="s">
        <v>56</v>
      </c>
      <c r="U34" s="53" t="s">
        <v>56</v>
      </c>
      <c r="V34" s="53" t="s">
        <v>56</v>
      </c>
      <c r="W34" s="53" t="s">
        <v>56</v>
      </c>
      <c r="X34" s="53" t="s">
        <v>56</v>
      </c>
      <c r="Y34" s="53" t="s">
        <v>56</v>
      </c>
      <c r="Z34" s="53" t="s">
        <v>56</v>
      </c>
      <c r="AA34" s="53" t="s">
        <v>56</v>
      </c>
      <c r="AB34" s="53" t="s">
        <v>56</v>
      </c>
      <c r="AC34" s="53" t="s">
        <v>56</v>
      </c>
      <c r="AD34" s="53" t="s">
        <v>56</v>
      </c>
      <c r="AE34" s="53" t="s">
        <v>56</v>
      </c>
      <c r="AF34" s="53" t="s">
        <v>56</v>
      </c>
      <c r="AG34" s="53" t="s">
        <v>56</v>
      </c>
      <c r="AH34" s="53" t="s">
        <v>56</v>
      </c>
      <c r="AI34" s="53" t="s">
        <v>56</v>
      </c>
      <c r="AJ34" s="53" t="s">
        <v>56</v>
      </c>
      <c r="AK34" s="53" t="s">
        <v>56</v>
      </c>
      <c r="AL34" s="53" t="s">
        <v>56</v>
      </c>
      <c r="AM34" s="53" t="s">
        <v>56</v>
      </c>
      <c r="AN34" s="53" t="s">
        <v>56</v>
      </c>
      <c r="AO34" s="53" t="s">
        <v>56</v>
      </c>
      <c r="AP34" s="53" t="s">
        <v>56</v>
      </c>
      <c r="AQ34" s="53" t="s">
        <v>56</v>
      </c>
      <c r="AR34" s="53" t="s">
        <v>56</v>
      </c>
      <c r="AS34" s="53" t="s">
        <v>56</v>
      </c>
      <c r="AT34" s="53" t="s">
        <v>56</v>
      </c>
      <c r="AU34" s="53" t="s">
        <v>56</v>
      </c>
      <c r="AV34" s="53" t="s">
        <v>56</v>
      </c>
      <c r="AW34" s="53" t="s">
        <v>56</v>
      </c>
      <c r="AX34" s="53" t="s">
        <v>56</v>
      </c>
      <c r="AY34" s="53" t="s">
        <v>56</v>
      </c>
      <c r="AZ34" s="53" t="s">
        <v>56</v>
      </c>
      <c r="BA34" s="54">
        <f t="shared" si="6"/>
        <v>41745191.85</v>
      </c>
      <c r="BB34" s="54">
        <f t="shared" si="7"/>
        <v>41745191.85</v>
      </c>
      <c r="BC34" s="55"/>
      <c r="BD34" s="37"/>
    </row>
    <row r="35">
      <c r="A35" s="34"/>
      <c r="B35" s="49" t="s">
        <v>82</v>
      </c>
      <c r="C35" s="50" t="s">
        <v>83</v>
      </c>
      <c r="D35" s="51">
        <v>5.0</v>
      </c>
      <c r="E35" s="51">
        <v>5.0</v>
      </c>
      <c r="F35" s="51">
        <v>44.0</v>
      </c>
      <c r="G35" s="51">
        <v>52.0</v>
      </c>
      <c r="H35" s="51">
        <v>52.0</v>
      </c>
      <c r="I35" s="52">
        <v>1500000.0</v>
      </c>
      <c r="J35" s="52">
        <f t="shared" si="1"/>
        <v>9375</v>
      </c>
      <c r="K35" s="52">
        <f t="shared" si="2"/>
        <v>11271562.5</v>
      </c>
      <c r="L35" s="52">
        <f t="shared" si="3"/>
        <v>14559784.69</v>
      </c>
      <c r="M35" s="52">
        <f t="shared" si="4"/>
        <v>15913844.66</v>
      </c>
      <c r="N35" s="52">
        <f t="shared" si="8"/>
        <v>41745191.85</v>
      </c>
      <c r="O35" s="53" t="s">
        <v>56</v>
      </c>
      <c r="P35" s="53" t="s">
        <v>56</v>
      </c>
      <c r="Q35" s="53" t="s">
        <v>56</v>
      </c>
      <c r="R35" s="53" t="s">
        <v>56</v>
      </c>
      <c r="S35" s="53" t="s">
        <v>56</v>
      </c>
      <c r="T35" s="53" t="s">
        <v>56</v>
      </c>
      <c r="U35" s="53" t="s">
        <v>56</v>
      </c>
      <c r="V35" s="53" t="s">
        <v>56</v>
      </c>
      <c r="W35" s="53" t="s">
        <v>56</v>
      </c>
      <c r="X35" s="53" t="s">
        <v>56</v>
      </c>
      <c r="Y35" s="53" t="s">
        <v>56</v>
      </c>
      <c r="Z35" s="53" t="s">
        <v>56</v>
      </c>
      <c r="AA35" s="53" t="s">
        <v>56</v>
      </c>
      <c r="AB35" s="53" t="s">
        <v>56</v>
      </c>
      <c r="AC35" s="53" t="s">
        <v>56</v>
      </c>
      <c r="AD35" s="53" t="s">
        <v>56</v>
      </c>
      <c r="AE35" s="53" t="s">
        <v>56</v>
      </c>
      <c r="AF35" s="53" t="s">
        <v>56</v>
      </c>
      <c r="AG35" s="53" t="s">
        <v>56</v>
      </c>
      <c r="AH35" s="53" t="s">
        <v>56</v>
      </c>
      <c r="AI35" s="53" t="s">
        <v>56</v>
      </c>
      <c r="AJ35" s="53" t="s">
        <v>56</v>
      </c>
      <c r="AK35" s="53" t="s">
        <v>56</v>
      </c>
      <c r="AL35" s="53" t="s">
        <v>56</v>
      </c>
      <c r="AM35" s="53" t="s">
        <v>56</v>
      </c>
      <c r="AN35" s="53" t="s">
        <v>56</v>
      </c>
      <c r="AO35" s="53" t="s">
        <v>56</v>
      </c>
      <c r="AP35" s="53" t="s">
        <v>56</v>
      </c>
      <c r="AQ35" s="53" t="s">
        <v>56</v>
      </c>
      <c r="AR35" s="53" t="s">
        <v>56</v>
      </c>
      <c r="AS35" s="53" t="s">
        <v>56</v>
      </c>
      <c r="AT35" s="53" t="s">
        <v>56</v>
      </c>
      <c r="AU35" s="53" t="s">
        <v>56</v>
      </c>
      <c r="AV35" s="53" t="s">
        <v>56</v>
      </c>
      <c r="AW35" s="53" t="s">
        <v>56</v>
      </c>
      <c r="AX35" s="53" t="s">
        <v>56</v>
      </c>
      <c r="AY35" s="53" t="s">
        <v>56</v>
      </c>
      <c r="AZ35" s="53" t="s">
        <v>56</v>
      </c>
      <c r="BA35" s="54">
        <f t="shared" si="6"/>
        <v>41745191.85</v>
      </c>
      <c r="BB35" s="54">
        <f t="shared" si="7"/>
        <v>41745191.85</v>
      </c>
      <c r="BC35" s="55"/>
      <c r="BD35" s="37"/>
    </row>
    <row r="36">
      <c r="A36" s="34"/>
      <c r="B36" s="49" t="s">
        <v>82</v>
      </c>
      <c r="C36" s="50" t="s">
        <v>83</v>
      </c>
      <c r="D36" s="51">
        <v>5.0</v>
      </c>
      <c r="E36" s="51">
        <v>5.0</v>
      </c>
      <c r="F36" s="51">
        <v>44.0</v>
      </c>
      <c r="G36" s="51">
        <v>52.0</v>
      </c>
      <c r="H36" s="51">
        <v>52.0</v>
      </c>
      <c r="I36" s="52">
        <v>1500000.0</v>
      </c>
      <c r="J36" s="52">
        <f t="shared" si="1"/>
        <v>9375</v>
      </c>
      <c r="K36" s="52">
        <f t="shared" si="2"/>
        <v>11271562.5</v>
      </c>
      <c r="L36" s="52">
        <f t="shared" si="3"/>
        <v>14559784.69</v>
      </c>
      <c r="M36" s="52">
        <f t="shared" si="4"/>
        <v>15913844.66</v>
      </c>
      <c r="N36" s="52">
        <f t="shared" si="8"/>
        <v>41745191.85</v>
      </c>
      <c r="O36" s="53" t="s">
        <v>56</v>
      </c>
      <c r="P36" s="53" t="s">
        <v>56</v>
      </c>
      <c r="Q36" s="53" t="s">
        <v>56</v>
      </c>
      <c r="R36" s="53" t="s">
        <v>56</v>
      </c>
      <c r="S36" s="53" t="s">
        <v>56</v>
      </c>
      <c r="T36" s="53" t="s">
        <v>56</v>
      </c>
      <c r="U36" s="53" t="s">
        <v>56</v>
      </c>
      <c r="V36" s="53" t="s">
        <v>56</v>
      </c>
      <c r="W36" s="53" t="s">
        <v>56</v>
      </c>
      <c r="X36" s="53" t="s">
        <v>56</v>
      </c>
      <c r="Y36" s="53" t="s">
        <v>56</v>
      </c>
      <c r="Z36" s="53" t="s">
        <v>56</v>
      </c>
      <c r="AA36" s="53" t="s">
        <v>56</v>
      </c>
      <c r="AB36" s="53" t="s">
        <v>56</v>
      </c>
      <c r="AC36" s="53" t="s">
        <v>56</v>
      </c>
      <c r="AD36" s="53" t="s">
        <v>56</v>
      </c>
      <c r="AE36" s="53" t="s">
        <v>56</v>
      </c>
      <c r="AF36" s="53" t="s">
        <v>56</v>
      </c>
      <c r="AG36" s="53" t="s">
        <v>56</v>
      </c>
      <c r="AH36" s="53" t="s">
        <v>56</v>
      </c>
      <c r="AI36" s="53" t="s">
        <v>56</v>
      </c>
      <c r="AJ36" s="53" t="s">
        <v>56</v>
      </c>
      <c r="AK36" s="53" t="s">
        <v>56</v>
      </c>
      <c r="AL36" s="53" t="s">
        <v>56</v>
      </c>
      <c r="AM36" s="53" t="s">
        <v>56</v>
      </c>
      <c r="AN36" s="53" t="s">
        <v>56</v>
      </c>
      <c r="AO36" s="53" t="s">
        <v>56</v>
      </c>
      <c r="AP36" s="53" t="s">
        <v>56</v>
      </c>
      <c r="AQ36" s="53" t="s">
        <v>56</v>
      </c>
      <c r="AR36" s="53" t="s">
        <v>56</v>
      </c>
      <c r="AS36" s="53" t="s">
        <v>56</v>
      </c>
      <c r="AT36" s="53" t="s">
        <v>56</v>
      </c>
      <c r="AU36" s="53" t="s">
        <v>56</v>
      </c>
      <c r="AV36" s="53" t="s">
        <v>56</v>
      </c>
      <c r="AW36" s="53" t="s">
        <v>56</v>
      </c>
      <c r="AX36" s="53" t="s">
        <v>56</v>
      </c>
      <c r="AY36" s="53" t="s">
        <v>56</v>
      </c>
      <c r="AZ36" s="53" t="s">
        <v>56</v>
      </c>
      <c r="BA36" s="54">
        <f t="shared" si="6"/>
        <v>41745191.85</v>
      </c>
      <c r="BB36" s="54">
        <f t="shared" si="7"/>
        <v>41745191.85</v>
      </c>
      <c r="BC36" s="55"/>
      <c r="BD36" s="37"/>
    </row>
    <row r="37">
      <c r="A37" s="34"/>
      <c r="B37" s="49" t="s">
        <v>82</v>
      </c>
      <c r="C37" s="50" t="s">
        <v>83</v>
      </c>
      <c r="D37" s="51">
        <v>5.0</v>
      </c>
      <c r="E37" s="51">
        <v>5.0</v>
      </c>
      <c r="F37" s="51">
        <v>44.0</v>
      </c>
      <c r="G37" s="51">
        <v>52.0</v>
      </c>
      <c r="H37" s="51">
        <v>52.0</v>
      </c>
      <c r="I37" s="52">
        <v>1500000.0</v>
      </c>
      <c r="J37" s="52">
        <f t="shared" si="1"/>
        <v>9375</v>
      </c>
      <c r="K37" s="52">
        <f t="shared" si="2"/>
        <v>11271562.5</v>
      </c>
      <c r="L37" s="52">
        <f t="shared" si="3"/>
        <v>14559784.69</v>
      </c>
      <c r="M37" s="52">
        <f t="shared" si="4"/>
        <v>15913844.66</v>
      </c>
      <c r="N37" s="52">
        <f t="shared" si="8"/>
        <v>41745191.85</v>
      </c>
      <c r="O37" s="53" t="s">
        <v>56</v>
      </c>
      <c r="P37" s="53" t="s">
        <v>56</v>
      </c>
      <c r="Q37" s="53" t="s">
        <v>56</v>
      </c>
      <c r="R37" s="53" t="s">
        <v>56</v>
      </c>
      <c r="S37" s="53" t="s">
        <v>56</v>
      </c>
      <c r="T37" s="53" t="s">
        <v>56</v>
      </c>
      <c r="U37" s="53" t="s">
        <v>56</v>
      </c>
      <c r="V37" s="53" t="s">
        <v>56</v>
      </c>
      <c r="W37" s="53" t="s">
        <v>56</v>
      </c>
      <c r="X37" s="53" t="s">
        <v>56</v>
      </c>
      <c r="Y37" s="53" t="s">
        <v>56</v>
      </c>
      <c r="Z37" s="53" t="s">
        <v>56</v>
      </c>
      <c r="AA37" s="53" t="s">
        <v>56</v>
      </c>
      <c r="AB37" s="53" t="s">
        <v>56</v>
      </c>
      <c r="AC37" s="53" t="s">
        <v>56</v>
      </c>
      <c r="AD37" s="53" t="s">
        <v>56</v>
      </c>
      <c r="AE37" s="53" t="s">
        <v>56</v>
      </c>
      <c r="AF37" s="53" t="s">
        <v>56</v>
      </c>
      <c r="AG37" s="53" t="s">
        <v>56</v>
      </c>
      <c r="AH37" s="53" t="s">
        <v>56</v>
      </c>
      <c r="AI37" s="53" t="s">
        <v>56</v>
      </c>
      <c r="AJ37" s="53" t="s">
        <v>56</v>
      </c>
      <c r="AK37" s="53" t="s">
        <v>56</v>
      </c>
      <c r="AL37" s="53" t="s">
        <v>56</v>
      </c>
      <c r="AM37" s="53" t="s">
        <v>56</v>
      </c>
      <c r="AN37" s="53" t="s">
        <v>56</v>
      </c>
      <c r="AO37" s="53" t="s">
        <v>56</v>
      </c>
      <c r="AP37" s="53" t="s">
        <v>56</v>
      </c>
      <c r="AQ37" s="53" t="s">
        <v>56</v>
      </c>
      <c r="AR37" s="53" t="s">
        <v>56</v>
      </c>
      <c r="AS37" s="53" t="s">
        <v>56</v>
      </c>
      <c r="AT37" s="53" t="s">
        <v>56</v>
      </c>
      <c r="AU37" s="53" t="s">
        <v>56</v>
      </c>
      <c r="AV37" s="53" t="s">
        <v>56</v>
      </c>
      <c r="AW37" s="53" t="s">
        <v>56</v>
      </c>
      <c r="AX37" s="53" t="s">
        <v>56</v>
      </c>
      <c r="AY37" s="53" t="s">
        <v>56</v>
      </c>
      <c r="AZ37" s="53" t="s">
        <v>56</v>
      </c>
      <c r="BA37" s="54">
        <f t="shared" si="6"/>
        <v>41745191.85</v>
      </c>
      <c r="BB37" s="54">
        <f t="shared" si="7"/>
        <v>41745191.85</v>
      </c>
      <c r="BC37" s="55"/>
      <c r="BD37" s="37"/>
    </row>
    <row r="38">
      <c r="A38" s="34"/>
      <c r="B38" s="49" t="s">
        <v>82</v>
      </c>
      <c r="C38" s="50" t="s">
        <v>83</v>
      </c>
      <c r="D38" s="51">
        <v>5.0</v>
      </c>
      <c r="E38" s="51">
        <v>5.0</v>
      </c>
      <c r="F38" s="51">
        <v>44.0</v>
      </c>
      <c r="G38" s="51">
        <v>52.0</v>
      </c>
      <c r="H38" s="51">
        <v>52.0</v>
      </c>
      <c r="I38" s="52">
        <v>1500000.0</v>
      </c>
      <c r="J38" s="52">
        <f t="shared" si="1"/>
        <v>9375</v>
      </c>
      <c r="K38" s="52">
        <f t="shared" si="2"/>
        <v>11271562.5</v>
      </c>
      <c r="L38" s="52">
        <f t="shared" si="3"/>
        <v>14559784.69</v>
      </c>
      <c r="M38" s="52">
        <f t="shared" si="4"/>
        <v>15913844.66</v>
      </c>
      <c r="N38" s="52">
        <f t="shared" si="8"/>
        <v>41745191.85</v>
      </c>
      <c r="O38" s="53" t="s">
        <v>56</v>
      </c>
      <c r="P38" s="53" t="s">
        <v>56</v>
      </c>
      <c r="Q38" s="53" t="s">
        <v>56</v>
      </c>
      <c r="R38" s="53" t="s">
        <v>56</v>
      </c>
      <c r="S38" s="53" t="s">
        <v>56</v>
      </c>
      <c r="T38" s="53" t="s">
        <v>56</v>
      </c>
      <c r="U38" s="53" t="s">
        <v>56</v>
      </c>
      <c r="V38" s="53" t="s">
        <v>56</v>
      </c>
      <c r="W38" s="53" t="s">
        <v>56</v>
      </c>
      <c r="X38" s="53" t="s">
        <v>56</v>
      </c>
      <c r="Y38" s="53" t="s">
        <v>56</v>
      </c>
      <c r="Z38" s="53" t="s">
        <v>56</v>
      </c>
      <c r="AA38" s="53" t="s">
        <v>56</v>
      </c>
      <c r="AB38" s="53" t="s">
        <v>56</v>
      </c>
      <c r="AC38" s="53" t="s">
        <v>56</v>
      </c>
      <c r="AD38" s="53" t="s">
        <v>56</v>
      </c>
      <c r="AE38" s="53" t="s">
        <v>56</v>
      </c>
      <c r="AF38" s="53" t="s">
        <v>56</v>
      </c>
      <c r="AG38" s="53" t="s">
        <v>56</v>
      </c>
      <c r="AH38" s="53" t="s">
        <v>56</v>
      </c>
      <c r="AI38" s="53" t="s">
        <v>56</v>
      </c>
      <c r="AJ38" s="53" t="s">
        <v>56</v>
      </c>
      <c r="AK38" s="53" t="s">
        <v>56</v>
      </c>
      <c r="AL38" s="53" t="s">
        <v>56</v>
      </c>
      <c r="AM38" s="53" t="s">
        <v>56</v>
      </c>
      <c r="AN38" s="53" t="s">
        <v>56</v>
      </c>
      <c r="AO38" s="53" t="s">
        <v>56</v>
      </c>
      <c r="AP38" s="53" t="s">
        <v>56</v>
      </c>
      <c r="AQ38" s="53" t="s">
        <v>56</v>
      </c>
      <c r="AR38" s="53" t="s">
        <v>56</v>
      </c>
      <c r="AS38" s="53" t="s">
        <v>56</v>
      </c>
      <c r="AT38" s="53" t="s">
        <v>56</v>
      </c>
      <c r="AU38" s="53" t="s">
        <v>56</v>
      </c>
      <c r="AV38" s="53" t="s">
        <v>56</v>
      </c>
      <c r="AW38" s="53" t="s">
        <v>56</v>
      </c>
      <c r="AX38" s="53" t="s">
        <v>56</v>
      </c>
      <c r="AY38" s="53" t="s">
        <v>56</v>
      </c>
      <c r="AZ38" s="53" t="s">
        <v>56</v>
      </c>
      <c r="BA38" s="54">
        <f t="shared" si="6"/>
        <v>41745191.85</v>
      </c>
      <c r="BB38" s="54">
        <f t="shared" si="7"/>
        <v>41745191.85</v>
      </c>
      <c r="BC38" s="55"/>
      <c r="BD38" s="37"/>
    </row>
    <row r="39">
      <c r="A39" s="34"/>
      <c r="B39" s="49" t="s">
        <v>84</v>
      </c>
      <c r="C39" s="50" t="s">
        <v>85</v>
      </c>
      <c r="D39" s="51">
        <v>3.0</v>
      </c>
      <c r="E39" s="51">
        <v>40.0</v>
      </c>
      <c r="F39" s="51">
        <v>52.0</v>
      </c>
      <c r="G39" s="51">
        <v>52.0</v>
      </c>
      <c r="H39" s="51">
        <v>52.0</v>
      </c>
      <c r="I39" s="52">
        <v>4500000.0</v>
      </c>
      <c r="J39" s="52">
        <f t="shared" si="1"/>
        <v>28125</v>
      </c>
      <c r="K39" s="52">
        <f t="shared" si="2"/>
        <v>191821500</v>
      </c>
      <c r="L39" s="52">
        <f t="shared" si="3"/>
        <v>209660899.5</v>
      </c>
      <c r="M39" s="52">
        <f t="shared" si="4"/>
        <v>229159363.2</v>
      </c>
      <c r="N39" s="52">
        <f t="shared" si="8"/>
        <v>630641762.7</v>
      </c>
      <c r="O39" s="53" t="s">
        <v>56</v>
      </c>
      <c r="P39" s="53" t="s">
        <v>56</v>
      </c>
      <c r="Q39" s="53" t="s">
        <v>56</v>
      </c>
      <c r="R39" s="53" t="s">
        <v>56</v>
      </c>
      <c r="S39" s="53" t="s">
        <v>56</v>
      </c>
      <c r="T39" s="53" t="s">
        <v>56</v>
      </c>
      <c r="U39" s="53" t="s">
        <v>56</v>
      </c>
      <c r="V39" s="53" t="s">
        <v>56</v>
      </c>
      <c r="W39" s="53" t="s">
        <v>56</v>
      </c>
      <c r="X39" s="53" t="s">
        <v>56</v>
      </c>
      <c r="Y39" s="53" t="s">
        <v>56</v>
      </c>
      <c r="Z39" s="53" t="s">
        <v>56</v>
      </c>
      <c r="AA39" s="53" t="s">
        <v>56</v>
      </c>
      <c r="AB39" s="53" t="s">
        <v>56</v>
      </c>
      <c r="AC39" s="53" t="s">
        <v>56</v>
      </c>
      <c r="AD39" s="53" t="s">
        <v>56</v>
      </c>
      <c r="AE39" s="53" t="s">
        <v>56</v>
      </c>
      <c r="AF39" s="53" t="s">
        <v>56</v>
      </c>
      <c r="AG39" s="53" t="s">
        <v>56</v>
      </c>
      <c r="AH39" s="53" t="s">
        <v>56</v>
      </c>
      <c r="AI39" s="53" t="s">
        <v>56</v>
      </c>
      <c r="AJ39" s="53" t="s">
        <v>56</v>
      </c>
      <c r="AK39" s="53" t="s">
        <v>56</v>
      </c>
      <c r="AL39" s="53" t="s">
        <v>56</v>
      </c>
      <c r="AM39" s="53" t="s">
        <v>56</v>
      </c>
      <c r="AN39" s="53" t="s">
        <v>56</v>
      </c>
      <c r="AO39" s="53" t="s">
        <v>56</v>
      </c>
      <c r="AP39" s="53" t="s">
        <v>56</v>
      </c>
      <c r="AQ39" s="53" t="s">
        <v>56</v>
      </c>
      <c r="AR39" s="53" t="s">
        <v>56</v>
      </c>
      <c r="AS39" s="53" t="s">
        <v>56</v>
      </c>
      <c r="AT39" s="53" t="s">
        <v>56</v>
      </c>
      <c r="AU39" s="53" t="s">
        <v>56</v>
      </c>
      <c r="AV39" s="53" t="s">
        <v>56</v>
      </c>
      <c r="AW39" s="53" t="s">
        <v>56</v>
      </c>
      <c r="AX39" s="53" t="s">
        <v>56</v>
      </c>
      <c r="AY39" s="53" t="s">
        <v>56</v>
      </c>
      <c r="AZ39" s="53" t="s">
        <v>56</v>
      </c>
      <c r="BA39" s="54">
        <f t="shared" si="6"/>
        <v>630641762.7</v>
      </c>
      <c r="BB39" s="54">
        <f t="shared" si="7"/>
        <v>630641762.7</v>
      </c>
      <c r="BC39" s="55"/>
      <c r="BD39" s="37"/>
    </row>
    <row r="40">
      <c r="A40" s="34"/>
      <c r="B40" s="49" t="s">
        <v>84</v>
      </c>
      <c r="C40" s="50" t="s">
        <v>85</v>
      </c>
      <c r="D40" s="51">
        <v>2.0</v>
      </c>
      <c r="E40" s="51">
        <v>40.0</v>
      </c>
      <c r="F40" s="51">
        <v>52.0</v>
      </c>
      <c r="G40" s="51">
        <v>52.0</v>
      </c>
      <c r="H40" s="51">
        <v>52.0</v>
      </c>
      <c r="I40" s="52">
        <v>4500000.0</v>
      </c>
      <c r="J40" s="52">
        <f t="shared" si="1"/>
        <v>28125</v>
      </c>
      <c r="K40" s="52">
        <f t="shared" si="2"/>
        <v>127881000</v>
      </c>
      <c r="L40" s="52">
        <f t="shared" si="3"/>
        <v>139773933</v>
      </c>
      <c r="M40" s="52">
        <f t="shared" si="4"/>
        <v>152772908.8</v>
      </c>
      <c r="N40" s="52">
        <f t="shared" si="8"/>
        <v>420427841.8</v>
      </c>
      <c r="O40" s="53" t="s">
        <v>56</v>
      </c>
      <c r="P40" s="53" t="s">
        <v>56</v>
      </c>
      <c r="Q40" s="53" t="s">
        <v>56</v>
      </c>
      <c r="R40" s="53" t="s">
        <v>56</v>
      </c>
      <c r="S40" s="53" t="s">
        <v>56</v>
      </c>
      <c r="T40" s="53" t="s">
        <v>56</v>
      </c>
      <c r="U40" s="53" t="s">
        <v>56</v>
      </c>
      <c r="V40" s="53" t="s">
        <v>56</v>
      </c>
      <c r="W40" s="53" t="s">
        <v>56</v>
      </c>
      <c r="X40" s="53" t="s">
        <v>56</v>
      </c>
      <c r="Y40" s="53" t="s">
        <v>56</v>
      </c>
      <c r="Z40" s="53" t="s">
        <v>56</v>
      </c>
      <c r="AA40" s="53" t="s">
        <v>56</v>
      </c>
      <c r="AB40" s="53" t="s">
        <v>56</v>
      </c>
      <c r="AC40" s="53" t="s">
        <v>56</v>
      </c>
      <c r="AD40" s="53" t="s">
        <v>56</v>
      </c>
      <c r="AE40" s="53" t="s">
        <v>56</v>
      </c>
      <c r="AF40" s="53" t="s">
        <v>56</v>
      </c>
      <c r="AG40" s="53" t="s">
        <v>56</v>
      </c>
      <c r="AH40" s="53" t="s">
        <v>56</v>
      </c>
      <c r="AI40" s="53" t="s">
        <v>56</v>
      </c>
      <c r="AJ40" s="53" t="s">
        <v>56</v>
      </c>
      <c r="AK40" s="53" t="s">
        <v>56</v>
      </c>
      <c r="AL40" s="53" t="s">
        <v>56</v>
      </c>
      <c r="AM40" s="53" t="s">
        <v>56</v>
      </c>
      <c r="AN40" s="53" t="s">
        <v>56</v>
      </c>
      <c r="AO40" s="53" t="s">
        <v>56</v>
      </c>
      <c r="AP40" s="53" t="s">
        <v>56</v>
      </c>
      <c r="AQ40" s="53" t="s">
        <v>56</v>
      </c>
      <c r="AR40" s="53" t="s">
        <v>56</v>
      </c>
      <c r="AS40" s="53" t="s">
        <v>56</v>
      </c>
      <c r="AT40" s="53" t="s">
        <v>56</v>
      </c>
      <c r="AU40" s="53" t="s">
        <v>56</v>
      </c>
      <c r="AV40" s="53" t="s">
        <v>56</v>
      </c>
      <c r="AW40" s="53" t="s">
        <v>56</v>
      </c>
      <c r="AX40" s="53" t="s">
        <v>56</v>
      </c>
      <c r="AY40" s="53" t="s">
        <v>56</v>
      </c>
      <c r="AZ40" s="53" t="s">
        <v>56</v>
      </c>
      <c r="BA40" s="54">
        <f t="shared" si="6"/>
        <v>420427841.8</v>
      </c>
      <c r="BB40" s="54">
        <f t="shared" si="7"/>
        <v>420427841.8</v>
      </c>
      <c r="BC40" s="55"/>
      <c r="BD40" s="37"/>
    </row>
    <row r="41">
      <c r="A41" s="34"/>
      <c r="B41" s="49" t="s">
        <v>84</v>
      </c>
      <c r="C41" s="50" t="s">
        <v>85</v>
      </c>
      <c r="D41" s="51">
        <v>2.0</v>
      </c>
      <c r="E41" s="51">
        <v>40.0</v>
      </c>
      <c r="F41" s="51">
        <v>52.0</v>
      </c>
      <c r="G41" s="51">
        <v>52.0</v>
      </c>
      <c r="H41" s="51">
        <v>52.0</v>
      </c>
      <c r="I41" s="52">
        <v>4500000.0</v>
      </c>
      <c r="J41" s="52">
        <f t="shared" si="1"/>
        <v>28125</v>
      </c>
      <c r="K41" s="52">
        <f t="shared" si="2"/>
        <v>127881000</v>
      </c>
      <c r="L41" s="52">
        <f t="shared" si="3"/>
        <v>139773933</v>
      </c>
      <c r="M41" s="52">
        <f t="shared" si="4"/>
        <v>152772908.8</v>
      </c>
      <c r="N41" s="52">
        <f t="shared" si="8"/>
        <v>420427841.8</v>
      </c>
      <c r="O41" s="53" t="s">
        <v>56</v>
      </c>
      <c r="P41" s="53" t="s">
        <v>56</v>
      </c>
      <c r="Q41" s="53" t="s">
        <v>56</v>
      </c>
      <c r="R41" s="53" t="s">
        <v>56</v>
      </c>
      <c r="S41" s="53" t="s">
        <v>56</v>
      </c>
      <c r="T41" s="53" t="s">
        <v>56</v>
      </c>
      <c r="U41" s="53" t="s">
        <v>56</v>
      </c>
      <c r="V41" s="53" t="s">
        <v>56</v>
      </c>
      <c r="W41" s="53" t="s">
        <v>56</v>
      </c>
      <c r="X41" s="53" t="s">
        <v>56</v>
      </c>
      <c r="Y41" s="53" t="s">
        <v>56</v>
      </c>
      <c r="Z41" s="53" t="s">
        <v>56</v>
      </c>
      <c r="AA41" s="53" t="s">
        <v>56</v>
      </c>
      <c r="AB41" s="53" t="s">
        <v>56</v>
      </c>
      <c r="AC41" s="53" t="s">
        <v>56</v>
      </c>
      <c r="AD41" s="53" t="s">
        <v>56</v>
      </c>
      <c r="AE41" s="53" t="s">
        <v>56</v>
      </c>
      <c r="AF41" s="53" t="s">
        <v>56</v>
      </c>
      <c r="AG41" s="53" t="s">
        <v>56</v>
      </c>
      <c r="AH41" s="53" t="s">
        <v>56</v>
      </c>
      <c r="AI41" s="53" t="s">
        <v>56</v>
      </c>
      <c r="AJ41" s="53" t="s">
        <v>56</v>
      </c>
      <c r="AK41" s="53" t="s">
        <v>56</v>
      </c>
      <c r="AL41" s="53" t="s">
        <v>56</v>
      </c>
      <c r="AM41" s="53" t="s">
        <v>56</v>
      </c>
      <c r="AN41" s="53" t="s">
        <v>56</v>
      </c>
      <c r="AO41" s="53" t="s">
        <v>56</v>
      </c>
      <c r="AP41" s="53" t="s">
        <v>56</v>
      </c>
      <c r="AQ41" s="53" t="s">
        <v>56</v>
      </c>
      <c r="AR41" s="53" t="s">
        <v>56</v>
      </c>
      <c r="AS41" s="53" t="s">
        <v>56</v>
      </c>
      <c r="AT41" s="53" t="s">
        <v>56</v>
      </c>
      <c r="AU41" s="53" t="s">
        <v>56</v>
      </c>
      <c r="AV41" s="53" t="s">
        <v>56</v>
      </c>
      <c r="AW41" s="53" t="s">
        <v>56</v>
      </c>
      <c r="AX41" s="53" t="s">
        <v>56</v>
      </c>
      <c r="AY41" s="53" t="s">
        <v>56</v>
      </c>
      <c r="AZ41" s="53" t="s">
        <v>56</v>
      </c>
      <c r="BA41" s="54">
        <f t="shared" si="6"/>
        <v>420427841.8</v>
      </c>
      <c r="BB41" s="54">
        <f t="shared" si="7"/>
        <v>420427841.8</v>
      </c>
      <c r="BC41" s="55"/>
      <c r="BD41" s="37"/>
    </row>
    <row r="42">
      <c r="A42" s="34"/>
      <c r="B42" s="49" t="s">
        <v>84</v>
      </c>
      <c r="C42" s="50" t="s">
        <v>85</v>
      </c>
      <c r="D42" s="51">
        <v>3.0</v>
      </c>
      <c r="E42" s="51">
        <v>40.0</v>
      </c>
      <c r="F42" s="51">
        <v>52.0</v>
      </c>
      <c r="G42" s="51">
        <v>52.0</v>
      </c>
      <c r="H42" s="51">
        <v>52.0</v>
      </c>
      <c r="I42" s="52">
        <v>4500000.0</v>
      </c>
      <c r="J42" s="52">
        <f t="shared" si="1"/>
        <v>28125</v>
      </c>
      <c r="K42" s="52">
        <f t="shared" si="2"/>
        <v>191821500</v>
      </c>
      <c r="L42" s="52">
        <f t="shared" si="3"/>
        <v>209660899.5</v>
      </c>
      <c r="M42" s="52">
        <f t="shared" si="4"/>
        <v>229159363.2</v>
      </c>
      <c r="N42" s="52">
        <f t="shared" si="8"/>
        <v>630641762.7</v>
      </c>
      <c r="O42" s="53" t="s">
        <v>56</v>
      </c>
      <c r="P42" s="53" t="s">
        <v>56</v>
      </c>
      <c r="Q42" s="53" t="s">
        <v>56</v>
      </c>
      <c r="R42" s="53" t="s">
        <v>56</v>
      </c>
      <c r="S42" s="53" t="s">
        <v>56</v>
      </c>
      <c r="T42" s="53" t="s">
        <v>56</v>
      </c>
      <c r="U42" s="53" t="s">
        <v>56</v>
      </c>
      <c r="V42" s="53" t="s">
        <v>56</v>
      </c>
      <c r="W42" s="53" t="s">
        <v>56</v>
      </c>
      <c r="X42" s="53" t="s">
        <v>56</v>
      </c>
      <c r="Y42" s="53" t="s">
        <v>56</v>
      </c>
      <c r="Z42" s="53" t="s">
        <v>56</v>
      </c>
      <c r="AA42" s="53" t="s">
        <v>56</v>
      </c>
      <c r="AB42" s="53" t="s">
        <v>56</v>
      </c>
      <c r="AC42" s="53" t="s">
        <v>56</v>
      </c>
      <c r="AD42" s="53" t="s">
        <v>56</v>
      </c>
      <c r="AE42" s="53" t="s">
        <v>56</v>
      </c>
      <c r="AF42" s="53" t="s">
        <v>56</v>
      </c>
      <c r="AG42" s="53" t="s">
        <v>56</v>
      </c>
      <c r="AH42" s="53" t="s">
        <v>56</v>
      </c>
      <c r="AI42" s="53" t="s">
        <v>56</v>
      </c>
      <c r="AJ42" s="53" t="s">
        <v>56</v>
      </c>
      <c r="AK42" s="53" t="s">
        <v>56</v>
      </c>
      <c r="AL42" s="53" t="s">
        <v>56</v>
      </c>
      <c r="AM42" s="53" t="s">
        <v>56</v>
      </c>
      <c r="AN42" s="53" t="s">
        <v>56</v>
      </c>
      <c r="AO42" s="53" t="s">
        <v>56</v>
      </c>
      <c r="AP42" s="53" t="s">
        <v>56</v>
      </c>
      <c r="AQ42" s="53" t="s">
        <v>56</v>
      </c>
      <c r="AR42" s="53" t="s">
        <v>56</v>
      </c>
      <c r="AS42" s="53" t="s">
        <v>56</v>
      </c>
      <c r="AT42" s="53" t="s">
        <v>56</v>
      </c>
      <c r="AU42" s="53" t="s">
        <v>56</v>
      </c>
      <c r="AV42" s="53" t="s">
        <v>56</v>
      </c>
      <c r="AW42" s="53" t="s">
        <v>56</v>
      </c>
      <c r="AX42" s="53" t="s">
        <v>56</v>
      </c>
      <c r="AY42" s="53" t="s">
        <v>56</v>
      </c>
      <c r="AZ42" s="53" t="s">
        <v>56</v>
      </c>
      <c r="BA42" s="54">
        <f t="shared" si="6"/>
        <v>630641762.7</v>
      </c>
      <c r="BB42" s="54">
        <f t="shared" si="7"/>
        <v>630641762.7</v>
      </c>
      <c r="BC42" s="55"/>
      <c r="BD42" s="37"/>
    </row>
    <row r="43">
      <c r="A43" s="34"/>
      <c r="B43" s="49" t="s">
        <v>86</v>
      </c>
      <c r="C43" s="50" t="s">
        <v>87</v>
      </c>
      <c r="D43" s="51">
        <v>1.0</v>
      </c>
      <c r="E43" s="58">
        <v>8.0</v>
      </c>
      <c r="F43" s="51">
        <v>52.0</v>
      </c>
      <c r="G43" s="51">
        <v>24.0</v>
      </c>
      <c r="H43" s="51">
        <v>0.0</v>
      </c>
      <c r="I43" s="52">
        <v>8903139.0</v>
      </c>
      <c r="J43" s="52">
        <f t="shared" si="1"/>
        <v>55644.61875</v>
      </c>
      <c r="K43" s="52">
        <f t="shared" si="2"/>
        <v>25300940.41</v>
      </c>
      <c r="L43" s="52">
        <f t="shared" si="3"/>
        <v>12763351.32</v>
      </c>
      <c r="M43" s="52">
        <f t="shared" si="4"/>
        <v>0</v>
      </c>
      <c r="N43" s="52">
        <f t="shared" si="8"/>
        <v>38064291.73</v>
      </c>
      <c r="O43" s="53" t="s">
        <v>56</v>
      </c>
      <c r="P43" s="53" t="s">
        <v>56</v>
      </c>
      <c r="Q43" s="53" t="s">
        <v>56</v>
      </c>
      <c r="R43" s="53" t="s">
        <v>56</v>
      </c>
      <c r="S43" s="53" t="s">
        <v>56</v>
      </c>
      <c r="T43" s="53" t="s">
        <v>56</v>
      </c>
      <c r="U43" s="53" t="s">
        <v>56</v>
      </c>
      <c r="V43" s="53" t="s">
        <v>56</v>
      </c>
      <c r="W43" s="53" t="s">
        <v>56</v>
      </c>
      <c r="X43" s="53" t="s">
        <v>56</v>
      </c>
      <c r="Y43" s="53" t="s">
        <v>56</v>
      </c>
      <c r="Z43" s="53" t="s">
        <v>56</v>
      </c>
      <c r="AA43" s="53" t="s">
        <v>56</v>
      </c>
      <c r="AB43" s="53" t="s">
        <v>56</v>
      </c>
      <c r="AC43" s="53" t="s">
        <v>56</v>
      </c>
      <c r="AD43" s="53" t="s">
        <v>56</v>
      </c>
      <c r="AE43" s="53" t="s">
        <v>56</v>
      </c>
      <c r="AF43" s="53" t="s">
        <v>56</v>
      </c>
      <c r="AG43" s="53" t="s">
        <v>56</v>
      </c>
      <c r="AH43" s="53" t="s">
        <v>56</v>
      </c>
      <c r="AI43" s="53" t="s">
        <v>56</v>
      </c>
      <c r="AJ43" s="53" t="s">
        <v>56</v>
      </c>
      <c r="AK43" s="53" t="s">
        <v>56</v>
      </c>
      <c r="AL43" s="53" t="s">
        <v>56</v>
      </c>
      <c r="AM43" s="53" t="s">
        <v>56</v>
      </c>
      <c r="AN43" s="53" t="s">
        <v>56</v>
      </c>
      <c r="AO43" s="53" t="s">
        <v>56</v>
      </c>
      <c r="AP43" s="53" t="s">
        <v>56</v>
      </c>
      <c r="AQ43" s="53" t="s">
        <v>56</v>
      </c>
      <c r="AR43" s="53" t="s">
        <v>56</v>
      </c>
      <c r="AS43" s="53" t="s">
        <v>56</v>
      </c>
      <c r="AT43" s="53" t="s">
        <v>56</v>
      </c>
      <c r="AU43" s="53" t="s">
        <v>56</v>
      </c>
      <c r="AV43" s="53" t="s">
        <v>56</v>
      </c>
      <c r="AW43" s="53" t="s">
        <v>56</v>
      </c>
      <c r="AX43" s="53" t="s">
        <v>56</v>
      </c>
      <c r="AY43" s="53" t="s">
        <v>56</v>
      </c>
      <c r="AZ43" s="53" t="s">
        <v>56</v>
      </c>
      <c r="BA43" s="54">
        <f t="shared" si="6"/>
        <v>38064291.73</v>
      </c>
      <c r="BB43" s="54">
        <f t="shared" si="7"/>
        <v>38064291.73</v>
      </c>
      <c r="BC43" s="55"/>
      <c r="BD43" s="37"/>
    </row>
    <row r="44">
      <c r="A44" s="34"/>
      <c r="B44" s="49" t="s">
        <v>88</v>
      </c>
      <c r="C44" s="50" t="s">
        <v>89</v>
      </c>
      <c r="D44" s="51">
        <v>1.0</v>
      </c>
      <c r="E44" s="59">
        <v>10.0</v>
      </c>
      <c r="F44" s="51">
        <v>16.0</v>
      </c>
      <c r="G44" s="51">
        <v>0.0</v>
      </c>
      <c r="H44" s="51">
        <v>0.0</v>
      </c>
      <c r="I44" s="52">
        <v>3995000.0</v>
      </c>
      <c r="J44" s="52">
        <f t="shared" si="1"/>
        <v>24968.75</v>
      </c>
      <c r="K44" s="52">
        <f t="shared" si="2"/>
        <v>4366535</v>
      </c>
      <c r="L44" s="52">
        <f t="shared" si="3"/>
        <v>0</v>
      </c>
      <c r="M44" s="52">
        <f t="shared" si="4"/>
        <v>0</v>
      </c>
      <c r="N44" s="52">
        <f t="shared" si="8"/>
        <v>4366535</v>
      </c>
      <c r="O44" s="53" t="s">
        <v>56</v>
      </c>
      <c r="P44" s="53" t="s">
        <v>56</v>
      </c>
      <c r="Q44" s="53" t="s">
        <v>56</v>
      </c>
      <c r="R44" s="53" t="s">
        <v>56</v>
      </c>
      <c r="S44" s="53" t="s">
        <v>56</v>
      </c>
      <c r="T44" s="53" t="s">
        <v>56</v>
      </c>
      <c r="U44" s="53" t="s">
        <v>56</v>
      </c>
      <c r="V44" s="53" t="s">
        <v>56</v>
      </c>
      <c r="W44" s="53" t="s">
        <v>56</v>
      </c>
      <c r="X44" s="53" t="s">
        <v>56</v>
      </c>
      <c r="Y44" s="53" t="s">
        <v>56</v>
      </c>
      <c r="Z44" s="53" t="s">
        <v>56</v>
      </c>
      <c r="AA44" s="53" t="s">
        <v>56</v>
      </c>
      <c r="AB44" s="53" t="s">
        <v>56</v>
      </c>
      <c r="AC44" s="53" t="s">
        <v>56</v>
      </c>
      <c r="AD44" s="53" t="s">
        <v>56</v>
      </c>
      <c r="AE44" s="53" t="s">
        <v>56</v>
      </c>
      <c r="AF44" s="53" t="s">
        <v>56</v>
      </c>
      <c r="AG44" s="53" t="s">
        <v>56</v>
      </c>
      <c r="AH44" s="53" t="s">
        <v>56</v>
      </c>
      <c r="AI44" s="53" t="s">
        <v>56</v>
      </c>
      <c r="AJ44" s="53" t="s">
        <v>56</v>
      </c>
      <c r="AK44" s="53" t="s">
        <v>56</v>
      </c>
      <c r="AL44" s="53" t="s">
        <v>56</v>
      </c>
      <c r="AM44" s="53" t="s">
        <v>56</v>
      </c>
      <c r="AN44" s="53" t="s">
        <v>56</v>
      </c>
      <c r="AO44" s="53" t="s">
        <v>56</v>
      </c>
      <c r="AP44" s="53" t="s">
        <v>56</v>
      </c>
      <c r="AQ44" s="53" t="s">
        <v>56</v>
      </c>
      <c r="AR44" s="53" t="s">
        <v>56</v>
      </c>
      <c r="AS44" s="53" t="s">
        <v>56</v>
      </c>
      <c r="AT44" s="53" t="s">
        <v>56</v>
      </c>
      <c r="AU44" s="53" t="s">
        <v>56</v>
      </c>
      <c r="AV44" s="53" t="s">
        <v>56</v>
      </c>
      <c r="AW44" s="53" t="s">
        <v>56</v>
      </c>
      <c r="AX44" s="53" t="s">
        <v>56</v>
      </c>
      <c r="AY44" s="53" t="s">
        <v>56</v>
      </c>
      <c r="AZ44" s="53" t="s">
        <v>56</v>
      </c>
      <c r="BA44" s="54">
        <f t="shared" si="6"/>
        <v>4366535</v>
      </c>
      <c r="BB44" s="54">
        <f t="shared" si="7"/>
        <v>4366535</v>
      </c>
      <c r="BC44" s="55"/>
      <c r="BD44" s="37"/>
    </row>
    <row r="45">
      <c r="A45" s="34"/>
      <c r="B45" s="49" t="s">
        <v>90</v>
      </c>
      <c r="C45" s="50" t="s">
        <v>91</v>
      </c>
      <c r="D45" s="51">
        <v>3.0</v>
      </c>
      <c r="E45" s="51">
        <v>40.0</v>
      </c>
      <c r="F45" s="51">
        <v>52.0</v>
      </c>
      <c r="G45" s="51">
        <v>52.0</v>
      </c>
      <c r="H45" s="51">
        <v>52.0</v>
      </c>
      <c r="I45" s="52">
        <v>6500000.0</v>
      </c>
      <c r="J45" s="52">
        <f t="shared" si="1"/>
        <v>40625</v>
      </c>
      <c r="K45" s="52">
        <f t="shared" si="2"/>
        <v>277075500</v>
      </c>
      <c r="L45" s="52">
        <f t="shared" si="3"/>
        <v>302843521.5</v>
      </c>
      <c r="M45" s="52">
        <f t="shared" si="4"/>
        <v>331007969</v>
      </c>
      <c r="N45" s="52">
        <f t="shared" si="8"/>
        <v>910926990.5</v>
      </c>
      <c r="O45" s="53" t="s">
        <v>56</v>
      </c>
      <c r="P45" s="53" t="s">
        <v>56</v>
      </c>
      <c r="Q45" s="53" t="s">
        <v>56</v>
      </c>
      <c r="R45" s="53" t="s">
        <v>56</v>
      </c>
      <c r="S45" s="53" t="s">
        <v>56</v>
      </c>
      <c r="T45" s="53" t="s">
        <v>56</v>
      </c>
      <c r="U45" s="53" t="s">
        <v>56</v>
      </c>
      <c r="V45" s="53" t="s">
        <v>56</v>
      </c>
      <c r="W45" s="53" t="s">
        <v>56</v>
      </c>
      <c r="X45" s="53" t="s">
        <v>56</v>
      </c>
      <c r="Y45" s="53" t="s">
        <v>56</v>
      </c>
      <c r="Z45" s="53" t="s">
        <v>56</v>
      </c>
      <c r="AA45" s="53" t="s">
        <v>56</v>
      </c>
      <c r="AB45" s="53" t="s">
        <v>56</v>
      </c>
      <c r="AC45" s="53" t="s">
        <v>56</v>
      </c>
      <c r="AD45" s="53" t="s">
        <v>56</v>
      </c>
      <c r="AE45" s="53" t="s">
        <v>56</v>
      </c>
      <c r="AF45" s="53" t="s">
        <v>56</v>
      </c>
      <c r="AG45" s="53" t="s">
        <v>56</v>
      </c>
      <c r="AH45" s="53" t="s">
        <v>56</v>
      </c>
      <c r="AI45" s="53" t="s">
        <v>56</v>
      </c>
      <c r="AJ45" s="53" t="s">
        <v>56</v>
      </c>
      <c r="AK45" s="53" t="s">
        <v>56</v>
      </c>
      <c r="AL45" s="53" t="s">
        <v>56</v>
      </c>
      <c r="AM45" s="53" t="s">
        <v>56</v>
      </c>
      <c r="AN45" s="53" t="s">
        <v>56</v>
      </c>
      <c r="AO45" s="53" t="s">
        <v>56</v>
      </c>
      <c r="AP45" s="53" t="s">
        <v>56</v>
      </c>
      <c r="AQ45" s="53" t="s">
        <v>56</v>
      </c>
      <c r="AR45" s="53" t="s">
        <v>56</v>
      </c>
      <c r="AS45" s="53" t="s">
        <v>56</v>
      </c>
      <c r="AT45" s="53" t="s">
        <v>56</v>
      </c>
      <c r="AU45" s="53" t="s">
        <v>56</v>
      </c>
      <c r="AV45" s="53" t="s">
        <v>56</v>
      </c>
      <c r="AW45" s="53" t="s">
        <v>56</v>
      </c>
      <c r="AX45" s="53" t="s">
        <v>56</v>
      </c>
      <c r="AY45" s="53" t="s">
        <v>56</v>
      </c>
      <c r="AZ45" s="53" t="s">
        <v>56</v>
      </c>
      <c r="BA45" s="54">
        <f t="shared" si="6"/>
        <v>910926990.5</v>
      </c>
      <c r="BB45" s="54">
        <f t="shared" si="7"/>
        <v>910926990.5</v>
      </c>
      <c r="BC45" s="55"/>
      <c r="BD45" s="37"/>
    </row>
    <row r="46">
      <c r="A46" s="34"/>
      <c r="B46" s="49" t="s">
        <v>92</v>
      </c>
      <c r="C46" s="50" t="s">
        <v>93</v>
      </c>
      <c r="D46" s="51">
        <v>1.0</v>
      </c>
      <c r="E46" s="51">
        <v>40.0</v>
      </c>
      <c r="F46" s="51">
        <v>0.0</v>
      </c>
      <c r="G46" s="51">
        <v>52.0</v>
      </c>
      <c r="H46" s="51">
        <v>52.0</v>
      </c>
      <c r="I46" s="52">
        <v>3700000.0</v>
      </c>
      <c r="J46" s="52">
        <f t="shared" si="1"/>
        <v>23125</v>
      </c>
      <c r="K46" s="52">
        <f t="shared" si="2"/>
        <v>0</v>
      </c>
      <c r="L46" s="52">
        <f t="shared" si="3"/>
        <v>57462616.9</v>
      </c>
      <c r="M46" s="52">
        <f t="shared" si="4"/>
        <v>62806640.27</v>
      </c>
      <c r="N46" s="52">
        <f t="shared" si="8"/>
        <v>120269257.2</v>
      </c>
      <c r="O46" s="53" t="s">
        <v>56</v>
      </c>
      <c r="P46" s="53" t="s">
        <v>56</v>
      </c>
      <c r="Q46" s="53" t="s">
        <v>56</v>
      </c>
      <c r="R46" s="53" t="s">
        <v>56</v>
      </c>
      <c r="S46" s="53" t="s">
        <v>56</v>
      </c>
      <c r="T46" s="53" t="s">
        <v>56</v>
      </c>
      <c r="U46" s="53" t="s">
        <v>56</v>
      </c>
      <c r="V46" s="53" t="s">
        <v>56</v>
      </c>
      <c r="W46" s="53" t="s">
        <v>56</v>
      </c>
      <c r="X46" s="53" t="s">
        <v>56</v>
      </c>
      <c r="Y46" s="53" t="s">
        <v>56</v>
      </c>
      <c r="Z46" s="53" t="s">
        <v>56</v>
      </c>
      <c r="AA46" s="53" t="s">
        <v>56</v>
      </c>
      <c r="AB46" s="53" t="s">
        <v>56</v>
      </c>
      <c r="AC46" s="53" t="s">
        <v>56</v>
      </c>
      <c r="AD46" s="53" t="s">
        <v>56</v>
      </c>
      <c r="AE46" s="53" t="s">
        <v>56</v>
      </c>
      <c r="AF46" s="53" t="s">
        <v>56</v>
      </c>
      <c r="AG46" s="53" t="s">
        <v>56</v>
      </c>
      <c r="AH46" s="53" t="s">
        <v>56</v>
      </c>
      <c r="AI46" s="53" t="s">
        <v>56</v>
      </c>
      <c r="AJ46" s="53" t="s">
        <v>56</v>
      </c>
      <c r="AK46" s="53" t="s">
        <v>56</v>
      </c>
      <c r="AL46" s="53" t="s">
        <v>56</v>
      </c>
      <c r="AM46" s="53" t="s">
        <v>56</v>
      </c>
      <c r="AN46" s="53" t="s">
        <v>56</v>
      </c>
      <c r="AO46" s="53" t="s">
        <v>56</v>
      </c>
      <c r="AP46" s="53" t="s">
        <v>56</v>
      </c>
      <c r="AQ46" s="53" t="s">
        <v>56</v>
      </c>
      <c r="AR46" s="53" t="s">
        <v>56</v>
      </c>
      <c r="AS46" s="53" t="s">
        <v>56</v>
      </c>
      <c r="AT46" s="53" t="s">
        <v>56</v>
      </c>
      <c r="AU46" s="53" t="s">
        <v>56</v>
      </c>
      <c r="AV46" s="53" t="s">
        <v>56</v>
      </c>
      <c r="AW46" s="53" t="s">
        <v>56</v>
      </c>
      <c r="AX46" s="53" t="s">
        <v>56</v>
      </c>
      <c r="AY46" s="53" t="s">
        <v>56</v>
      </c>
      <c r="AZ46" s="53" t="s">
        <v>56</v>
      </c>
      <c r="BA46" s="54">
        <f t="shared" si="6"/>
        <v>120269257.2</v>
      </c>
      <c r="BB46" s="54">
        <f t="shared" si="7"/>
        <v>120269257.2</v>
      </c>
      <c r="BC46" s="55"/>
      <c r="BD46" s="37"/>
    </row>
    <row r="47">
      <c r="A47" s="34"/>
      <c r="B47" s="49" t="s">
        <v>92</v>
      </c>
      <c r="C47" s="50" t="s">
        <v>93</v>
      </c>
      <c r="D47" s="51">
        <v>1.0</v>
      </c>
      <c r="E47" s="51">
        <v>40.0</v>
      </c>
      <c r="F47" s="51">
        <v>0.0</v>
      </c>
      <c r="G47" s="51">
        <v>52.0</v>
      </c>
      <c r="H47" s="51">
        <v>52.0</v>
      </c>
      <c r="I47" s="52">
        <v>3700000.0</v>
      </c>
      <c r="J47" s="52">
        <f t="shared" si="1"/>
        <v>23125</v>
      </c>
      <c r="K47" s="52">
        <f t="shared" si="2"/>
        <v>0</v>
      </c>
      <c r="L47" s="52">
        <f t="shared" si="3"/>
        <v>57462616.9</v>
      </c>
      <c r="M47" s="52">
        <f t="shared" si="4"/>
        <v>62806640.27</v>
      </c>
      <c r="N47" s="52">
        <f t="shared" si="8"/>
        <v>120269257.2</v>
      </c>
      <c r="O47" s="53" t="s">
        <v>56</v>
      </c>
      <c r="P47" s="53" t="s">
        <v>56</v>
      </c>
      <c r="Q47" s="53" t="s">
        <v>56</v>
      </c>
      <c r="R47" s="53" t="s">
        <v>56</v>
      </c>
      <c r="S47" s="53" t="s">
        <v>56</v>
      </c>
      <c r="T47" s="53" t="s">
        <v>56</v>
      </c>
      <c r="U47" s="53" t="s">
        <v>56</v>
      </c>
      <c r="V47" s="53" t="s">
        <v>56</v>
      </c>
      <c r="W47" s="53" t="s">
        <v>56</v>
      </c>
      <c r="X47" s="53" t="s">
        <v>56</v>
      </c>
      <c r="Y47" s="53" t="s">
        <v>56</v>
      </c>
      <c r="Z47" s="53" t="s">
        <v>56</v>
      </c>
      <c r="AA47" s="53" t="s">
        <v>56</v>
      </c>
      <c r="AB47" s="53" t="s">
        <v>56</v>
      </c>
      <c r="AC47" s="53" t="s">
        <v>56</v>
      </c>
      <c r="AD47" s="53" t="s">
        <v>56</v>
      </c>
      <c r="AE47" s="53" t="s">
        <v>56</v>
      </c>
      <c r="AF47" s="53" t="s">
        <v>56</v>
      </c>
      <c r="AG47" s="53" t="s">
        <v>56</v>
      </c>
      <c r="AH47" s="53" t="s">
        <v>56</v>
      </c>
      <c r="AI47" s="53" t="s">
        <v>56</v>
      </c>
      <c r="AJ47" s="53" t="s">
        <v>56</v>
      </c>
      <c r="AK47" s="53" t="s">
        <v>56</v>
      </c>
      <c r="AL47" s="53" t="s">
        <v>56</v>
      </c>
      <c r="AM47" s="53" t="s">
        <v>56</v>
      </c>
      <c r="AN47" s="53" t="s">
        <v>56</v>
      </c>
      <c r="AO47" s="53" t="s">
        <v>56</v>
      </c>
      <c r="AP47" s="53" t="s">
        <v>56</v>
      </c>
      <c r="AQ47" s="53" t="s">
        <v>56</v>
      </c>
      <c r="AR47" s="53" t="s">
        <v>56</v>
      </c>
      <c r="AS47" s="53" t="s">
        <v>56</v>
      </c>
      <c r="AT47" s="53" t="s">
        <v>56</v>
      </c>
      <c r="AU47" s="53" t="s">
        <v>56</v>
      </c>
      <c r="AV47" s="53" t="s">
        <v>56</v>
      </c>
      <c r="AW47" s="53" t="s">
        <v>56</v>
      </c>
      <c r="AX47" s="53" t="s">
        <v>56</v>
      </c>
      <c r="AY47" s="53" t="s">
        <v>56</v>
      </c>
      <c r="AZ47" s="53" t="s">
        <v>56</v>
      </c>
      <c r="BA47" s="54">
        <f t="shared" si="6"/>
        <v>120269257.2</v>
      </c>
      <c r="BB47" s="54">
        <f t="shared" si="7"/>
        <v>120269257.2</v>
      </c>
      <c r="BC47" s="55"/>
      <c r="BD47" s="37"/>
    </row>
    <row r="48">
      <c r="A48" s="34"/>
      <c r="B48" s="49" t="s">
        <v>92</v>
      </c>
      <c r="C48" s="50" t="s">
        <v>93</v>
      </c>
      <c r="D48" s="51">
        <v>2.0</v>
      </c>
      <c r="E48" s="51">
        <v>40.0</v>
      </c>
      <c r="F48" s="51">
        <v>0.0</v>
      </c>
      <c r="G48" s="51">
        <v>52.0</v>
      </c>
      <c r="H48" s="51">
        <v>52.0</v>
      </c>
      <c r="I48" s="52">
        <v>3700000.0</v>
      </c>
      <c r="J48" s="52">
        <f t="shared" si="1"/>
        <v>23125</v>
      </c>
      <c r="K48" s="52">
        <f t="shared" si="2"/>
        <v>0</v>
      </c>
      <c r="L48" s="52">
        <f t="shared" si="3"/>
        <v>114925233.8</v>
      </c>
      <c r="M48" s="52">
        <f t="shared" si="4"/>
        <v>125613280.5</v>
      </c>
      <c r="N48" s="52">
        <f t="shared" si="8"/>
        <v>240538514.3</v>
      </c>
      <c r="O48" s="53" t="s">
        <v>56</v>
      </c>
      <c r="P48" s="53" t="s">
        <v>56</v>
      </c>
      <c r="Q48" s="53" t="s">
        <v>56</v>
      </c>
      <c r="R48" s="53" t="s">
        <v>56</v>
      </c>
      <c r="S48" s="53" t="s">
        <v>56</v>
      </c>
      <c r="T48" s="53" t="s">
        <v>56</v>
      </c>
      <c r="U48" s="53" t="s">
        <v>56</v>
      </c>
      <c r="V48" s="53" t="s">
        <v>56</v>
      </c>
      <c r="W48" s="53" t="s">
        <v>56</v>
      </c>
      <c r="X48" s="53" t="s">
        <v>56</v>
      </c>
      <c r="Y48" s="53" t="s">
        <v>56</v>
      </c>
      <c r="Z48" s="53" t="s">
        <v>56</v>
      </c>
      <c r="AA48" s="53" t="s">
        <v>56</v>
      </c>
      <c r="AB48" s="53" t="s">
        <v>56</v>
      </c>
      <c r="AC48" s="53" t="s">
        <v>56</v>
      </c>
      <c r="AD48" s="53" t="s">
        <v>56</v>
      </c>
      <c r="AE48" s="53" t="s">
        <v>56</v>
      </c>
      <c r="AF48" s="53" t="s">
        <v>56</v>
      </c>
      <c r="AG48" s="53" t="s">
        <v>56</v>
      </c>
      <c r="AH48" s="53" t="s">
        <v>56</v>
      </c>
      <c r="AI48" s="53" t="s">
        <v>56</v>
      </c>
      <c r="AJ48" s="53" t="s">
        <v>56</v>
      </c>
      <c r="AK48" s="53" t="s">
        <v>56</v>
      </c>
      <c r="AL48" s="53" t="s">
        <v>56</v>
      </c>
      <c r="AM48" s="53" t="s">
        <v>56</v>
      </c>
      <c r="AN48" s="53" t="s">
        <v>56</v>
      </c>
      <c r="AO48" s="53" t="s">
        <v>56</v>
      </c>
      <c r="AP48" s="53" t="s">
        <v>56</v>
      </c>
      <c r="AQ48" s="53" t="s">
        <v>56</v>
      </c>
      <c r="AR48" s="53" t="s">
        <v>56</v>
      </c>
      <c r="AS48" s="53" t="s">
        <v>56</v>
      </c>
      <c r="AT48" s="53" t="s">
        <v>56</v>
      </c>
      <c r="AU48" s="53" t="s">
        <v>56</v>
      </c>
      <c r="AV48" s="53" t="s">
        <v>56</v>
      </c>
      <c r="AW48" s="53" t="s">
        <v>56</v>
      </c>
      <c r="AX48" s="53" t="s">
        <v>56</v>
      </c>
      <c r="AY48" s="53" t="s">
        <v>56</v>
      </c>
      <c r="AZ48" s="53" t="s">
        <v>56</v>
      </c>
      <c r="BA48" s="54">
        <f t="shared" si="6"/>
        <v>240538514.3</v>
      </c>
      <c r="BB48" s="54">
        <f t="shared" si="7"/>
        <v>240538514.3</v>
      </c>
      <c r="BC48" s="55"/>
      <c r="BD48" s="37"/>
    </row>
    <row r="49">
      <c r="A49" s="34"/>
      <c r="B49" s="49" t="s">
        <v>94</v>
      </c>
      <c r="C49" s="50" t="s">
        <v>93</v>
      </c>
      <c r="D49" s="51">
        <v>1.0</v>
      </c>
      <c r="E49" s="51">
        <v>40.0</v>
      </c>
      <c r="F49" s="51">
        <v>0.0</v>
      </c>
      <c r="G49" s="51">
        <v>52.0</v>
      </c>
      <c r="H49" s="51">
        <v>52.0</v>
      </c>
      <c r="I49" s="52">
        <v>3700000.0</v>
      </c>
      <c r="J49" s="52">
        <f t="shared" si="1"/>
        <v>23125</v>
      </c>
      <c r="K49" s="52">
        <f t="shared" si="2"/>
        <v>0</v>
      </c>
      <c r="L49" s="52">
        <f t="shared" si="3"/>
        <v>57462616.9</v>
      </c>
      <c r="M49" s="52">
        <f t="shared" si="4"/>
        <v>62806640.27</v>
      </c>
      <c r="N49" s="52">
        <f t="shared" si="8"/>
        <v>120269257.2</v>
      </c>
      <c r="O49" s="53" t="s">
        <v>56</v>
      </c>
      <c r="P49" s="53" t="s">
        <v>56</v>
      </c>
      <c r="Q49" s="53" t="s">
        <v>56</v>
      </c>
      <c r="R49" s="53" t="s">
        <v>56</v>
      </c>
      <c r="S49" s="53" t="s">
        <v>56</v>
      </c>
      <c r="T49" s="53" t="s">
        <v>56</v>
      </c>
      <c r="U49" s="53" t="s">
        <v>56</v>
      </c>
      <c r="V49" s="53" t="s">
        <v>56</v>
      </c>
      <c r="W49" s="53" t="s">
        <v>56</v>
      </c>
      <c r="X49" s="53" t="s">
        <v>56</v>
      </c>
      <c r="Y49" s="53" t="s">
        <v>56</v>
      </c>
      <c r="Z49" s="53" t="s">
        <v>56</v>
      </c>
      <c r="AA49" s="53" t="s">
        <v>56</v>
      </c>
      <c r="AB49" s="53" t="s">
        <v>56</v>
      </c>
      <c r="AC49" s="53" t="s">
        <v>56</v>
      </c>
      <c r="AD49" s="53" t="s">
        <v>56</v>
      </c>
      <c r="AE49" s="53" t="s">
        <v>56</v>
      </c>
      <c r="AF49" s="53" t="s">
        <v>56</v>
      </c>
      <c r="AG49" s="53" t="s">
        <v>56</v>
      </c>
      <c r="AH49" s="53" t="s">
        <v>56</v>
      </c>
      <c r="AI49" s="53" t="s">
        <v>56</v>
      </c>
      <c r="AJ49" s="53" t="s">
        <v>56</v>
      </c>
      <c r="AK49" s="53" t="s">
        <v>56</v>
      </c>
      <c r="AL49" s="53" t="s">
        <v>56</v>
      </c>
      <c r="AM49" s="53" t="s">
        <v>56</v>
      </c>
      <c r="AN49" s="53" t="s">
        <v>56</v>
      </c>
      <c r="AO49" s="53" t="s">
        <v>56</v>
      </c>
      <c r="AP49" s="53" t="s">
        <v>56</v>
      </c>
      <c r="AQ49" s="53" t="s">
        <v>56</v>
      </c>
      <c r="AR49" s="53" t="s">
        <v>56</v>
      </c>
      <c r="AS49" s="53" t="s">
        <v>56</v>
      </c>
      <c r="AT49" s="53" t="s">
        <v>56</v>
      </c>
      <c r="AU49" s="53" t="s">
        <v>56</v>
      </c>
      <c r="AV49" s="53" t="s">
        <v>56</v>
      </c>
      <c r="AW49" s="53" t="s">
        <v>56</v>
      </c>
      <c r="AX49" s="53" t="s">
        <v>56</v>
      </c>
      <c r="AY49" s="53" t="s">
        <v>56</v>
      </c>
      <c r="AZ49" s="53" t="s">
        <v>56</v>
      </c>
      <c r="BA49" s="54">
        <f t="shared" si="6"/>
        <v>120269257.2</v>
      </c>
      <c r="BB49" s="54">
        <f t="shared" si="7"/>
        <v>120269257.2</v>
      </c>
      <c r="BC49" s="55"/>
      <c r="BD49" s="37"/>
    </row>
    <row r="50">
      <c r="A50" s="34"/>
      <c r="B50" s="49" t="s">
        <v>95</v>
      </c>
      <c r="C50" s="49" t="s">
        <v>96</v>
      </c>
      <c r="D50" s="53">
        <v>1.0</v>
      </c>
      <c r="E50" s="53">
        <v>40.0</v>
      </c>
      <c r="F50" s="53">
        <v>52.0</v>
      </c>
      <c r="G50" s="53">
        <v>52.0</v>
      </c>
      <c r="H50" s="53">
        <v>52.0</v>
      </c>
      <c r="I50" s="52">
        <v>4500000.0</v>
      </c>
      <c r="J50" s="52">
        <f t="shared" si="1"/>
        <v>28125</v>
      </c>
      <c r="K50" s="52">
        <f t="shared" si="2"/>
        <v>63940500</v>
      </c>
      <c r="L50" s="52">
        <f t="shared" si="3"/>
        <v>69886966.5</v>
      </c>
      <c r="M50" s="52">
        <f t="shared" si="4"/>
        <v>76386454.38</v>
      </c>
      <c r="N50" s="52">
        <f t="shared" si="8"/>
        <v>210213920.9</v>
      </c>
      <c r="O50" s="53" t="s">
        <v>56</v>
      </c>
      <c r="P50" s="53" t="s">
        <v>56</v>
      </c>
      <c r="Q50" s="53" t="s">
        <v>56</v>
      </c>
      <c r="R50" s="53" t="s">
        <v>56</v>
      </c>
      <c r="S50" s="53" t="s">
        <v>56</v>
      </c>
      <c r="T50" s="53" t="s">
        <v>56</v>
      </c>
      <c r="U50" s="53" t="s">
        <v>56</v>
      </c>
      <c r="V50" s="53" t="s">
        <v>56</v>
      </c>
      <c r="W50" s="53" t="s">
        <v>56</v>
      </c>
      <c r="X50" s="53" t="s">
        <v>56</v>
      </c>
      <c r="Y50" s="53" t="s">
        <v>56</v>
      </c>
      <c r="Z50" s="53" t="s">
        <v>56</v>
      </c>
      <c r="AA50" s="53" t="s">
        <v>56</v>
      </c>
      <c r="AB50" s="53" t="s">
        <v>56</v>
      </c>
      <c r="AC50" s="53" t="s">
        <v>56</v>
      </c>
      <c r="AD50" s="53" t="s">
        <v>56</v>
      </c>
      <c r="AE50" s="53" t="s">
        <v>56</v>
      </c>
      <c r="AF50" s="53" t="s">
        <v>56</v>
      </c>
      <c r="AG50" s="53" t="s">
        <v>56</v>
      </c>
      <c r="AH50" s="53" t="s">
        <v>56</v>
      </c>
      <c r="AI50" s="53" t="s">
        <v>56</v>
      </c>
      <c r="AJ50" s="53" t="s">
        <v>56</v>
      </c>
      <c r="AK50" s="53" t="s">
        <v>56</v>
      </c>
      <c r="AL50" s="53" t="s">
        <v>56</v>
      </c>
      <c r="AM50" s="53" t="s">
        <v>56</v>
      </c>
      <c r="AN50" s="53" t="s">
        <v>56</v>
      </c>
      <c r="AO50" s="53" t="s">
        <v>56</v>
      </c>
      <c r="AP50" s="53" t="s">
        <v>56</v>
      </c>
      <c r="AQ50" s="53" t="s">
        <v>56</v>
      </c>
      <c r="AR50" s="53" t="s">
        <v>56</v>
      </c>
      <c r="AS50" s="53" t="s">
        <v>56</v>
      </c>
      <c r="AT50" s="53" t="s">
        <v>56</v>
      </c>
      <c r="AU50" s="53" t="s">
        <v>56</v>
      </c>
      <c r="AV50" s="53" t="s">
        <v>56</v>
      </c>
      <c r="AW50" s="53" t="s">
        <v>56</v>
      </c>
      <c r="AX50" s="53" t="s">
        <v>56</v>
      </c>
      <c r="AY50" s="53" t="s">
        <v>56</v>
      </c>
      <c r="AZ50" s="53" t="s">
        <v>56</v>
      </c>
      <c r="BA50" s="54">
        <f t="shared" si="6"/>
        <v>210213920.9</v>
      </c>
      <c r="BB50" s="54">
        <f t="shared" si="7"/>
        <v>210213920.9</v>
      </c>
      <c r="BC50" s="55"/>
      <c r="BD50" s="37"/>
    </row>
    <row r="51">
      <c r="A51" s="34"/>
      <c r="B51" s="49" t="s">
        <v>97</v>
      </c>
      <c r="C51" s="49" t="s">
        <v>98</v>
      </c>
      <c r="D51" s="53">
        <v>4.0</v>
      </c>
      <c r="E51" s="53">
        <v>40.0</v>
      </c>
      <c r="F51" s="53">
        <v>52.0</v>
      </c>
      <c r="G51" s="53">
        <v>52.0</v>
      </c>
      <c r="H51" s="53">
        <v>52.0</v>
      </c>
      <c r="I51" s="52">
        <v>4500000.0</v>
      </c>
      <c r="J51" s="52">
        <f t="shared" si="1"/>
        <v>28125</v>
      </c>
      <c r="K51" s="52">
        <f t="shared" si="2"/>
        <v>255762000</v>
      </c>
      <c r="L51" s="52">
        <f t="shared" si="3"/>
        <v>279547866</v>
      </c>
      <c r="M51" s="52">
        <f t="shared" si="4"/>
        <v>305545817.5</v>
      </c>
      <c r="N51" s="52">
        <f t="shared" si="8"/>
        <v>840855683.5</v>
      </c>
      <c r="O51" s="53" t="s">
        <v>56</v>
      </c>
      <c r="P51" s="53" t="s">
        <v>56</v>
      </c>
      <c r="Q51" s="53" t="s">
        <v>56</v>
      </c>
      <c r="R51" s="53" t="s">
        <v>56</v>
      </c>
      <c r="S51" s="53" t="s">
        <v>56</v>
      </c>
      <c r="T51" s="53" t="s">
        <v>56</v>
      </c>
      <c r="U51" s="53" t="s">
        <v>56</v>
      </c>
      <c r="V51" s="53" t="s">
        <v>56</v>
      </c>
      <c r="W51" s="53" t="s">
        <v>56</v>
      </c>
      <c r="X51" s="53" t="s">
        <v>56</v>
      </c>
      <c r="Y51" s="53" t="s">
        <v>56</v>
      </c>
      <c r="Z51" s="53" t="s">
        <v>56</v>
      </c>
      <c r="AA51" s="53" t="s">
        <v>56</v>
      </c>
      <c r="AB51" s="53" t="s">
        <v>56</v>
      </c>
      <c r="AC51" s="53" t="s">
        <v>56</v>
      </c>
      <c r="AD51" s="53" t="s">
        <v>56</v>
      </c>
      <c r="AE51" s="53" t="s">
        <v>56</v>
      </c>
      <c r="AF51" s="53" t="s">
        <v>56</v>
      </c>
      <c r="AG51" s="53" t="s">
        <v>56</v>
      </c>
      <c r="AH51" s="53" t="s">
        <v>56</v>
      </c>
      <c r="AI51" s="53" t="s">
        <v>56</v>
      </c>
      <c r="AJ51" s="53" t="s">
        <v>56</v>
      </c>
      <c r="AK51" s="53" t="s">
        <v>56</v>
      </c>
      <c r="AL51" s="53" t="s">
        <v>56</v>
      </c>
      <c r="AM51" s="53" t="s">
        <v>56</v>
      </c>
      <c r="AN51" s="53" t="s">
        <v>56</v>
      </c>
      <c r="AO51" s="53" t="s">
        <v>56</v>
      </c>
      <c r="AP51" s="53" t="s">
        <v>56</v>
      </c>
      <c r="AQ51" s="53" t="s">
        <v>56</v>
      </c>
      <c r="AR51" s="53" t="s">
        <v>56</v>
      </c>
      <c r="AS51" s="53" t="s">
        <v>56</v>
      </c>
      <c r="AT51" s="53" t="s">
        <v>56</v>
      </c>
      <c r="AU51" s="53" t="s">
        <v>56</v>
      </c>
      <c r="AV51" s="53" t="s">
        <v>56</v>
      </c>
      <c r="AW51" s="53" t="s">
        <v>56</v>
      </c>
      <c r="AX51" s="53" t="s">
        <v>56</v>
      </c>
      <c r="AY51" s="53" t="s">
        <v>56</v>
      </c>
      <c r="AZ51" s="53" t="s">
        <v>56</v>
      </c>
      <c r="BA51" s="54">
        <f t="shared" si="6"/>
        <v>840855683.5</v>
      </c>
      <c r="BB51" s="54">
        <f t="shared" si="7"/>
        <v>840855683.5</v>
      </c>
      <c r="BC51" s="55"/>
      <c r="BD51" s="37"/>
    </row>
    <row r="52">
      <c r="A52" s="34"/>
      <c r="B52" s="49" t="s">
        <v>97</v>
      </c>
      <c r="C52" s="49" t="s">
        <v>98</v>
      </c>
      <c r="D52" s="53">
        <v>4.0</v>
      </c>
      <c r="E52" s="53">
        <v>40.0</v>
      </c>
      <c r="F52" s="53">
        <v>52.0</v>
      </c>
      <c r="G52" s="53">
        <v>52.0</v>
      </c>
      <c r="H52" s="53">
        <v>52.0</v>
      </c>
      <c r="I52" s="52">
        <v>4500000.0</v>
      </c>
      <c r="J52" s="52">
        <f t="shared" si="1"/>
        <v>28125</v>
      </c>
      <c r="K52" s="52">
        <f t="shared" si="2"/>
        <v>255762000</v>
      </c>
      <c r="L52" s="52">
        <f t="shared" si="3"/>
        <v>279547866</v>
      </c>
      <c r="M52" s="52">
        <f t="shared" si="4"/>
        <v>305545817.5</v>
      </c>
      <c r="N52" s="52">
        <f t="shared" si="8"/>
        <v>840855683.5</v>
      </c>
      <c r="O52" s="53" t="s">
        <v>56</v>
      </c>
      <c r="P52" s="53" t="s">
        <v>56</v>
      </c>
      <c r="Q52" s="53" t="s">
        <v>56</v>
      </c>
      <c r="R52" s="53" t="s">
        <v>56</v>
      </c>
      <c r="S52" s="53" t="s">
        <v>56</v>
      </c>
      <c r="T52" s="53" t="s">
        <v>56</v>
      </c>
      <c r="U52" s="53" t="s">
        <v>56</v>
      </c>
      <c r="V52" s="53" t="s">
        <v>56</v>
      </c>
      <c r="W52" s="53" t="s">
        <v>56</v>
      </c>
      <c r="X52" s="53" t="s">
        <v>56</v>
      </c>
      <c r="Y52" s="53" t="s">
        <v>56</v>
      </c>
      <c r="Z52" s="53" t="s">
        <v>56</v>
      </c>
      <c r="AA52" s="53" t="s">
        <v>56</v>
      </c>
      <c r="AB52" s="53" t="s">
        <v>56</v>
      </c>
      <c r="AC52" s="53" t="s">
        <v>56</v>
      </c>
      <c r="AD52" s="53" t="s">
        <v>56</v>
      </c>
      <c r="AE52" s="53" t="s">
        <v>56</v>
      </c>
      <c r="AF52" s="53" t="s">
        <v>56</v>
      </c>
      <c r="AG52" s="53" t="s">
        <v>56</v>
      </c>
      <c r="AH52" s="53" t="s">
        <v>56</v>
      </c>
      <c r="AI52" s="53" t="s">
        <v>56</v>
      </c>
      <c r="AJ52" s="53" t="s">
        <v>56</v>
      </c>
      <c r="AK52" s="53" t="s">
        <v>56</v>
      </c>
      <c r="AL52" s="53" t="s">
        <v>56</v>
      </c>
      <c r="AM52" s="53" t="s">
        <v>56</v>
      </c>
      <c r="AN52" s="53" t="s">
        <v>56</v>
      </c>
      <c r="AO52" s="53" t="s">
        <v>56</v>
      </c>
      <c r="AP52" s="53" t="s">
        <v>56</v>
      </c>
      <c r="AQ52" s="53" t="s">
        <v>56</v>
      </c>
      <c r="AR52" s="53" t="s">
        <v>56</v>
      </c>
      <c r="AS52" s="53" t="s">
        <v>56</v>
      </c>
      <c r="AT52" s="53" t="s">
        <v>56</v>
      </c>
      <c r="AU52" s="53" t="s">
        <v>56</v>
      </c>
      <c r="AV52" s="53" t="s">
        <v>56</v>
      </c>
      <c r="AW52" s="53" t="s">
        <v>56</v>
      </c>
      <c r="AX52" s="53" t="s">
        <v>56</v>
      </c>
      <c r="AY52" s="53" t="s">
        <v>56</v>
      </c>
      <c r="AZ52" s="53" t="s">
        <v>56</v>
      </c>
      <c r="BA52" s="54">
        <f t="shared" si="6"/>
        <v>840855683.5</v>
      </c>
      <c r="BB52" s="54">
        <f t="shared" si="7"/>
        <v>840855683.5</v>
      </c>
      <c r="BC52" s="55"/>
      <c r="BD52" s="37"/>
    </row>
    <row r="53">
      <c r="A53" s="34"/>
      <c r="B53" s="49" t="s">
        <v>99</v>
      </c>
      <c r="C53" s="49" t="s">
        <v>100</v>
      </c>
      <c r="D53" s="53">
        <v>1.0</v>
      </c>
      <c r="E53" s="53">
        <v>40.0</v>
      </c>
      <c r="F53" s="53">
        <v>52.0</v>
      </c>
      <c r="G53" s="53">
        <v>52.0</v>
      </c>
      <c r="H53" s="53">
        <v>52.0</v>
      </c>
      <c r="I53" s="52">
        <v>5000000.0</v>
      </c>
      <c r="J53" s="52">
        <f t="shared" si="1"/>
        <v>31250</v>
      </c>
      <c r="K53" s="52">
        <f t="shared" si="2"/>
        <v>71045000</v>
      </c>
      <c r="L53" s="52">
        <f t="shared" si="3"/>
        <v>77652185</v>
      </c>
      <c r="M53" s="52">
        <f t="shared" si="4"/>
        <v>84873838.21</v>
      </c>
      <c r="N53" s="52">
        <f t="shared" si="8"/>
        <v>233571023.2</v>
      </c>
      <c r="O53" s="53" t="s">
        <v>56</v>
      </c>
      <c r="P53" s="53" t="s">
        <v>56</v>
      </c>
      <c r="Q53" s="53" t="s">
        <v>56</v>
      </c>
      <c r="R53" s="53" t="s">
        <v>56</v>
      </c>
      <c r="S53" s="53" t="s">
        <v>56</v>
      </c>
      <c r="T53" s="53" t="s">
        <v>56</v>
      </c>
      <c r="U53" s="53" t="s">
        <v>56</v>
      </c>
      <c r="V53" s="53" t="s">
        <v>56</v>
      </c>
      <c r="W53" s="53" t="s">
        <v>56</v>
      </c>
      <c r="X53" s="53" t="s">
        <v>56</v>
      </c>
      <c r="Y53" s="53" t="s">
        <v>56</v>
      </c>
      <c r="Z53" s="53" t="s">
        <v>56</v>
      </c>
      <c r="AA53" s="53" t="s">
        <v>56</v>
      </c>
      <c r="AB53" s="53" t="s">
        <v>56</v>
      </c>
      <c r="AC53" s="53" t="s">
        <v>56</v>
      </c>
      <c r="AD53" s="53" t="s">
        <v>56</v>
      </c>
      <c r="AE53" s="53" t="s">
        <v>56</v>
      </c>
      <c r="AF53" s="53" t="s">
        <v>56</v>
      </c>
      <c r="AG53" s="53" t="s">
        <v>56</v>
      </c>
      <c r="AH53" s="53" t="s">
        <v>56</v>
      </c>
      <c r="AI53" s="53" t="s">
        <v>56</v>
      </c>
      <c r="AJ53" s="53" t="s">
        <v>56</v>
      </c>
      <c r="AK53" s="53" t="s">
        <v>56</v>
      </c>
      <c r="AL53" s="53" t="s">
        <v>56</v>
      </c>
      <c r="AM53" s="53" t="s">
        <v>56</v>
      </c>
      <c r="AN53" s="53" t="s">
        <v>56</v>
      </c>
      <c r="AO53" s="53" t="s">
        <v>56</v>
      </c>
      <c r="AP53" s="53" t="s">
        <v>56</v>
      </c>
      <c r="AQ53" s="53" t="s">
        <v>56</v>
      </c>
      <c r="AR53" s="53" t="s">
        <v>56</v>
      </c>
      <c r="AS53" s="53" t="s">
        <v>56</v>
      </c>
      <c r="AT53" s="53" t="s">
        <v>56</v>
      </c>
      <c r="AU53" s="53" t="s">
        <v>56</v>
      </c>
      <c r="AV53" s="53" t="s">
        <v>56</v>
      </c>
      <c r="AW53" s="53" t="s">
        <v>56</v>
      </c>
      <c r="AX53" s="53" t="s">
        <v>56</v>
      </c>
      <c r="AY53" s="53" t="s">
        <v>56</v>
      </c>
      <c r="AZ53" s="53" t="s">
        <v>56</v>
      </c>
      <c r="BA53" s="54">
        <f t="shared" si="6"/>
        <v>233571023.2</v>
      </c>
      <c r="BB53" s="54">
        <f t="shared" si="7"/>
        <v>233571023.2</v>
      </c>
      <c r="BC53" s="55"/>
      <c r="BD53" s="37"/>
    </row>
    <row r="54">
      <c r="A54" s="34"/>
      <c r="B54" s="49" t="s">
        <v>101</v>
      </c>
      <c r="C54" s="57" t="s">
        <v>102</v>
      </c>
      <c r="D54" s="53">
        <v>1.0</v>
      </c>
      <c r="E54" s="53">
        <v>20.0</v>
      </c>
      <c r="F54" s="53">
        <v>0.0</v>
      </c>
      <c r="G54" s="53">
        <v>0.0</v>
      </c>
      <c r="H54" s="53">
        <f>6*4</f>
        <v>24</v>
      </c>
      <c r="I54" s="52">
        <v>4500000.0</v>
      </c>
      <c r="J54" s="52">
        <f t="shared" si="1"/>
        <v>28125</v>
      </c>
      <c r="K54" s="52">
        <f t="shared" si="2"/>
        <v>0</v>
      </c>
      <c r="L54" s="52">
        <f t="shared" si="3"/>
        <v>0</v>
      </c>
      <c r="M54" s="52">
        <f t="shared" si="4"/>
        <v>17627643.32</v>
      </c>
      <c r="N54" s="52">
        <f t="shared" si="8"/>
        <v>17627643.32</v>
      </c>
      <c r="O54" s="53" t="s">
        <v>56</v>
      </c>
      <c r="P54" s="53" t="s">
        <v>56</v>
      </c>
      <c r="Q54" s="53" t="s">
        <v>56</v>
      </c>
      <c r="R54" s="53" t="s">
        <v>56</v>
      </c>
      <c r="S54" s="53" t="s">
        <v>56</v>
      </c>
      <c r="T54" s="53" t="s">
        <v>56</v>
      </c>
      <c r="U54" s="53" t="s">
        <v>56</v>
      </c>
      <c r="V54" s="53" t="s">
        <v>56</v>
      </c>
      <c r="W54" s="53" t="s">
        <v>56</v>
      </c>
      <c r="X54" s="53" t="s">
        <v>56</v>
      </c>
      <c r="Y54" s="53" t="s">
        <v>56</v>
      </c>
      <c r="Z54" s="53" t="s">
        <v>56</v>
      </c>
      <c r="AA54" s="53" t="s">
        <v>56</v>
      </c>
      <c r="AB54" s="53" t="s">
        <v>56</v>
      </c>
      <c r="AC54" s="53" t="s">
        <v>56</v>
      </c>
      <c r="AD54" s="53" t="s">
        <v>56</v>
      </c>
      <c r="AE54" s="53" t="s">
        <v>56</v>
      </c>
      <c r="AF54" s="53" t="s">
        <v>56</v>
      </c>
      <c r="AG54" s="53" t="s">
        <v>56</v>
      </c>
      <c r="AH54" s="53" t="s">
        <v>56</v>
      </c>
      <c r="AI54" s="53" t="s">
        <v>56</v>
      </c>
      <c r="AJ54" s="53" t="s">
        <v>56</v>
      </c>
      <c r="AK54" s="53" t="s">
        <v>56</v>
      </c>
      <c r="AL54" s="53" t="s">
        <v>56</v>
      </c>
      <c r="AM54" s="53" t="s">
        <v>56</v>
      </c>
      <c r="AN54" s="53" t="s">
        <v>56</v>
      </c>
      <c r="AO54" s="53" t="s">
        <v>56</v>
      </c>
      <c r="AP54" s="53" t="s">
        <v>56</v>
      </c>
      <c r="AQ54" s="53" t="s">
        <v>56</v>
      </c>
      <c r="AR54" s="53" t="s">
        <v>56</v>
      </c>
      <c r="AS54" s="53" t="s">
        <v>56</v>
      </c>
      <c r="AT54" s="53" t="s">
        <v>56</v>
      </c>
      <c r="AU54" s="53" t="s">
        <v>56</v>
      </c>
      <c r="AV54" s="53" t="s">
        <v>56</v>
      </c>
      <c r="AW54" s="53" t="s">
        <v>56</v>
      </c>
      <c r="AX54" s="53" t="s">
        <v>56</v>
      </c>
      <c r="AY54" s="53" t="s">
        <v>56</v>
      </c>
      <c r="AZ54" s="53" t="s">
        <v>56</v>
      </c>
      <c r="BA54" s="54">
        <f t="shared" si="6"/>
        <v>17627643.32</v>
      </c>
      <c r="BB54" s="54">
        <f t="shared" si="7"/>
        <v>17627643.32</v>
      </c>
      <c r="BC54" s="55"/>
      <c r="BD54" s="37"/>
    </row>
    <row r="55">
      <c r="A55" s="34"/>
      <c r="B55" s="49" t="s">
        <v>103</v>
      </c>
      <c r="C55" s="49" t="s">
        <v>104</v>
      </c>
      <c r="D55" s="53">
        <v>1.0</v>
      </c>
      <c r="E55" s="53">
        <v>40.0</v>
      </c>
      <c r="F55" s="53">
        <v>52.0</v>
      </c>
      <c r="G55" s="53">
        <v>0.0</v>
      </c>
      <c r="H55" s="53">
        <v>0.0</v>
      </c>
      <c r="I55" s="52">
        <v>4500000.0</v>
      </c>
      <c r="J55" s="52">
        <f t="shared" si="1"/>
        <v>28125</v>
      </c>
      <c r="K55" s="52">
        <f t="shared" si="2"/>
        <v>63940500</v>
      </c>
      <c r="L55" s="52">
        <f t="shared" si="3"/>
        <v>0</v>
      </c>
      <c r="M55" s="52">
        <f t="shared" si="4"/>
        <v>0</v>
      </c>
      <c r="N55" s="52">
        <f t="shared" si="8"/>
        <v>63940500</v>
      </c>
      <c r="O55" s="53" t="s">
        <v>56</v>
      </c>
      <c r="P55" s="53" t="s">
        <v>56</v>
      </c>
      <c r="Q55" s="53" t="s">
        <v>56</v>
      </c>
      <c r="R55" s="53" t="s">
        <v>56</v>
      </c>
      <c r="S55" s="53" t="s">
        <v>56</v>
      </c>
      <c r="T55" s="53" t="s">
        <v>56</v>
      </c>
      <c r="U55" s="53" t="s">
        <v>56</v>
      </c>
      <c r="V55" s="53" t="s">
        <v>56</v>
      </c>
      <c r="W55" s="53" t="s">
        <v>56</v>
      </c>
      <c r="X55" s="53" t="s">
        <v>56</v>
      </c>
      <c r="Y55" s="53" t="s">
        <v>56</v>
      </c>
      <c r="Z55" s="53" t="s">
        <v>56</v>
      </c>
      <c r="AA55" s="53" t="s">
        <v>56</v>
      </c>
      <c r="AB55" s="53" t="s">
        <v>56</v>
      </c>
      <c r="AC55" s="53" t="s">
        <v>56</v>
      </c>
      <c r="AD55" s="53" t="s">
        <v>56</v>
      </c>
      <c r="AE55" s="53" t="s">
        <v>56</v>
      </c>
      <c r="AF55" s="53" t="s">
        <v>56</v>
      </c>
      <c r="AG55" s="53" t="s">
        <v>56</v>
      </c>
      <c r="AH55" s="53" t="s">
        <v>56</v>
      </c>
      <c r="AI55" s="53" t="s">
        <v>56</v>
      </c>
      <c r="AJ55" s="53" t="s">
        <v>56</v>
      </c>
      <c r="AK55" s="53" t="s">
        <v>56</v>
      </c>
      <c r="AL55" s="53" t="s">
        <v>56</v>
      </c>
      <c r="AM55" s="53" t="s">
        <v>56</v>
      </c>
      <c r="AN55" s="53" t="s">
        <v>56</v>
      </c>
      <c r="AO55" s="53" t="s">
        <v>56</v>
      </c>
      <c r="AP55" s="53" t="s">
        <v>56</v>
      </c>
      <c r="AQ55" s="53" t="s">
        <v>56</v>
      </c>
      <c r="AR55" s="53" t="s">
        <v>56</v>
      </c>
      <c r="AS55" s="53" t="s">
        <v>56</v>
      </c>
      <c r="AT55" s="53" t="s">
        <v>56</v>
      </c>
      <c r="AU55" s="53" t="s">
        <v>56</v>
      </c>
      <c r="AV55" s="53" t="s">
        <v>56</v>
      </c>
      <c r="AW55" s="53" t="s">
        <v>56</v>
      </c>
      <c r="AX55" s="53" t="s">
        <v>56</v>
      </c>
      <c r="AY55" s="53" t="s">
        <v>56</v>
      </c>
      <c r="AZ55" s="53" t="s">
        <v>56</v>
      </c>
      <c r="BA55" s="54">
        <f t="shared" si="6"/>
        <v>63940500</v>
      </c>
      <c r="BB55" s="54">
        <f t="shared" si="7"/>
        <v>63940500</v>
      </c>
      <c r="BC55" s="55"/>
      <c r="BD55" s="37"/>
    </row>
    <row r="56">
      <c r="A56" s="34"/>
      <c r="B56" s="49" t="s">
        <v>105</v>
      </c>
      <c r="C56" s="49" t="s">
        <v>106</v>
      </c>
      <c r="D56" s="53">
        <v>5.0</v>
      </c>
      <c r="E56" s="51">
        <v>4.0</v>
      </c>
      <c r="F56" s="51">
        <v>44.0</v>
      </c>
      <c r="G56" s="51">
        <v>52.0</v>
      </c>
      <c r="H56" s="51">
        <v>52.0</v>
      </c>
      <c r="I56" s="52">
        <v>1500000.0</v>
      </c>
      <c r="J56" s="52">
        <f t="shared" si="1"/>
        <v>9375</v>
      </c>
      <c r="K56" s="52">
        <f t="shared" si="2"/>
        <v>9017250</v>
      </c>
      <c r="L56" s="52">
        <f t="shared" si="3"/>
        <v>11647827.75</v>
      </c>
      <c r="M56" s="52">
        <f t="shared" si="4"/>
        <v>12731075.73</v>
      </c>
      <c r="N56" s="52">
        <f t="shared" si="8"/>
        <v>33396153.48</v>
      </c>
      <c r="O56" s="53" t="s">
        <v>56</v>
      </c>
      <c r="P56" s="53" t="s">
        <v>56</v>
      </c>
      <c r="Q56" s="53" t="s">
        <v>56</v>
      </c>
      <c r="R56" s="53" t="s">
        <v>56</v>
      </c>
      <c r="S56" s="53" t="s">
        <v>56</v>
      </c>
      <c r="T56" s="53" t="s">
        <v>56</v>
      </c>
      <c r="U56" s="53" t="s">
        <v>56</v>
      </c>
      <c r="V56" s="53" t="s">
        <v>56</v>
      </c>
      <c r="W56" s="53" t="s">
        <v>56</v>
      </c>
      <c r="X56" s="53" t="s">
        <v>56</v>
      </c>
      <c r="Y56" s="53" t="s">
        <v>56</v>
      </c>
      <c r="Z56" s="53" t="s">
        <v>56</v>
      </c>
      <c r="AA56" s="53" t="s">
        <v>56</v>
      </c>
      <c r="AB56" s="53" t="s">
        <v>56</v>
      </c>
      <c r="AC56" s="53" t="s">
        <v>56</v>
      </c>
      <c r="AD56" s="53" t="s">
        <v>56</v>
      </c>
      <c r="AE56" s="53" t="s">
        <v>56</v>
      </c>
      <c r="AF56" s="53" t="s">
        <v>56</v>
      </c>
      <c r="AG56" s="53" t="s">
        <v>56</v>
      </c>
      <c r="AH56" s="53" t="s">
        <v>56</v>
      </c>
      <c r="AI56" s="53" t="s">
        <v>56</v>
      </c>
      <c r="AJ56" s="53" t="s">
        <v>56</v>
      </c>
      <c r="AK56" s="53" t="s">
        <v>56</v>
      </c>
      <c r="AL56" s="53" t="s">
        <v>56</v>
      </c>
      <c r="AM56" s="53" t="s">
        <v>56</v>
      </c>
      <c r="AN56" s="53" t="s">
        <v>56</v>
      </c>
      <c r="AO56" s="53" t="s">
        <v>56</v>
      </c>
      <c r="AP56" s="53" t="s">
        <v>56</v>
      </c>
      <c r="AQ56" s="53" t="s">
        <v>56</v>
      </c>
      <c r="AR56" s="53" t="s">
        <v>56</v>
      </c>
      <c r="AS56" s="53" t="s">
        <v>56</v>
      </c>
      <c r="AT56" s="53" t="s">
        <v>56</v>
      </c>
      <c r="AU56" s="53" t="s">
        <v>56</v>
      </c>
      <c r="AV56" s="53" t="s">
        <v>56</v>
      </c>
      <c r="AW56" s="53" t="s">
        <v>56</v>
      </c>
      <c r="AX56" s="53" t="s">
        <v>56</v>
      </c>
      <c r="AY56" s="53" t="s">
        <v>56</v>
      </c>
      <c r="AZ56" s="53" t="s">
        <v>56</v>
      </c>
      <c r="BA56" s="54">
        <f t="shared" si="6"/>
        <v>33396153.48</v>
      </c>
      <c r="BB56" s="54">
        <f t="shared" si="7"/>
        <v>33396153.48</v>
      </c>
      <c r="BC56" s="55"/>
      <c r="BD56" s="37"/>
    </row>
    <row r="57">
      <c r="A57" s="34"/>
      <c r="B57" s="49" t="s">
        <v>105</v>
      </c>
      <c r="C57" s="49" t="s">
        <v>106</v>
      </c>
      <c r="D57" s="53">
        <v>5.0</v>
      </c>
      <c r="E57" s="51">
        <v>4.0</v>
      </c>
      <c r="F57" s="51">
        <v>44.0</v>
      </c>
      <c r="G57" s="51">
        <v>52.0</v>
      </c>
      <c r="H57" s="51">
        <v>52.0</v>
      </c>
      <c r="I57" s="52">
        <v>1500000.0</v>
      </c>
      <c r="J57" s="52">
        <f t="shared" si="1"/>
        <v>9375</v>
      </c>
      <c r="K57" s="52">
        <f t="shared" si="2"/>
        <v>9017250</v>
      </c>
      <c r="L57" s="52">
        <f t="shared" si="3"/>
        <v>11647827.75</v>
      </c>
      <c r="M57" s="52">
        <f t="shared" si="4"/>
        <v>12731075.73</v>
      </c>
      <c r="N57" s="52">
        <f t="shared" si="8"/>
        <v>33396153.48</v>
      </c>
      <c r="O57" s="53" t="s">
        <v>56</v>
      </c>
      <c r="P57" s="53" t="s">
        <v>56</v>
      </c>
      <c r="Q57" s="53" t="s">
        <v>56</v>
      </c>
      <c r="R57" s="53" t="s">
        <v>56</v>
      </c>
      <c r="S57" s="53" t="s">
        <v>56</v>
      </c>
      <c r="T57" s="53" t="s">
        <v>56</v>
      </c>
      <c r="U57" s="53" t="s">
        <v>56</v>
      </c>
      <c r="V57" s="53" t="s">
        <v>56</v>
      </c>
      <c r="W57" s="53" t="s">
        <v>56</v>
      </c>
      <c r="X57" s="53" t="s">
        <v>56</v>
      </c>
      <c r="Y57" s="53" t="s">
        <v>56</v>
      </c>
      <c r="Z57" s="53" t="s">
        <v>56</v>
      </c>
      <c r="AA57" s="53" t="s">
        <v>56</v>
      </c>
      <c r="AB57" s="53" t="s">
        <v>56</v>
      </c>
      <c r="AC57" s="53" t="s">
        <v>56</v>
      </c>
      <c r="AD57" s="53" t="s">
        <v>56</v>
      </c>
      <c r="AE57" s="53" t="s">
        <v>56</v>
      </c>
      <c r="AF57" s="53" t="s">
        <v>56</v>
      </c>
      <c r="AG57" s="53" t="s">
        <v>56</v>
      </c>
      <c r="AH57" s="53" t="s">
        <v>56</v>
      </c>
      <c r="AI57" s="53" t="s">
        <v>56</v>
      </c>
      <c r="AJ57" s="53" t="s">
        <v>56</v>
      </c>
      <c r="AK57" s="53" t="s">
        <v>56</v>
      </c>
      <c r="AL57" s="53" t="s">
        <v>56</v>
      </c>
      <c r="AM57" s="53" t="s">
        <v>56</v>
      </c>
      <c r="AN57" s="53" t="s">
        <v>56</v>
      </c>
      <c r="AO57" s="53" t="s">
        <v>56</v>
      </c>
      <c r="AP57" s="53" t="s">
        <v>56</v>
      </c>
      <c r="AQ57" s="53" t="s">
        <v>56</v>
      </c>
      <c r="AR57" s="53" t="s">
        <v>56</v>
      </c>
      <c r="AS57" s="53" t="s">
        <v>56</v>
      </c>
      <c r="AT57" s="53" t="s">
        <v>56</v>
      </c>
      <c r="AU57" s="53" t="s">
        <v>56</v>
      </c>
      <c r="AV57" s="53" t="s">
        <v>56</v>
      </c>
      <c r="AW57" s="53" t="s">
        <v>56</v>
      </c>
      <c r="AX57" s="53" t="s">
        <v>56</v>
      </c>
      <c r="AY57" s="53" t="s">
        <v>56</v>
      </c>
      <c r="AZ57" s="53" t="s">
        <v>56</v>
      </c>
      <c r="BA57" s="54">
        <f t="shared" si="6"/>
        <v>33396153.48</v>
      </c>
      <c r="BB57" s="54">
        <f t="shared" si="7"/>
        <v>33396153.48</v>
      </c>
      <c r="BC57" s="55"/>
      <c r="BD57" s="37"/>
    </row>
    <row r="58">
      <c r="A58" s="34"/>
      <c r="B58" s="49" t="s">
        <v>105</v>
      </c>
      <c r="C58" s="49" t="s">
        <v>106</v>
      </c>
      <c r="D58" s="53">
        <v>5.0</v>
      </c>
      <c r="E58" s="51">
        <v>4.0</v>
      </c>
      <c r="F58" s="51">
        <v>44.0</v>
      </c>
      <c r="G58" s="51">
        <v>52.0</v>
      </c>
      <c r="H58" s="51">
        <v>52.0</v>
      </c>
      <c r="I58" s="52">
        <v>1500000.0</v>
      </c>
      <c r="J58" s="52">
        <f t="shared" si="1"/>
        <v>9375</v>
      </c>
      <c r="K58" s="52">
        <f t="shared" si="2"/>
        <v>9017250</v>
      </c>
      <c r="L58" s="52">
        <f t="shared" si="3"/>
        <v>11647827.75</v>
      </c>
      <c r="M58" s="52">
        <f t="shared" si="4"/>
        <v>12731075.73</v>
      </c>
      <c r="N58" s="52">
        <f t="shared" si="8"/>
        <v>33396153.48</v>
      </c>
      <c r="O58" s="53" t="s">
        <v>56</v>
      </c>
      <c r="P58" s="53" t="s">
        <v>56</v>
      </c>
      <c r="Q58" s="53" t="s">
        <v>56</v>
      </c>
      <c r="R58" s="53" t="s">
        <v>56</v>
      </c>
      <c r="S58" s="53" t="s">
        <v>56</v>
      </c>
      <c r="T58" s="53" t="s">
        <v>56</v>
      </c>
      <c r="U58" s="53" t="s">
        <v>56</v>
      </c>
      <c r="V58" s="53" t="s">
        <v>56</v>
      </c>
      <c r="W58" s="53" t="s">
        <v>56</v>
      </c>
      <c r="X58" s="53" t="s">
        <v>56</v>
      </c>
      <c r="Y58" s="53" t="s">
        <v>56</v>
      </c>
      <c r="Z58" s="53" t="s">
        <v>56</v>
      </c>
      <c r="AA58" s="53" t="s">
        <v>56</v>
      </c>
      <c r="AB58" s="53" t="s">
        <v>56</v>
      </c>
      <c r="AC58" s="53" t="s">
        <v>56</v>
      </c>
      <c r="AD58" s="53" t="s">
        <v>56</v>
      </c>
      <c r="AE58" s="53" t="s">
        <v>56</v>
      </c>
      <c r="AF58" s="53" t="s">
        <v>56</v>
      </c>
      <c r="AG58" s="53" t="s">
        <v>56</v>
      </c>
      <c r="AH58" s="53" t="s">
        <v>56</v>
      </c>
      <c r="AI58" s="53" t="s">
        <v>56</v>
      </c>
      <c r="AJ58" s="53" t="s">
        <v>56</v>
      </c>
      <c r="AK58" s="53" t="s">
        <v>56</v>
      </c>
      <c r="AL58" s="53" t="s">
        <v>56</v>
      </c>
      <c r="AM58" s="53" t="s">
        <v>56</v>
      </c>
      <c r="AN58" s="53" t="s">
        <v>56</v>
      </c>
      <c r="AO58" s="53" t="s">
        <v>56</v>
      </c>
      <c r="AP58" s="53" t="s">
        <v>56</v>
      </c>
      <c r="AQ58" s="53" t="s">
        <v>56</v>
      </c>
      <c r="AR58" s="53" t="s">
        <v>56</v>
      </c>
      <c r="AS58" s="53" t="s">
        <v>56</v>
      </c>
      <c r="AT58" s="53" t="s">
        <v>56</v>
      </c>
      <c r="AU58" s="53" t="s">
        <v>56</v>
      </c>
      <c r="AV58" s="53" t="s">
        <v>56</v>
      </c>
      <c r="AW58" s="53" t="s">
        <v>56</v>
      </c>
      <c r="AX58" s="53" t="s">
        <v>56</v>
      </c>
      <c r="AY58" s="53" t="s">
        <v>56</v>
      </c>
      <c r="AZ58" s="53" t="s">
        <v>56</v>
      </c>
      <c r="BA58" s="54">
        <f t="shared" si="6"/>
        <v>33396153.48</v>
      </c>
      <c r="BB58" s="54">
        <f t="shared" si="7"/>
        <v>33396153.48</v>
      </c>
      <c r="BC58" s="55"/>
      <c r="BD58" s="37"/>
    </row>
    <row r="59">
      <c r="A59" s="34"/>
      <c r="B59" s="49" t="s">
        <v>105</v>
      </c>
      <c r="C59" s="49" t="s">
        <v>106</v>
      </c>
      <c r="D59" s="53">
        <v>5.0</v>
      </c>
      <c r="E59" s="51">
        <v>4.0</v>
      </c>
      <c r="F59" s="51">
        <v>44.0</v>
      </c>
      <c r="G59" s="51">
        <v>52.0</v>
      </c>
      <c r="H59" s="51">
        <v>52.0</v>
      </c>
      <c r="I59" s="52">
        <v>1500000.0</v>
      </c>
      <c r="J59" s="52">
        <f t="shared" si="1"/>
        <v>9375</v>
      </c>
      <c r="K59" s="52">
        <f t="shared" si="2"/>
        <v>9017250</v>
      </c>
      <c r="L59" s="52">
        <f t="shared" si="3"/>
        <v>11647827.75</v>
      </c>
      <c r="M59" s="52">
        <f t="shared" si="4"/>
        <v>12731075.73</v>
      </c>
      <c r="N59" s="52">
        <f t="shared" si="8"/>
        <v>33396153.48</v>
      </c>
      <c r="O59" s="53" t="s">
        <v>56</v>
      </c>
      <c r="P59" s="53" t="s">
        <v>56</v>
      </c>
      <c r="Q59" s="53" t="s">
        <v>56</v>
      </c>
      <c r="R59" s="53" t="s">
        <v>56</v>
      </c>
      <c r="S59" s="53" t="s">
        <v>56</v>
      </c>
      <c r="T59" s="53" t="s">
        <v>56</v>
      </c>
      <c r="U59" s="53" t="s">
        <v>56</v>
      </c>
      <c r="V59" s="53" t="s">
        <v>56</v>
      </c>
      <c r="W59" s="53" t="s">
        <v>56</v>
      </c>
      <c r="X59" s="53" t="s">
        <v>56</v>
      </c>
      <c r="Y59" s="53" t="s">
        <v>56</v>
      </c>
      <c r="Z59" s="53" t="s">
        <v>56</v>
      </c>
      <c r="AA59" s="53" t="s">
        <v>56</v>
      </c>
      <c r="AB59" s="53" t="s">
        <v>56</v>
      </c>
      <c r="AC59" s="53" t="s">
        <v>56</v>
      </c>
      <c r="AD59" s="53" t="s">
        <v>56</v>
      </c>
      <c r="AE59" s="53" t="s">
        <v>56</v>
      </c>
      <c r="AF59" s="53" t="s">
        <v>56</v>
      </c>
      <c r="AG59" s="53" t="s">
        <v>56</v>
      </c>
      <c r="AH59" s="53" t="s">
        <v>56</v>
      </c>
      <c r="AI59" s="53" t="s">
        <v>56</v>
      </c>
      <c r="AJ59" s="53" t="s">
        <v>56</v>
      </c>
      <c r="AK59" s="53" t="s">
        <v>56</v>
      </c>
      <c r="AL59" s="53" t="s">
        <v>56</v>
      </c>
      <c r="AM59" s="53" t="s">
        <v>56</v>
      </c>
      <c r="AN59" s="53" t="s">
        <v>56</v>
      </c>
      <c r="AO59" s="53" t="s">
        <v>56</v>
      </c>
      <c r="AP59" s="53" t="s">
        <v>56</v>
      </c>
      <c r="AQ59" s="53" t="s">
        <v>56</v>
      </c>
      <c r="AR59" s="53" t="s">
        <v>56</v>
      </c>
      <c r="AS59" s="53" t="s">
        <v>56</v>
      </c>
      <c r="AT59" s="53" t="s">
        <v>56</v>
      </c>
      <c r="AU59" s="53" t="s">
        <v>56</v>
      </c>
      <c r="AV59" s="53" t="s">
        <v>56</v>
      </c>
      <c r="AW59" s="53" t="s">
        <v>56</v>
      </c>
      <c r="AX59" s="53" t="s">
        <v>56</v>
      </c>
      <c r="AY59" s="53" t="s">
        <v>56</v>
      </c>
      <c r="AZ59" s="53" t="s">
        <v>56</v>
      </c>
      <c r="BA59" s="54">
        <f t="shared" si="6"/>
        <v>33396153.48</v>
      </c>
      <c r="BB59" s="54">
        <f t="shared" si="7"/>
        <v>33396153.48</v>
      </c>
      <c r="BC59" s="55"/>
      <c r="BD59" s="37"/>
    </row>
    <row r="60">
      <c r="A60" s="34"/>
      <c r="B60" s="49" t="s">
        <v>105</v>
      </c>
      <c r="C60" s="49" t="s">
        <v>106</v>
      </c>
      <c r="D60" s="53">
        <v>5.0</v>
      </c>
      <c r="E60" s="51">
        <v>4.0</v>
      </c>
      <c r="F60" s="51">
        <v>44.0</v>
      </c>
      <c r="G60" s="51">
        <v>52.0</v>
      </c>
      <c r="H60" s="51">
        <v>52.0</v>
      </c>
      <c r="I60" s="52">
        <v>1500000.0</v>
      </c>
      <c r="J60" s="52">
        <f t="shared" si="1"/>
        <v>9375</v>
      </c>
      <c r="K60" s="52">
        <f t="shared" si="2"/>
        <v>9017250</v>
      </c>
      <c r="L60" s="52">
        <f t="shared" si="3"/>
        <v>11647827.75</v>
      </c>
      <c r="M60" s="52">
        <f t="shared" si="4"/>
        <v>12731075.73</v>
      </c>
      <c r="N60" s="52">
        <f t="shared" si="8"/>
        <v>33396153.48</v>
      </c>
      <c r="O60" s="53" t="s">
        <v>56</v>
      </c>
      <c r="P60" s="53" t="s">
        <v>56</v>
      </c>
      <c r="Q60" s="53" t="s">
        <v>56</v>
      </c>
      <c r="R60" s="53" t="s">
        <v>56</v>
      </c>
      <c r="S60" s="53" t="s">
        <v>56</v>
      </c>
      <c r="T60" s="53" t="s">
        <v>56</v>
      </c>
      <c r="U60" s="53" t="s">
        <v>56</v>
      </c>
      <c r="V60" s="53" t="s">
        <v>56</v>
      </c>
      <c r="W60" s="53" t="s">
        <v>56</v>
      </c>
      <c r="X60" s="53" t="s">
        <v>56</v>
      </c>
      <c r="Y60" s="53" t="s">
        <v>56</v>
      </c>
      <c r="Z60" s="53" t="s">
        <v>56</v>
      </c>
      <c r="AA60" s="53" t="s">
        <v>56</v>
      </c>
      <c r="AB60" s="53" t="s">
        <v>56</v>
      </c>
      <c r="AC60" s="53" t="s">
        <v>56</v>
      </c>
      <c r="AD60" s="53" t="s">
        <v>56</v>
      </c>
      <c r="AE60" s="53" t="s">
        <v>56</v>
      </c>
      <c r="AF60" s="53" t="s">
        <v>56</v>
      </c>
      <c r="AG60" s="53" t="s">
        <v>56</v>
      </c>
      <c r="AH60" s="53" t="s">
        <v>56</v>
      </c>
      <c r="AI60" s="53" t="s">
        <v>56</v>
      </c>
      <c r="AJ60" s="53" t="s">
        <v>56</v>
      </c>
      <c r="AK60" s="53" t="s">
        <v>56</v>
      </c>
      <c r="AL60" s="53" t="s">
        <v>56</v>
      </c>
      <c r="AM60" s="53" t="s">
        <v>56</v>
      </c>
      <c r="AN60" s="53" t="s">
        <v>56</v>
      </c>
      <c r="AO60" s="53" t="s">
        <v>56</v>
      </c>
      <c r="AP60" s="53" t="s">
        <v>56</v>
      </c>
      <c r="AQ60" s="53" t="s">
        <v>56</v>
      </c>
      <c r="AR60" s="53" t="s">
        <v>56</v>
      </c>
      <c r="AS60" s="53" t="s">
        <v>56</v>
      </c>
      <c r="AT60" s="53" t="s">
        <v>56</v>
      </c>
      <c r="AU60" s="53" t="s">
        <v>56</v>
      </c>
      <c r="AV60" s="53" t="s">
        <v>56</v>
      </c>
      <c r="AW60" s="53" t="s">
        <v>56</v>
      </c>
      <c r="AX60" s="53" t="s">
        <v>56</v>
      </c>
      <c r="AY60" s="53" t="s">
        <v>56</v>
      </c>
      <c r="AZ60" s="53" t="s">
        <v>56</v>
      </c>
      <c r="BA60" s="54">
        <f t="shared" si="6"/>
        <v>33396153.48</v>
      </c>
      <c r="BB60" s="54">
        <f t="shared" si="7"/>
        <v>33396153.48</v>
      </c>
      <c r="BC60" s="55"/>
      <c r="BD60" s="37"/>
    </row>
    <row r="61">
      <c r="A61" s="34"/>
      <c r="B61" s="49" t="s">
        <v>105</v>
      </c>
      <c r="C61" s="49" t="s">
        <v>106</v>
      </c>
      <c r="D61" s="53">
        <v>5.0</v>
      </c>
      <c r="E61" s="51">
        <v>4.0</v>
      </c>
      <c r="F61" s="51">
        <v>44.0</v>
      </c>
      <c r="G61" s="51">
        <v>52.0</v>
      </c>
      <c r="H61" s="51">
        <v>52.0</v>
      </c>
      <c r="I61" s="52">
        <v>1500000.0</v>
      </c>
      <c r="J61" s="52">
        <f t="shared" si="1"/>
        <v>9375</v>
      </c>
      <c r="K61" s="52">
        <f t="shared" si="2"/>
        <v>9017250</v>
      </c>
      <c r="L61" s="52">
        <f t="shared" si="3"/>
        <v>11647827.75</v>
      </c>
      <c r="M61" s="52">
        <f t="shared" si="4"/>
        <v>12731075.73</v>
      </c>
      <c r="N61" s="52">
        <f t="shared" si="8"/>
        <v>33396153.48</v>
      </c>
      <c r="O61" s="53" t="s">
        <v>56</v>
      </c>
      <c r="P61" s="53" t="s">
        <v>56</v>
      </c>
      <c r="Q61" s="53" t="s">
        <v>56</v>
      </c>
      <c r="R61" s="53" t="s">
        <v>56</v>
      </c>
      <c r="S61" s="53" t="s">
        <v>56</v>
      </c>
      <c r="T61" s="53" t="s">
        <v>56</v>
      </c>
      <c r="U61" s="53" t="s">
        <v>56</v>
      </c>
      <c r="V61" s="53" t="s">
        <v>56</v>
      </c>
      <c r="W61" s="53" t="s">
        <v>56</v>
      </c>
      <c r="X61" s="53" t="s">
        <v>56</v>
      </c>
      <c r="Y61" s="53" t="s">
        <v>56</v>
      </c>
      <c r="Z61" s="53" t="s">
        <v>56</v>
      </c>
      <c r="AA61" s="53" t="s">
        <v>56</v>
      </c>
      <c r="AB61" s="53" t="s">
        <v>56</v>
      </c>
      <c r="AC61" s="53" t="s">
        <v>56</v>
      </c>
      <c r="AD61" s="53" t="s">
        <v>56</v>
      </c>
      <c r="AE61" s="53" t="s">
        <v>56</v>
      </c>
      <c r="AF61" s="53" t="s">
        <v>56</v>
      </c>
      <c r="AG61" s="53" t="s">
        <v>56</v>
      </c>
      <c r="AH61" s="53" t="s">
        <v>56</v>
      </c>
      <c r="AI61" s="53" t="s">
        <v>56</v>
      </c>
      <c r="AJ61" s="53" t="s">
        <v>56</v>
      </c>
      <c r="AK61" s="53" t="s">
        <v>56</v>
      </c>
      <c r="AL61" s="53" t="s">
        <v>56</v>
      </c>
      <c r="AM61" s="53" t="s">
        <v>56</v>
      </c>
      <c r="AN61" s="53" t="s">
        <v>56</v>
      </c>
      <c r="AO61" s="53" t="s">
        <v>56</v>
      </c>
      <c r="AP61" s="53" t="s">
        <v>56</v>
      </c>
      <c r="AQ61" s="53" t="s">
        <v>56</v>
      </c>
      <c r="AR61" s="53" t="s">
        <v>56</v>
      </c>
      <c r="AS61" s="53" t="s">
        <v>56</v>
      </c>
      <c r="AT61" s="53" t="s">
        <v>56</v>
      </c>
      <c r="AU61" s="53" t="s">
        <v>56</v>
      </c>
      <c r="AV61" s="53" t="s">
        <v>56</v>
      </c>
      <c r="AW61" s="53" t="s">
        <v>56</v>
      </c>
      <c r="AX61" s="53" t="s">
        <v>56</v>
      </c>
      <c r="AY61" s="53" t="s">
        <v>56</v>
      </c>
      <c r="AZ61" s="53" t="s">
        <v>56</v>
      </c>
      <c r="BA61" s="54">
        <f t="shared" si="6"/>
        <v>33396153.48</v>
      </c>
      <c r="BB61" s="54">
        <f t="shared" si="7"/>
        <v>33396153.48</v>
      </c>
      <c r="BC61" s="55"/>
      <c r="BD61" s="37"/>
    </row>
    <row r="62">
      <c r="A62" s="34"/>
      <c r="B62" s="49" t="s">
        <v>105</v>
      </c>
      <c r="C62" s="49" t="s">
        <v>106</v>
      </c>
      <c r="D62" s="53">
        <v>5.0</v>
      </c>
      <c r="E62" s="51">
        <v>4.0</v>
      </c>
      <c r="F62" s="51">
        <v>44.0</v>
      </c>
      <c r="G62" s="51">
        <v>52.0</v>
      </c>
      <c r="H62" s="51">
        <v>52.0</v>
      </c>
      <c r="I62" s="52">
        <v>1500000.0</v>
      </c>
      <c r="J62" s="52">
        <f t="shared" si="1"/>
        <v>9375</v>
      </c>
      <c r="K62" s="52">
        <f t="shared" si="2"/>
        <v>9017250</v>
      </c>
      <c r="L62" s="52">
        <f t="shared" si="3"/>
        <v>11647827.75</v>
      </c>
      <c r="M62" s="52">
        <f t="shared" si="4"/>
        <v>12731075.73</v>
      </c>
      <c r="N62" s="52">
        <f t="shared" si="8"/>
        <v>33396153.48</v>
      </c>
      <c r="O62" s="53" t="s">
        <v>56</v>
      </c>
      <c r="P62" s="53" t="s">
        <v>56</v>
      </c>
      <c r="Q62" s="53" t="s">
        <v>56</v>
      </c>
      <c r="R62" s="53" t="s">
        <v>56</v>
      </c>
      <c r="S62" s="53" t="s">
        <v>56</v>
      </c>
      <c r="T62" s="53" t="s">
        <v>56</v>
      </c>
      <c r="U62" s="53" t="s">
        <v>56</v>
      </c>
      <c r="V62" s="53" t="s">
        <v>56</v>
      </c>
      <c r="W62" s="53" t="s">
        <v>56</v>
      </c>
      <c r="X62" s="53" t="s">
        <v>56</v>
      </c>
      <c r="Y62" s="53" t="s">
        <v>56</v>
      </c>
      <c r="Z62" s="53" t="s">
        <v>56</v>
      </c>
      <c r="AA62" s="53" t="s">
        <v>56</v>
      </c>
      <c r="AB62" s="53" t="s">
        <v>56</v>
      </c>
      <c r="AC62" s="53" t="s">
        <v>56</v>
      </c>
      <c r="AD62" s="53" t="s">
        <v>56</v>
      </c>
      <c r="AE62" s="53" t="s">
        <v>56</v>
      </c>
      <c r="AF62" s="53" t="s">
        <v>56</v>
      </c>
      <c r="AG62" s="53" t="s">
        <v>56</v>
      </c>
      <c r="AH62" s="53" t="s">
        <v>56</v>
      </c>
      <c r="AI62" s="53" t="s">
        <v>56</v>
      </c>
      <c r="AJ62" s="53" t="s">
        <v>56</v>
      </c>
      <c r="AK62" s="53" t="s">
        <v>56</v>
      </c>
      <c r="AL62" s="53" t="s">
        <v>56</v>
      </c>
      <c r="AM62" s="53" t="s">
        <v>56</v>
      </c>
      <c r="AN62" s="53" t="s">
        <v>56</v>
      </c>
      <c r="AO62" s="53" t="s">
        <v>56</v>
      </c>
      <c r="AP62" s="53" t="s">
        <v>56</v>
      </c>
      <c r="AQ62" s="53" t="s">
        <v>56</v>
      </c>
      <c r="AR62" s="53" t="s">
        <v>56</v>
      </c>
      <c r="AS62" s="53" t="s">
        <v>56</v>
      </c>
      <c r="AT62" s="53" t="s">
        <v>56</v>
      </c>
      <c r="AU62" s="53" t="s">
        <v>56</v>
      </c>
      <c r="AV62" s="53" t="s">
        <v>56</v>
      </c>
      <c r="AW62" s="53" t="s">
        <v>56</v>
      </c>
      <c r="AX62" s="53" t="s">
        <v>56</v>
      </c>
      <c r="AY62" s="53" t="s">
        <v>56</v>
      </c>
      <c r="AZ62" s="53" t="s">
        <v>56</v>
      </c>
      <c r="BA62" s="54">
        <f t="shared" si="6"/>
        <v>33396153.48</v>
      </c>
      <c r="BB62" s="54">
        <f t="shared" si="7"/>
        <v>33396153.48</v>
      </c>
      <c r="BC62" s="55"/>
      <c r="BD62" s="37"/>
    </row>
    <row r="63">
      <c r="A63" s="34"/>
      <c r="B63" s="49" t="s">
        <v>105</v>
      </c>
      <c r="C63" s="49" t="s">
        <v>106</v>
      </c>
      <c r="D63" s="53">
        <v>5.0</v>
      </c>
      <c r="E63" s="51">
        <v>4.0</v>
      </c>
      <c r="F63" s="51">
        <v>44.0</v>
      </c>
      <c r="G63" s="51">
        <v>52.0</v>
      </c>
      <c r="H63" s="51">
        <v>52.0</v>
      </c>
      <c r="I63" s="52">
        <v>1500000.0</v>
      </c>
      <c r="J63" s="52">
        <f t="shared" si="1"/>
        <v>9375</v>
      </c>
      <c r="K63" s="52">
        <f t="shared" si="2"/>
        <v>9017250</v>
      </c>
      <c r="L63" s="52">
        <f t="shared" si="3"/>
        <v>11647827.75</v>
      </c>
      <c r="M63" s="52">
        <f t="shared" si="4"/>
        <v>12731075.73</v>
      </c>
      <c r="N63" s="52">
        <f t="shared" si="8"/>
        <v>33396153.48</v>
      </c>
      <c r="O63" s="53" t="s">
        <v>56</v>
      </c>
      <c r="P63" s="53" t="s">
        <v>56</v>
      </c>
      <c r="Q63" s="53" t="s">
        <v>56</v>
      </c>
      <c r="R63" s="53" t="s">
        <v>56</v>
      </c>
      <c r="S63" s="53" t="s">
        <v>56</v>
      </c>
      <c r="T63" s="53" t="s">
        <v>56</v>
      </c>
      <c r="U63" s="53" t="s">
        <v>56</v>
      </c>
      <c r="V63" s="53" t="s">
        <v>56</v>
      </c>
      <c r="W63" s="53" t="s">
        <v>56</v>
      </c>
      <c r="X63" s="53" t="s">
        <v>56</v>
      </c>
      <c r="Y63" s="53" t="s">
        <v>56</v>
      </c>
      <c r="Z63" s="53" t="s">
        <v>56</v>
      </c>
      <c r="AA63" s="53" t="s">
        <v>56</v>
      </c>
      <c r="AB63" s="53" t="s">
        <v>56</v>
      </c>
      <c r="AC63" s="53" t="s">
        <v>56</v>
      </c>
      <c r="AD63" s="53" t="s">
        <v>56</v>
      </c>
      <c r="AE63" s="53" t="s">
        <v>56</v>
      </c>
      <c r="AF63" s="53" t="s">
        <v>56</v>
      </c>
      <c r="AG63" s="53" t="s">
        <v>56</v>
      </c>
      <c r="AH63" s="53" t="s">
        <v>56</v>
      </c>
      <c r="AI63" s="53" t="s">
        <v>56</v>
      </c>
      <c r="AJ63" s="53" t="s">
        <v>56</v>
      </c>
      <c r="AK63" s="53" t="s">
        <v>56</v>
      </c>
      <c r="AL63" s="53" t="s">
        <v>56</v>
      </c>
      <c r="AM63" s="53" t="s">
        <v>56</v>
      </c>
      <c r="AN63" s="53" t="s">
        <v>56</v>
      </c>
      <c r="AO63" s="53" t="s">
        <v>56</v>
      </c>
      <c r="AP63" s="53" t="s">
        <v>56</v>
      </c>
      <c r="AQ63" s="53" t="s">
        <v>56</v>
      </c>
      <c r="AR63" s="53" t="s">
        <v>56</v>
      </c>
      <c r="AS63" s="53" t="s">
        <v>56</v>
      </c>
      <c r="AT63" s="53" t="s">
        <v>56</v>
      </c>
      <c r="AU63" s="53" t="s">
        <v>56</v>
      </c>
      <c r="AV63" s="53" t="s">
        <v>56</v>
      </c>
      <c r="AW63" s="53" t="s">
        <v>56</v>
      </c>
      <c r="AX63" s="53" t="s">
        <v>56</v>
      </c>
      <c r="AY63" s="53" t="s">
        <v>56</v>
      </c>
      <c r="AZ63" s="53" t="s">
        <v>56</v>
      </c>
      <c r="BA63" s="54">
        <f t="shared" si="6"/>
        <v>33396153.48</v>
      </c>
      <c r="BB63" s="54">
        <f t="shared" si="7"/>
        <v>33396153.48</v>
      </c>
      <c r="BC63" s="55"/>
      <c r="BD63" s="37"/>
    </row>
    <row r="64">
      <c r="A64" s="34"/>
      <c r="B64" s="49" t="s">
        <v>107</v>
      </c>
      <c r="C64" s="49" t="s">
        <v>108</v>
      </c>
      <c r="D64" s="53">
        <v>2.0</v>
      </c>
      <c r="E64" s="53">
        <v>40.0</v>
      </c>
      <c r="F64" s="53">
        <v>26.0</v>
      </c>
      <c r="G64" s="53">
        <v>0.0</v>
      </c>
      <c r="H64" s="53">
        <v>0.0</v>
      </c>
      <c r="I64" s="52">
        <v>1700000.0</v>
      </c>
      <c r="J64" s="52">
        <f t="shared" si="1"/>
        <v>10625</v>
      </c>
      <c r="K64" s="52">
        <f t="shared" si="2"/>
        <v>24155300</v>
      </c>
      <c r="L64" s="52">
        <f t="shared" si="3"/>
        <v>0</v>
      </c>
      <c r="M64" s="52">
        <f t="shared" si="4"/>
        <v>0</v>
      </c>
      <c r="N64" s="52">
        <f t="shared" si="8"/>
        <v>24155300</v>
      </c>
      <c r="O64" s="53" t="s">
        <v>56</v>
      </c>
      <c r="P64" s="53" t="s">
        <v>56</v>
      </c>
      <c r="Q64" s="53" t="s">
        <v>56</v>
      </c>
      <c r="R64" s="53" t="s">
        <v>56</v>
      </c>
      <c r="S64" s="53" t="s">
        <v>56</v>
      </c>
      <c r="T64" s="53" t="s">
        <v>56</v>
      </c>
      <c r="U64" s="53" t="s">
        <v>56</v>
      </c>
      <c r="V64" s="53" t="s">
        <v>56</v>
      </c>
      <c r="W64" s="53" t="s">
        <v>56</v>
      </c>
      <c r="X64" s="53" t="s">
        <v>56</v>
      </c>
      <c r="Y64" s="53" t="s">
        <v>56</v>
      </c>
      <c r="Z64" s="53" t="s">
        <v>56</v>
      </c>
      <c r="AA64" s="53" t="s">
        <v>56</v>
      </c>
      <c r="AB64" s="53" t="s">
        <v>56</v>
      </c>
      <c r="AC64" s="53" t="s">
        <v>56</v>
      </c>
      <c r="AD64" s="53" t="s">
        <v>56</v>
      </c>
      <c r="AE64" s="53" t="s">
        <v>56</v>
      </c>
      <c r="AF64" s="53" t="s">
        <v>56</v>
      </c>
      <c r="AG64" s="53" t="s">
        <v>56</v>
      </c>
      <c r="AH64" s="53" t="s">
        <v>56</v>
      </c>
      <c r="AI64" s="53" t="s">
        <v>56</v>
      </c>
      <c r="AJ64" s="53" t="s">
        <v>56</v>
      </c>
      <c r="AK64" s="53" t="s">
        <v>56</v>
      </c>
      <c r="AL64" s="53" t="s">
        <v>56</v>
      </c>
      <c r="AM64" s="53" t="s">
        <v>56</v>
      </c>
      <c r="AN64" s="53" t="s">
        <v>56</v>
      </c>
      <c r="AO64" s="53" t="s">
        <v>56</v>
      </c>
      <c r="AP64" s="53" t="s">
        <v>56</v>
      </c>
      <c r="AQ64" s="53" t="s">
        <v>56</v>
      </c>
      <c r="AR64" s="53" t="s">
        <v>56</v>
      </c>
      <c r="AS64" s="53" t="s">
        <v>56</v>
      </c>
      <c r="AT64" s="53" t="s">
        <v>56</v>
      </c>
      <c r="AU64" s="53" t="s">
        <v>56</v>
      </c>
      <c r="AV64" s="53" t="s">
        <v>56</v>
      </c>
      <c r="AW64" s="53" t="s">
        <v>56</v>
      </c>
      <c r="AX64" s="53" t="s">
        <v>56</v>
      </c>
      <c r="AY64" s="53" t="s">
        <v>56</v>
      </c>
      <c r="AZ64" s="53" t="s">
        <v>56</v>
      </c>
      <c r="BA64" s="54">
        <f t="shared" si="6"/>
        <v>24155300</v>
      </c>
      <c r="BB64" s="54">
        <f t="shared" si="7"/>
        <v>24155300</v>
      </c>
      <c r="BC64" s="55"/>
      <c r="BD64" s="37"/>
    </row>
    <row r="65">
      <c r="A65" s="34"/>
      <c r="B65" s="49" t="s">
        <v>109</v>
      </c>
      <c r="C65" s="49" t="s">
        <v>108</v>
      </c>
      <c r="D65" s="53">
        <v>1.0</v>
      </c>
      <c r="E65" s="53">
        <v>40.0</v>
      </c>
      <c r="F65" s="53">
        <v>0.0</v>
      </c>
      <c r="G65" s="53">
        <v>52.0</v>
      </c>
      <c r="H65" s="53">
        <v>0.0</v>
      </c>
      <c r="I65" s="52">
        <v>2700000.0</v>
      </c>
      <c r="J65" s="52">
        <f t="shared" si="1"/>
        <v>16875</v>
      </c>
      <c r="K65" s="52">
        <v>0.0</v>
      </c>
      <c r="L65" s="52">
        <f>I65*12*1.093^2*D65</f>
        <v>38706627.6</v>
      </c>
      <c r="M65" s="52">
        <f t="shared" si="4"/>
        <v>0</v>
      </c>
      <c r="N65" s="52">
        <f t="shared" si="8"/>
        <v>38706627.6</v>
      </c>
      <c r="O65" s="53" t="s">
        <v>56</v>
      </c>
      <c r="P65" s="53" t="s">
        <v>56</v>
      </c>
      <c r="Q65" s="53" t="s">
        <v>56</v>
      </c>
      <c r="R65" s="53" t="s">
        <v>56</v>
      </c>
      <c r="S65" s="53" t="s">
        <v>56</v>
      </c>
      <c r="T65" s="53" t="s">
        <v>56</v>
      </c>
      <c r="U65" s="53" t="s">
        <v>56</v>
      </c>
      <c r="V65" s="53" t="s">
        <v>56</v>
      </c>
      <c r="W65" s="53" t="s">
        <v>56</v>
      </c>
      <c r="X65" s="53" t="s">
        <v>56</v>
      </c>
      <c r="Y65" s="53" t="s">
        <v>56</v>
      </c>
      <c r="Z65" s="53" t="s">
        <v>56</v>
      </c>
      <c r="AA65" s="53" t="s">
        <v>56</v>
      </c>
      <c r="AB65" s="53" t="s">
        <v>56</v>
      </c>
      <c r="AC65" s="53" t="s">
        <v>56</v>
      </c>
      <c r="AD65" s="53" t="s">
        <v>56</v>
      </c>
      <c r="AE65" s="53" t="s">
        <v>56</v>
      </c>
      <c r="AF65" s="53" t="s">
        <v>56</v>
      </c>
      <c r="AG65" s="53" t="s">
        <v>56</v>
      </c>
      <c r="AH65" s="53" t="s">
        <v>56</v>
      </c>
      <c r="AI65" s="53" t="s">
        <v>56</v>
      </c>
      <c r="AJ65" s="53" t="s">
        <v>56</v>
      </c>
      <c r="AK65" s="53" t="s">
        <v>56</v>
      </c>
      <c r="AL65" s="53" t="s">
        <v>56</v>
      </c>
      <c r="AM65" s="53" t="s">
        <v>56</v>
      </c>
      <c r="AN65" s="53" t="s">
        <v>56</v>
      </c>
      <c r="AO65" s="53" t="s">
        <v>56</v>
      </c>
      <c r="AP65" s="53" t="s">
        <v>56</v>
      </c>
      <c r="AQ65" s="53" t="s">
        <v>56</v>
      </c>
      <c r="AR65" s="53" t="s">
        <v>56</v>
      </c>
      <c r="AS65" s="53" t="s">
        <v>56</v>
      </c>
      <c r="AT65" s="53" t="s">
        <v>56</v>
      </c>
      <c r="AU65" s="53" t="s">
        <v>56</v>
      </c>
      <c r="AV65" s="53" t="s">
        <v>56</v>
      </c>
      <c r="AW65" s="53" t="s">
        <v>56</v>
      </c>
      <c r="AX65" s="53" t="s">
        <v>56</v>
      </c>
      <c r="AY65" s="53" t="s">
        <v>56</v>
      </c>
      <c r="AZ65" s="53" t="s">
        <v>56</v>
      </c>
      <c r="BA65" s="54">
        <f t="shared" si="6"/>
        <v>38706627.6</v>
      </c>
      <c r="BB65" s="54">
        <f t="shared" si="7"/>
        <v>38706627.6</v>
      </c>
      <c r="BC65" s="55"/>
      <c r="BD65" s="37"/>
    </row>
    <row r="66">
      <c r="A66" s="34"/>
      <c r="B66" s="49" t="s">
        <v>110</v>
      </c>
      <c r="C66" s="49" t="s">
        <v>111</v>
      </c>
      <c r="D66" s="53">
        <v>1.0</v>
      </c>
      <c r="E66" s="53">
        <v>20.0</v>
      </c>
      <c r="F66" s="53">
        <v>0.0</v>
      </c>
      <c r="G66" s="53">
        <v>0.0</v>
      </c>
      <c r="H66" s="53">
        <v>52.0</v>
      </c>
      <c r="I66" s="52">
        <v>1700000.0</v>
      </c>
      <c r="J66" s="52">
        <f t="shared" si="1"/>
        <v>10625</v>
      </c>
      <c r="K66" s="52">
        <f>J66*E66*F66*1.093*D66</f>
        <v>0</v>
      </c>
      <c r="L66" s="52">
        <f t="shared" ref="L66:L67" si="9">D66*E66*G66*J66*1.093^2</f>
        <v>0</v>
      </c>
      <c r="M66" s="52">
        <f>I66*12*(1.093^3)*D66</f>
        <v>26637327.68</v>
      </c>
      <c r="N66" s="52">
        <f t="shared" si="8"/>
        <v>26637327.68</v>
      </c>
      <c r="O66" s="53" t="s">
        <v>56</v>
      </c>
      <c r="P66" s="53" t="s">
        <v>56</v>
      </c>
      <c r="Q66" s="53" t="s">
        <v>56</v>
      </c>
      <c r="R66" s="53" t="s">
        <v>56</v>
      </c>
      <c r="S66" s="53" t="s">
        <v>56</v>
      </c>
      <c r="T66" s="53" t="s">
        <v>56</v>
      </c>
      <c r="U66" s="53" t="s">
        <v>56</v>
      </c>
      <c r="V66" s="53" t="s">
        <v>56</v>
      </c>
      <c r="W66" s="53" t="s">
        <v>56</v>
      </c>
      <c r="X66" s="53" t="s">
        <v>56</v>
      </c>
      <c r="Y66" s="53" t="s">
        <v>56</v>
      </c>
      <c r="Z66" s="53" t="s">
        <v>56</v>
      </c>
      <c r="AA66" s="53" t="s">
        <v>56</v>
      </c>
      <c r="AB66" s="53" t="s">
        <v>56</v>
      </c>
      <c r="AC66" s="53" t="s">
        <v>56</v>
      </c>
      <c r="AD66" s="53" t="s">
        <v>56</v>
      </c>
      <c r="AE66" s="53" t="s">
        <v>56</v>
      </c>
      <c r="AF66" s="53" t="s">
        <v>56</v>
      </c>
      <c r="AG66" s="53" t="s">
        <v>56</v>
      </c>
      <c r="AH66" s="53" t="s">
        <v>56</v>
      </c>
      <c r="AI66" s="53" t="s">
        <v>56</v>
      </c>
      <c r="AJ66" s="53" t="s">
        <v>56</v>
      </c>
      <c r="AK66" s="53" t="s">
        <v>56</v>
      </c>
      <c r="AL66" s="53" t="s">
        <v>56</v>
      </c>
      <c r="AM66" s="53" t="s">
        <v>56</v>
      </c>
      <c r="AN66" s="53" t="s">
        <v>56</v>
      </c>
      <c r="AO66" s="53" t="s">
        <v>56</v>
      </c>
      <c r="AP66" s="53" t="s">
        <v>56</v>
      </c>
      <c r="AQ66" s="53" t="s">
        <v>56</v>
      </c>
      <c r="AR66" s="53" t="s">
        <v>56</v>
      </c>
      <c r="AS66" s="53" t="s">
        <v>56</v>
      </c>
      <c r="AT66" s="53" t="s">
        <v>56</v>
      </c>
      <c r="AU66" s="53" t="s">
        <v>56</v>
      </c>
      <c r="AV66" s="53" t="s">
        <v>56</v>
      </c>
      <c r="AW66" s="53" t="s">
        <v>56</v>
      </c>
      <c r="AX66" s="53" t="s">
        <v>56</v>
      </c>
      <c r="AY66" s="53" t="s">
        <v>56</v>
      </c>
      <c r="AZ66" s="53" t="s">
        <v>56</v>
      </c>
      <c r="BA66" s="54">
        <f t="shared" si="6"/>
        <v>26637327.68</v>
      </c>
      <c r="BB66" s="54">
        <f t="shared" si="7"/>
        <v>26637327.68</v>
      </c>
      <c r="BC66" s="55"/>
      <c r="BD66" s="37"/>
    </row>
    <row r="67">
      <c r="A67" s="34"/>
      <c r="B67" s="49" t="s">
        <v>109</v>
      </c>
      <c r="C67" s="49" t="s">
        <v>112</v>
      </c>
      <c r="D67" s="53">
        <v>1.0</v>
      </c>
      <c r="E67" s="53">
        <v>40.0</v>
      </c>
      <c r="F67" s="53">
        <v>52.0</v>
      </c>
      <c r="G67" s="53">
        <v>0.0</v>
      </c>
      <c r="H67" s="53">
        <v>0.0</v>
      </c>
      <c r="I67" s="52">
        <v>2700000.0</v>
      </c>
      <c r="J67" s="52">
        <f t="shared" si="1"/>
        <v>16875</v>
      </c>
      <c r="K67" s="52">
        <f>I67*12*1.093*D67</f>
        <v>35413200</v>
      </c>
      <c r="L67" s="52">
        <f t="shared" si="9"/>
        <v>0</v>
      </c>
      <c r="M67" s="52">
        <f t="shared" ref="M67:M68" si="10">D67*E67*H67*J67*(1.093^3)</f>
        <v>0</v>
      </c>
      <c r="N67" s="52">
        <f t="shared" si="8"/>
        <v>35413200</v>
      </c>
      <c r="O67" s="53" t="s">
        <v>56</v>
      </c>
      <c r="P67" s="53" t="s">
        <v>56</v>
      </c>
      <c r="Q67" s="53" t="s">
        <v>56</v>
      </c>
      <c r="R67" s="53" t="s">
        <v>56</v>
      </c>
      <c r="S67" s="53" t="s">
        <v>56</v>
      </c>
      <c r="T67" s="53" t="s">
        <v>56</v>
      </c>
      <c r="U67" s="53" t="s">
        <v>56</v>
      </c>
      <c r="V67" s="53" t="s">
        <v>56</v>
      </c>
      <c r="W67" s="53" t="s">
        <v>56</v>
      </c>
      <c r="X67" s="53" t="s">
        <v>56</v>
      </c>
      <c r="Y67" s="53" t="s">
        <v>56</v>
      </c>
      <c r="Z67" s="53" t="s">
        <v>56</v>
      </c>
      <c r="AA67" s="53" t="s">
        <v>56</v>
      </c>
      <c r="AB67" s="53" t="s">
        <v>56</v>
      </c>
      <c r="AC67" s="53" t="s">
        <v>56</v>
      </c>
      <c r="AD67" s="53" t="s">
        <v>56</v>
      </c>
      <c r="AE67" s="53" t="s">
        <v>56</v>
      </c>
      <c r="AF67" s="53" t="s">
        <v>56</v>
      </c>
      <c r="AG67" s="53" t="s">
        <v>56</v>
      </c>
      <c r="AH67" s="53" t="s">
        <v>56</v>
      </c>
      <c r="AI67" s="53" t="s">
        <v>56</v>
      </c>
      <c r="AJ67" s="53" t="s">
        <v>56</v>
      </c>
      <c r="AK67" s="53" t="s">
        <v>56</v>
      </c>
      <c r="AL67" s="53" t="s">
        <v>56</v>
      </c>
      <c r="AM67" s="53" t="s">
        <v>56</v>
      </c>
      <c r="AN67" s="53" t="s">
        <v>56</v>
      </c>
      <c r="AO67" s="53" t="s">
        <v>56</v>
      </c>
      <c r="AP67" s="53" t="s">
        <v>56</v>
      </c>
      <c r="AQ67" s="53" t="s">
        <v>56</v>
      </c>
      <c r="AR67" s="53" t="s">
        <v>56</v>
      </c>
      <c r="AS67" s="53" t="s">
        <v>56</v>
      </c>
      <c r="AT67" s="53" t="s">
        <v>56</v>
      </c>
      <c r="AU67" s="53" t="s">
        <v>56</v>
      </c>
      <c r="AV67" s="53" t="s">
        <v>56</v>
      </c>
      <c r="AW67" s="53" t="s">
        <v>56</v>
      </c>
      <c r="AX67" s="53" t="s">
        <v>56</v>
      </c>
      <c r="AY67" s="53" t="s">
        <v>56</v>
      </c>
      <c r="AZ67" s="53" t="s">
        <v>56</v>
      </c>
      <c r="BA67" s="54">
        <f t="shared" si="6"/>
        <v>35413200</v>
      </c>
      <c r="BB67" s="54">
        <f t="shared" si="7"/>
        <v>35413200</v>
      </c>
      <c r="BC67" s="55"/>
      <c r="BD67" s="37"/>
    </row>
    <row r="68">
      <c r="A68" s="34"/>
      <c r="B68" s="49" t="s">
        <v>109</v>
      </c>
      <c r="C68" s="49" t="s">
        <v>113</v>
      </c>
      <c r="D68" s="53">
        <v>1.0</v>
      </c>
      <c r="E68" s="53">
        <v>40.0</v>
      </c>
      <c r="F68" s="53">
        <v>0.0</v>
      </c>
      <c r="G68" s="53">
        <v>52.0</v>
      </c>
      <c r="H68" s="53">
        <v>0.0</v>
      </c>
      <c r="I68" s="52">
        <v>2700000.0</v>
      </c>
      <c r="J68" s="52">
        <f t="shared" si="1"/>
        <v>16875</v>
      </c>
      <c r="K68" s="52">
        <f t="shared" ref="K68:K69" si="11">J68*E68*F68*1.093*D68</f>
        <v>0</v>
      </c>
      <c r="L68" s="52">
        <f>I68*12*1.093^2*D68</f>
        <v>38706627.6</v>
      </c>
      <c r="M68" s="52">
        <f t="shared" si="10"/>
        <v>0</v>
      </c>
      <c r="N68" s="52">
        <f t="shared" si="8"/>
        <v>38706627.6</v>
      </c>
      <c r="O68" s="53" t="s">
        <v>56</v>
      </c>
      <c r="P68" s="53" t="s">
        <v>56</v>
      </c>
      <c r="Q68" s="53" t="s">
        <v>56</v>
      </c>
      <c r="R68" s="53" t="s">
        <v>56</v>
      </c>
      <c r="S68" s="53" t="s">
        <v>56</v>
      </c>
      <c r="T68" s="53" t="s">
        <v>56</v>
      </c>
      <c r="U68" s="53" t="s">
        <v>56</v>
      </c>
      <c r="V68" s="53" t="s">
        <v>56</v>
      </c>
      <c r="W68" s="53" t="s">
        <v>56</v>
      </c>
      <c r="X68" s="53" t="s">
        <v>56</v>
      </c>
      <c r="Y68" s="53" t="s">
        <v>56</v>
      </c>
      <c r="Z68" s="53" t="s">
        <v>56</v>
      </c>
      <c r="AA68" s="53" t="s">
        <v>56</v>
      </c>
      <c r="AB68" s="53" t="s">
        <v>56</v>
      </c>
      <c r="AC68" s="53" t="s">
        <v>56</v>
      </c>
      <c r="AD68" s="53" t="s">
        <v>56</v>
      </c>
      <c r="AE68" s="53" t="s">
        <v>56</v>
      </c>
      <c r="AF68" s="53" t="s">
        <v>56</v>
      </c>
      <c r="AG68" s="53" t="s">
        <v>56</v>
      </c>
      <c r="AH68" s="53" t="s">
        <v>56</v>
      </c>
      <c r="AI68" s="53" t="s">
        <v>56</v>
      </c>
      <c r="AJ68" s="53" t="s">
        <v>56</v>
      </c>
      <c r="AK68" s="53" t="s">
        <v>56</v>
      </c>
      <c r="AL68" s="53" t="s">
        <v>56</v>
      </c>
      <c r="AM68" s="53" t="s">
        <v>56</v>
      </c>
      <c r="AN68" s="53" t="s">
        <v>56</v>
      </c>
      <c r="AO68" s="53" t="s">
        <v>56</v>
      </c>
      <c r="AP68" s="53" t="s">
        <v>56</v>
      </c>
      <c r="AQ68" s="53" t="s">
        <v>56</v>
      </c>
      <c r="AR68" s="53" t="s">
        <v>56</v>
      </c>
      <c r="AS68" s="53" t="s">
        <v>56</v>
      </c>
      <c r="AT68" s="53" t="s">
        <v>56</v>
      </c>
      <c r="AU68" s="53" t="s">
        <v>56</v>
      </c>
      <c r="AV68" s="53" t="s">
        <v>56</v>
      </c>
      <c r="AW68" s="53" t="s">
        <v>56</v>
      </c>
      <c r="AX68" s="53" t="s">
        <v>56</v>
      </c>
      <c r="AY68" s="53" t="s">
        <v>56</v>
      </c>
      <c r="AZ68" s="53" t="s">
        <v>56</v>
      </c>
      <c r="BA68" s="54">
        <f t="shared" si="6"/>
        <v>38706627.6</v>
      </c>
      <c r="BB68" s="54">
        <f t="shared" si="7"/>
        <v>38706627.6</v>
      </c>
      <c r="BC68" s="55"/>
      <c r="BD68" s="37"/>
    </row>
    <row r="69">
      <c r="A69" s="34"/>
      <c r="B69" s="49" t="s">
        <v>110</v>
      </c>
      <c r="C69" s="50" t="s">
        <v>114</v>
      </c>
      <c r="D69" s="51">
        <v>1.0</v>
      </c>
      <c r="E69" s="53">
        <v>20.0</v>
      </c>
      <c r="F69" s="53">
        <v>0.0</v>
      </c>
      <c r="G69" s="53">
        <v>0.0</v>
      </c>
      <c r="H69" s="53">
        <v>52.0</v>
      </c>
      <c r="I69" s="52">
        <v>1700000.0</v>
      </c>
      <c r="J69" s="52">
        <f t="shared" si="1"/>
        <v>10625</v>
      </c>
      <c r="K69" s="52">
        <f t="shared" si="11"/>
        <v>0</v>
      </c>
      <c r="L69" s="52">
        <f t="shared" ref="L69:L70" si="12">D69*E69*G69*J69*1.093^2</f>
        <v>0</v>
      </c>
      <c r="M69" s="52">
        <f>I69*12*(1.093^3)*D69</f>
        <v>26637327.68</v>
      </c>
      <c r="N69" s="52">
        <f t="shared" si="8"/>
        <v>26637327.68</v>
      </c>
      <c r="O69" s="53" t="s">
        <v>56</v>
      </c>
      <c r="P69" s="53" t="s">
        <v>56</v>
      </c>
      <c r="Q69" s="53" t="s">
        <v>56</v>
      </c>
      <c r="R69" s="53" t="s">
        <v>56</v>
      </c>
      <c r="S69" s="53" t="s">
        <v>56</v>
      </c>
      <c r="T69" s="53" t="s">
        <v>56</v>
      </c>
      <c r="U69" s="53" t="s">
        <v>56</v>
      </c>
      <c r="V69" s="53" t="s">
        <v>56</v>
      </c>
      <c r="W69" s="53" t="s">
        <v>56</v>
      </c>
      <c r="X69" s="53" t="s">
        <v>56</v>
      </c>
      <c r="Y69" s="53" t="s">
        <v>56</v>
      </c>
      <c r="Z69" s="53" t="s">
        <v>56</v>
      </c>
      <c r="AA69" s="53" t="s">
        <v>56</v>
      </c>
      <c r="AB69" s="53" t="s">
        <v>56</v>
      </c>
      <c r="AC69" s="53" t="s">
        <v>56</v>
      </c>
      <c r="AD69" s="53" t="s">
        <v>56</v>
      </c>
      <c r="AE69" s="53" t="s">
        <v>56</v>
      </c>
      <c r="AF69" s="53" t="s">
        <v>56</v>
      </c>
      <c r="AG69" s="53" t="s">
        <v>56</v>
      </c>
      <c r="AH69" s="53" t="s">
        <v>56</v>
      </c>
      <c r="AI69" s="53" t="s">
        <v>56</v>
      </c>
      <c r="AJ69" s="53" t="s">
        <v>56</v>
      </c>
      <c r="AK69" s="53" t="s">
        <v>56</v>
      </c>
      <c r="AL69" s="53" t="s">
        <v>56</v>
      </c>
      <c r="AM69" s="53" t="s">
        <v>56</v>
      </c>
      <c r="AN69" s="53" t="s">
        <v>56</v>
      </c>
      <c r="AO69" s="53" t="s">
        <v>56</v>
      </c>
      <c r="AP69" s="53" t="s">
        <v>56</v>
      </c>
      <c r="AQ69" s="53" t="s">
        <v>56</v>
      </c>
      <c r="AR69" s="53" t="s">
        <v>56</v>
      </c>
      <c r="AS69" s="53" t="s">
        <v>56</v>
      </c>
      <c r="AT69" s="53" t="s">
        <v>56</v>
      </c>
      <c r="AU69" s="53" t="s">
        <v>56</v>
      </c>
      <c r="AV69" s="53" t="s">
        <v>56</v>
      </c>
      <c r="AW69" s="53" t="s">
        <v>56</v>
      </c>
      <c r="AX69" s="53" t="s">
        <v>56</v>
      </c>
      <c r="AY69" s="53" t="s">
        <v>56</v>
      </c>
      <c r="AZ69" s="53" t="s">
        <v>56</v>
      </c>
      <c r="BA69" s="54">
        <f t="shared" si="6"/>
        <v>26637327.68</v>
      </c>
      <c r="BB69" s="54">
        <f t="shared" si="7"/>
        <v>26637327.68</v>
      </c>
      <c r="BC69" s="55"/>
      <c r="BD69" s="37"/>
    </row>
    <row r="70">
      <c r="A70" s="34"/>
      <c r="B70" s="49" t="s">
        <v>109</v>
      </c>
      <c r="C70" s="50" t="s">
        <v>115</v>
      </c>
      <c r="D70" s="51">
        <v>1.0</v>
      </c>
      <c r="E70" s="53">
        <v>40.0</v>
      </c>
      <c r="F70" s="53">
        <v>52.0</v>
      </c>
      <c r="G70" s="53">
        <v>0.0</v>
      </c>
      <c r="H70" s="53">
        <v>0.0</v>
      </c>
      <c r="I70" s="52">
        <v>2700000.0</v>
      </c>
      <c r="J70" s="52">
        <f t="shared" si="1"/>
        <v>16875</v>
      </c>
      <c r="K70" s="52">
        <f>I70*12*1.093*D70</f>
        <v>35413200</v>
      </c>
      <c r="L70" s="52">
        <f t="shared" si="12"/>
        <v>0</v>
      </c>
      <c r="M70" s="52">
        <f t="shared" ref="M70:M71" si="13">D70*E70*H70*J70*(1.093^3)</f>
        <v>0</v>
      </c>
      <c r="N70" s="52">
        <f t="shared" si="8"/>
        <v>35413200</v>
      </c>
      <c r="O70" s="53" t="s">
        <v>56</v>
      </c>
      <c r="P70" s="53" t="s">
        <v>56</v>
      </c>
      <c r="Q70" s="53" t="s">
        <v>56</v>
      </c>
      <c r="R70" s="53" t="s">
        <v>56</v>
      </c>
      <c r="S70" s="53" t="s">
        <v>56</v>
      </c>
      <c r="T70" s="53" t="s">
        <v>56</v>
      </c>
      <c r="U70" s="53" t="s">
        <v>56</v>
      </c>
      <c r="V70" s="53" t="s">
        <v>56</v>
      </c>
      <c r="W70" s="53" t="s">
        <v>56</v>
      </c>
      <c r="X70" s="53" t="s">
        <v>56</v>
      </c>
      <c r="Y70" s="53" t="s">
        <v>56</v>
      </c>
      <c r="Z70" s="53" t="s">
        <v>56</v>
      </c>
      <c r="AA70" s="53" t="s">
        <v>56</v>
      </c>
      <c r="AB70" s="53" t="s">
        <v>56</v>
      </c>
      <c r="AC70" s="53" t="s">
        <v>56</v>
      </c>
      <c r="AD70" s="53" t="s">
        <v>56</v>
      </c>
      <c r="AE70" s="53" t="s">
        <v>56</v>
      </c>
      <c r="AF70" s="53" t="s">
        <v>56</v>
      </c>
      <c r="AG70" s="53" t="s">
        <v>56</v>
      </c>
      <c r="AH70" s="53" t="s">
        <v>56</v>
      </c>
      <c r="AI70" s="53" t="s">
        <v>56</v>
      </c>
      <c r="AJ70" s="53" t="s">
        <v>56</v>
      </c>
      <c r="AK70" s="53" t="s">
        <v>56</v>
      </c>
      <c r="AL70" s="53" t="s">
        <v>56</v>
      </c>
      <c r="AM70" s="53" t="s">
        <v>56</v>
      </c>
      <c r="AN70" s="53" t="s">
        <v>56</v>
      </c>
      <c r="AO70" s="53" t="s">
        <v>56</v>
      </c>
      <c r="AP70" s="53" t="s">
        <v>56</v>
      </c>
      <c r="AQ70" s="53" t="s">
        <v>56</v>
      </c>
      <c r="AR70" s="53" t="s">
        <v>56</v>
      </c>
      <c r="AS70" s="53" t="s">
        <v>56</v>
      </c>
      <c r="AT70" s="53" t="s">
        <v>56</v>
      </c>
      <c r="AU70" s="53" t="s">
        <v>56</v>
      </c>
      <c r="AV70" s="53" t="s">
        <v>56</v>
      </c>
      <c r="AW70" s="53" t="s">
        <v>56</v>
      </c>
      <c r="AX70" s="53" t="s">
        <v>56</v>
      </c>
      <c r="AY70" s="53" t="s">
        <v>56</v>
      </c>
      <c r="AZ70" s="53" t="s">
        <v>56</v>
      </c>
      <c r="BA70" s="54">
        <f t="shared" si="6"/>
        <v>35413200</v>
      </c>
      <c r="BB70" s="54">
        <f t="shared" si="7"/>
        <v>35413200</v>
      </c>
      <c r="BC70" s="55"/>
      <c r="BD70" s="37"/>
    </row>
    <row r="71">
      <c r="A71" s="34"/>
      <c r="B71" s="49" t="s">
        <v>109</v>
      </c>
      <c r="C71" s="50" t="s">
        <v>116</v>
      </c>
      <c r="D71" s="51">
        <v>1.0</v>
      </c>
      <c r="E71" s="53">
        <v>40.0</v>
      </c>
      <c r="F71" s="53">
        <v>0.0</v>
      </c>
      <c r="G71" s="53">
        <v>52.0</v>
      </c>
      <c r="H71" s="53">
        <v>0.0</v>
      </c>
      <c r="I71" s="52">
        <v>2700000.0</v>
      </c>
      <c r="J71" s="52">
        <f t="shared" si="1"/>
        <v>16875</v>
      </c>
      <c r="K71" s="52">
        <f t="shared" ref="K71:K117" si="14">J71*E71*F71*1.093*D71</f>
        <v>0</v>
      </c>
      <c r="L71" s="52">
        <f>I71*12*1.093^2*D71</f>
        <v>38706627.6</v>
      </c>
      <c r="M71" s="52">
        <f t="shared" si="13"/>
        <v>0</v>
      </c>
      <c r="N71" s="52">
        <f t="shared" si="8"/>
        <v>38706627.6</v>
      </c>
      <c r="O71" s="53" t="s">
        <v>56</v>
      </c>
      <c r="P71" s="53" t="s">
        <v>56</v>
      </c>
      <c r="Q71" s="53" t="s">
        <v>56</v>
      </c>
      <c r="R71" s="53" t="s">
        <v>56</v>
      </c>
      <c r="S71" s="53" t="s">
        <v>56</v>
      </c>
      <c r="T71" s="53" t="s">
        <v>56</v>
      </c>
      <c r="U71" s="53" t="s">
        <v>56</v>
      </c>
      <c r="V71" s="53" t="s">
        <v>56</v>
      </c>
      <c r="W71" s="53" t="s">
        <v>56</v>
      </c>
      <c r="X71" s="53" t="s">
        <v>56</v>
      </c>
      <c r="Y71" s="53" t="s">
        <v>56</v>
      </c>
      <c r="Z71" s="53" t="s">
        <v>56</v>
      </c>
      <c r="AA71" s="53" t="s">
        <v>56</v>
      </c>
      <c r="AB71" s="53" t="s">
        <v>56</v>
      </c>
      <c r="AC71" s="53" t="s">
        <v>56</v>
      </c>
      <c r="AD71" s="53" t="s">
        <v>56</v>
      </c>
      <c r="AE71" s="53" t="s">
        <v>56</v>
      </c>
      <c r="AF71" s="53" t="s">
        <v>56</v>
      </c>
      <c r="AG71" s="53" t="s">
        <v>56</v>
      </c>
      <c r="AH71" s="53" t="s">
        <v>56</v>
      </c>
      <c r="AI71" s="53" t="s">
        <v>56</v>
      </c>
      <c r="AJ71" s="53" t="s">
        <v>56</v>
      </c>
      <c r="AK71" s="53" t="s">
        <v>56</v>
      </c>
      <c r="AL71" s="53" t="s">
        <v>56</v>
      </c>
      <c r="AM71" s="53" t="s">
        <v>56</v>
      </c>
      <c r="AN71" s="53" t="s">
        <v>56</v>
      </c>
      <c r="AO71" s="53" t="s">
        <v>56</v>
      </c>
      <c r="AP71" s="53" t="s">
        <v>56</v>
      </c>
      <c r="AQ71" s="53" t="s">
        <v>56</v>
      </c>
      <c r="AR71" s="53" t="s">
        <v>56</v>
      </c>
      <c r="AS71" s="53" t="s">
        <v>56</v>
      </c>
      <c r="AT71" s="53" t="s">
        <v>56</v>
      </c>
      <c r="AU71" s="53" t="s">
        <v>56</v>
      </c>
      <c r="AV71" s="53" t="s">
        <v>56</v>
      </c>
      <c r="AW71" s="53" t="s">
        <v>56</v>
      </c>
      <c r="AX71" s="53" t="s">
        <v>56</v>
      </c>
      <c r="AY71" s="53" t="s">
        <v>56</v>
      </c>
      <c r="AZ71" s="53" t="s">
        <v>56</v>
      </c>
      <c r="BA71" s="54">
        <f t="shared" si="6"/>
        <v>38706627.6</v>
      </c>
      <c r="BB71" s="54">
        <f t="shared" si="7"/>
        <v>38706627.6</v>
      </c>
      <c r="BC71" s="55"/>
      <c r="BD71" s="37"/>
    </row>
    <row r="72">
      <c r="A72" s="34"/>
      <c r="B72" s="49" t="s">
        <v>110</v>
      </c>
      <c r="C72" s="50" t="s">
        <v>117</v>
      </c>
      <c r="D72" s="51">
        <v>1.0</v>
      </c>
      <c r="E72" s="53">
        <v>20.0</v>
      </c>
      <c r="F72" s="53">
        <v>0.0</v>
      </c>
      <c r="G72" s="53">
        <v>0.0</v>
      </c>
      <c r="H72" s="53">
        <v>52.0</v>
      </c>
      <c r="I72" s="52">
        <v>1700000.0</v>
      </c>
      <c r="J72" s="52">
        <f t="shared" si="1"/>
        <v>10625</v>
      </c>
      <c r="K72" s="52">
        <f t="shared" si="14"/>
        <v>0</v>
      </c>
      <c r="L72" s="52">
        <f t="shared" ref="L72:L117" si="15">D72*E72*G72*J72*1.093^2</f>
        <v>0</v>
      </c>
      <c r="M72" s="52">
        <f>I72*12*(1.093^3)*D72</f>
        <v>26637327.68</v>
      </c>
      <c r="N72" s="52">
        <f t="shared" si="8"/>
        <v>26637327.68</v>
      </c>
      <c r="O72" s="53" t="s">
        <v>56</v>
      </c>
      <c r="P72" s="53" t="s">
        <v>56</v>
      </c>
      <c r="Q72" s="53" t="s">
        <v>56</v>
      </c>
      <c r="R72" s="53" t="s">
        <v>56</v>
      </c>
      <c r="S72" s="53" t="s">
        <v>56</v>
      </c>
      <c r="T72" s="53" t="s">
        <v>56</v>
      </c>
      <c r="U72" s="53" t="s">
        <v>56</v>
      </c>
      <c r="V72" s="53" t="s">
        <v>56</v>
      </c>
      <c r="W72" s="53" t="s">
        <v>56</v>
      </c>
      <c r="X72" s="53" t="s">
        <v>56</v>
      </c>
      <c r="Y72" s="53" t="s">
        <v>56</v>
      </c>
      <c r="Z72" s="53" t="s">
        <v>56</v>
      </c>
      <c r="AA72" s="53" t="s">
        <v>56</v>
      </c>
      <c r="AB72" s="53" t="s">
        <v>56</v>
      </c>
      <c r="AC72" s="53" t="s">
        <v>56</v>
      </c>
      <c r="AD72" s="53" t="s">
        <v>56</v>
      </c>
      <c r="AE72" s="53" t="s">
        <v>56</v>
      </c>
      <c r="AF72" s="53" t="s">
        <v>56</v>
      </c>
      <c r="AG72" s="53" t="s">
        <v>56</v>
      </c>
      <c r="AH72" s="53" t="s">
        <v>56</v>
      </c>
      <c r="AI72" s="53" t="s">
        <v>56</v>
      </c>
      <c r="AJ72" s="53" t="s">
        <v>56</v>
      </c>
      <c r="AK72" s="53" t="s">
        <v>56</v>
      </c>
      <c r="AL72" s="53" t="s">
        <v>56</v>
      </c>
      <c r="AM72" s="53" t="s">
        <v>56</v>
      </c>
      <c r="AN72" s="53" t="s">
        <v>56</v>
      </c>
      <c r="AO72" s="53" t="s">
        <v>56</v>
      </c>
      <c r="AP72" s="53" t="s">
        <v>56</v>
      </c>
      <c r="AQ72" s="53" t="s">
        <v>56</v>
      </c>
      <c r="AR72" s="53" t="s">
        <v>56</v>
      </c>
      <c r="AS72" s="53" t="s">
        <v>56</v>
      </c>
      <c r="AT72" s="53" t="s">
        <v>56</v>
      </c>
      <c r="AU72" s="53" t="s">
        <v>56</v>
      </c>
      <c r="AV72" s="53" t="s">
        <v>56</v>
      </c>
      <c r="AW72" s="53" t="s">
        <v>56</v>
      </c>
      <c r="AX72" s="53" t="s">
        <v>56</v>
      </c>
      <c r="AY72" s="53" t="s">
        <v>56</v>
      </c>
      <c r="AZ72" s="53" t="s">
        <v>56</v>
      </c>
      <c r="BA72" s="54">
        <f t="shared" si="6"/>
        <v>26637327.68</v>
      </c>
      <c r="BB72" s="54">
        <f t="shared" si="7"/>
        <v>26637327.68</v>
      </c>
      <c r="BC72" s="55"/>
      <c r="BD72" s="37"/>
    </row>
    <row r="73">
      <c r="A73" s="34"/>
      <c r="B73" s="49" t="s">
        <v>118</v>
      </c>
      <c r="C73" s="50" t="s">
        <v>119</v>
      </c>
      <c r="D73" s="51">
        <v>1.0</v>
      </c>
      <c r="E73" s="51">
        <v>3.0</v>
      </c>
      <c r="F73" s="51">
        <v>52.0</v>
      </c>
      <c r="G73" s="51">
        <v>52.0</v>
      </c>
      <c r="H73" s="51">
        <v>52.0</v>
      </c>
      <c r="I73" s="52">
        <v>4378175.0</v>
      </c>
      <c r="J73" s="52">
        <f t="shared" si="1"/>
        <v>27363.59375</v>
      </c>
      <c r="K73" s="52">
        <f t="shared" si="14"/>
        <v>4665711.643</v>
      </c>
      <c r="L73" s="52">
        <f t="shared" si="15"/>
        <v>5099622.826</v>
      </c>
      <c r="M73" s="52">
        <f t="shared" ref="M73:M117" si="16">D73*E73*H73*J73*(1.093^3)</f>
        <v>5573887.749</v>
      </c>
      <c r="N73" s="52">
        <f t="shared" si="8"/>
        <v>15339222.22</v>
      </c>
      <c r="O73" s="53" t="s">
        <v>56</v>
      </c>
      <c r="P73" s="53" t="s">
        <v>56</v>
      </c>
      <c r="Q73" s="53" t="s">
        <v>56</v>
      </c>
      <c r="R73" s="53" t="s">
        <v>56</v>
      </c>
      <c r="S73" s="53" t="s">
        <v>56</v>
      </c>
      <c r="T73" s="53" t="s">
        <v>56</v>
      </c>
      <c r="U73" s="53" t="s">
        <v>56</v>
      </c>
      <c r="V73" s="53" t="s">
        <v>56</v>
      </c>
      <c r="W73" s="53" t="s">
        <v>56</v>
      </c>
      <c r="X73" s="53" t="s">
        <v>56</v>
      </c>
      <c r="Y73" s="53" t="s">
        <v>56</v>
      </c>
      <c r="Z73" s="53" t="s">
        <v>56</v>
      </c>
      <c r="AA73" s="53" t="s">
        <v>56</v>
      </c>
      <c r="AB73" s="53" t="s">
        <v>56</v>
      </c>
      <c r="AC73" s="53" t="s">
        <v>56</v>
      </c>
      <c r="AD73" s="53" t="s">
        <v>56</v>
      </c>
      <c r="AE73" s="53" t="s">
        <v>56</v>
      </c>
      <c r="AF73" s="53" t="s">
        <v>56</v>
      </c>
      <c r="AG73" s="53" t="s">
        <v>56</v>
      </c>
      <c r="AH73" s="53" t="s">
        <v>56</v>
      </c>
      <c r="AI73" s="53" t="s">
        <v>56</v>
      </c>
      <c r="AJ73" s="53" t="s">
        <v>56</v>
      </c>
      <c r="AK73" s="53" t="s">
        <v>56</v>
      </c>
      <c r="AL73" s="53" t="s">
        <v>56</v>
      </c>
      <c r="AM73" s="53" t="s">
        <v>56</v>
      </c>
      <c r="AN73" s="53" t="s">
        <v>56</v>
      </c>
      <c r="AO73" s="53" t="s">
        <v>56</v>
      </c>
      <c r="AP73" s="53" t="s">
        <v>56</v>
      </c>
      <c r="AQ73" s="53" t="s">
        <v>56</v>
      </c>
      <c r="AR73" s="53" t="s">
        <v>56</v>
      </c>
      <c r="AS73" s="53" t="s">
        <v>56</v>
      </c>
      <c r="AT73" s="53" t="s">
        <v>56</v>
      </c>
      <c r="AU73" s="53" t="s">
        <v>56</v>
      </c>
      <c r="AV73" s="53" t="s">
        <v>56</v>
      </c>
      <c r="AW73" s="53" t="s">
        <v>56</v>
      </c>
      <c r="AX73" s="53" t="s">
        <v>56</v>
      </c>
      <c r="AY73" s="53" t="s">
        <v>56</v>
      </c>
      <c r="AZ73" s="53" t="s">
        <v>56</v>
      </c>
      <c r="BA73" s="54">
        <f t="shared" si="6"/>
        <v>15339222.22</v>
      </c>
      <c r="BB73" s="54">
        <f t="shared" si="7"/>
        <v>15339222.22</v>
      </c>
      <c r="BC73" s="55"/>
      <c r="BD73" s="37"/>
    </row>
    <row r="74">
      <c r="A74" s="34"/>
      <c r="B74" s="49" t="s">
        <v>118</v>
      </c>
      <c r="C74" s="50" t="s">
        <v>119</v>
      </c>
      <c r="D74" s="51">
        <v>1.0</v>
      </c>
      <c r="E74" s="51">
        <v>3.0</v>
      </c>
      <c r="F74" s="51">
        <v>52.0</v>
      </c>
      <c r="G74" s="51">
        <v>52.0</v>
      </c>
      <c r="H74" s="51">
        <v>52.0</v>
      </c>
      <c r="I74" s="52">
        <v>4378175.0</v>
      </c>
      <c r="J74" s="52">
        <f t="shared" si="1"/>
        <v>27363.59375</v>
      </c>
      <c r="K74" s="52">
        <f t="shared" si="14"/>
        <v>4665711.643</v>
      </c>
      <c r="L74" s="52">
        <f t="shared" si="15"/>
        <v>5099622.826</v>
      </c>
      <c r="M74" s="52">
        <f t="shared" si="16"/>
        <v>5573887.749</v>
      </c>
      <c r="N74" s="52">
        <f t="shared" si="8"/>
        <v>15339222.22</v>
      </c>
      <c r="O74" s="53" t="s">
        <v>56</v>
      </c>
      <c r="P74" s="53" t="s">
        <v>56</v>
      </c>
      <c r="Q74" s="53" t="s">
        <v>56</v>
      </c>
      <c r="R74" s="53" t="s">
        <v>56</v>
      </c>
      <c r="S74" s="53" t="s">
        <v>56</v>
      </c>
      <c r="T74" s="53" t="s">
        <v>56</v>
      </c>
      <c r="U74" s="53" t="s">
        <v>56</v>
      </c>
      <c r="V74" s="53" t="s">
        <v>56</v>
      </c>
      <c r="W74" s="53" t="s">
        <v>56</v>
      </c>
      <c r="X74" s="53" t="s">
        <v>56</v>
      </c>
      <c r="Y74" s="53" t="s">
        <v>56</v>
      </c>
      <c r="Z74" s="53" t="s">
        <v>56</v>
      </c>
      <c r="AA74" s="53" t="s">
        <v>56</v>
      </c>
      <c r="AB74" s="53" t="s">
        <v>56</v>
      </c>
      <c r="AC74" s="53" t="s">
        <v>56</v>
      </c>
      <c r="AD74" s="53" t="s">
        <v>56</v>
      </c>
      <c r="AE74" s="53" t="s">
        <v>56</v>
      </c>
      <c r="AF74" s="53" t="s">
        <v>56</v>
      </c>
      <c r="AG74" s="53" t="s">
        <v>56</v>
      </c>
      <c r="AH74" s="53" t="s">
        <v>56</v>
      </c>
      <c r="AI74" s="53" t="s">
        <v>56</v>
      </c>
      <c r="AJ74" s="53" t="s">
        <v>56</v>
      </c>
      <c r="AK74" s="53" t="s">
        <v>56</v>
      </c>
      <c r="AL74" s="53" t="s">
        <v>56</v>
      </c>
      <c r="AM74" s="53" t="s">
        <v>56</v>
      </c>
      <c r="AN74" s="53" t="s">
        <v>56</v>
      </c>
      <c r="AO74" s="53" t="s">
        <v>56</v>
      </c>
      <c r="AP74" s="53" t="s">
        <v>56</v>
      </c>
      <c r="AQ74" s="53" t="s">
        <v>56</v>
      </c>
      <c r="AR74" s="53" t="s">
        <v>56</v>
      </c>
      <c r="AS74" s="53" t="s">
        <v>56</v>
      </c>
      <c r="AT74" s="53" t="s">
        <v>56</v>
      </c>
      <c r="AU74" s="53" t="s">
        <v>56</v>
      </c>
      <c r="AV74" s="53" t="s">
        <v>56</v>
      </c>
      <c r="AW74" s="53" t="s">
        <v>56</v>
      </c>
      <c r="AX74" s="53" t="s">
        <v>56</v>
      </c>
      <c r="AY74" s="53" t="s">
        <v>56</v>
      </c>
      <c r="AZ74" s="53" t="s">
        <v>56</v>
      </c>
      <c r="BA74" s="54">
        <f t="shared" si="6"/>
        <v>15339222.22</v>
      </c>
      <c r="BB74" s="54">
        <f t="shared" si="7"/>
        <v>15339222.22</v>
      </c>
      <c r="BC74" s="55"/>
      <c r="BD74" s="37"/>
    </row>
    <row r="75">
      <c r="A75" s="34"/>
      <c r="B75" s="49" t="s">
        <v>118</v>
      </c>
      <c r="C75" s="50" t="s">
        <v>119</v>
      </c>
      <c r="D75" s="51">
        <v>1.0</v>
      </c>
      <c r="E75" s="51">
        <v>3.0</v>
      </c>
      <c r="F75" s="51">
        <v>52.0</v>
      </c>
      <c r="G75" s="51">
        <v>52.0</v>
      </c>
      <c r="H75" s="51">
        <v>52.0</v>
      </c>
      <c r="I75" s="52">
        <v>4378175.0</v>
      </c>
      <c r="J75" s="52">
        <f t="shared" si="1"/>
        <v>27363.59375</v>
      </c>
      <c r="K75" s="52">
        <f t="shared" si="14"/>
        <v>4665711.643</v>
      </c>
      <c r="L75" s="52">
        <f t="shared" si="15"/>
        <v>5099622.826</v>
      </c>
      <c r="M75" s="52">
        <f t="shared" si="16"/>
        <v>5573887.749</v>
      </c>
      <c r="N75" s="52">
        <f t="shared" si="8"/>
        <v>15339222.22</v>
      </c>
      <c r="O75" s="53" t="s">
        <v>56</v>
      </c>
      <c r="P75" s="53" t="s">
        <v>56</v>
      </c>
      <c r="Q75" s="53" t="s">
        <v>56</v>
      </c>
      <c r="R75" s="53" t="s">
        <v>56</v>
      </c>
      <c r="S75" s="53" t="s">
        <v>56</v>
      </c>
      <c r="T75" s="53" t="s">
        <v>56</v>
      </c>
      <c r="U75" s="53" t="s">
        <v>56</v>
      </c>
      <c r="V75" s="53" t="s">
        <v>56</v>
      </c>
      <c r="W75" s="53" t="s">
        <v>56</v>
      </c>
      <c r="X75" s="53" t="s">
        <v>56</v>
      </c>
      <c r="Y75" s="53" t="s">
        <v>56</v>
      </c>
      <c r="Z75" s="53" t="s">
        <v>56</v>
      </c>
      <c r="AA75" s="53" t="s">
        <v>56</v>
      </c>
      <c r="AB75" s="53" t="s">
        <v>56</v>
      </c>
      <c r="AC75" s="53" t="s">
        <v>56</v>
      </c>
      <c r="AD75" s="53" t="s">
        <v>56</v>
      </c>
      <c r="AE75" s="53" t="s">
        <v>56</v>
      </c>
      <c r="AF75" s="53" t="s">
        <v>56</v>
      </c>
      <c r="AG75" s="53" t="s">
        <v>56</v>
      </c>
      <c r="AH75" s="53" t="s">
        <v>56</v>
      </c>
      <c r="AI75" s="53" t="s">
        <v>56</v>
      </c>
      <c r="AJ75" s="53" t="s">
        <v>56</v>
      </c>
      <c r="AK75" s="53" t="s">
        <v>56</v>
      </c>
      <c r="AL75" s="53" t="s">
        <v>56</v>
      </c>
      <c r="AM75" s="53" t="s">
        <v>56</v>
      </c>
      <c r="AN75" s="53" t="s">
        <v>56</v>
      </c>
      <c r="AO75" s="53" t="s">
        <v>56</v>
      </c>
      <c r="AP75" s="53" t="s">
        <v>56</v>
      </c>
      <c r="AQ75" s="53" t="s">
        <v>56</v>
      </c>
      <c r="AR75" s="53" t="s">
        <v>56</v>
      </c>
      <c r="AS75" s="53" t="s">
        <v>56</v>
      </c>
      <c r="AT75" s="53" t="s">
        <v>56</v>
      </c>
      <c r="AU75" s="53" t="s">
        <v>56</v>
      </c>
      <c r="AV75" s="53" t="s">
        <v>56</v>
      </c>
      <c r="AW75" s="53" t="s">
        <v>56</v>
      </c>
      <c r="AX75" s="53" t="s">
        <v>56</v>
      </c>
      <c r="AY75" s="53" t="s">
        <v>56</v>
      </c>
      <c r="AZ75" s="53" t="s">
        <v>56</v>
      </c>
      <c r="BA75" s="54">
        <f t="shared" si="6"/>
        <v>15339222.22</v>
      </c>
      <c r="BB75" s="54">
        <f t="shared" si="7"/>
        <v>15339222.22</v>
      </c>
      <c r="BC75" s="55"/>
      <c r="BD75" s="37"/>
    </row>
    <row r="76">
      <c r="A76" s="34"/>
      <c r="B76" s="49" t="s">
        <v>118</v>
      </c>
      <c r="C76" s="50" t="s">
        <v>119</v>
      </c>
      <c r="D76" s="51">
        <v>1.0</v>
      </c>
      <c r="E76" s="51">
        <v>3.0</v>
      </c>
      <c r="F76" s="51">
        <v>52.0</v>
      </c>
      <c r="G76" s="51">
        <v>52.0</v>
      </c>
      <c r="H76" s="51">
        <v>52.0</v>
      </c>
      <c r="I76" s="52">
        <v>4378175.0</v>
      </c>
      <c r="J76" s="52">
        <f t="shared" si="1"/>
        <v>27363.59375</v>
      </c>
      <c r="K76" s="52">
        <f t="shared" si="14"/>
        <v>4665711.643</v>
      </c>
      <c r="L76" s="52">
        <f t="shared" si="15"/>
        <v>5099622.826</v>
      </c>
      <c r="M76" s="52">
        <f t="shared" si="16"/>
        <v>5573887.749</v>
      </c>
      <c r="N76" s="52">
        <f t="shared" si="8"/>
        <v>15339222.22</v>
      </c>
      <c r="O76" s="53" t="s">
        <v>56</v>
      </c>
      <c r="P76" s="53" t="s">
        <v>56</v>
      </c>
      <c r="Q76" s="53" t="s">
        <v>56</v>
      </c>
      <c r="R76" s="53" t="s">
        <v>56</v>
      </c>
      <c r="S76" s="53" t="s">
        <v>56</v>
      </c>
      <c r="T76" s="53" t="s">
        <v>56</v>
      </c>
      <c r="U76" s="53" t="s">
        <v>56</v>
      </c>
      <c r="V76" s="53" t="s">
        <v>56</v>
      </c>
      <c r="W76" s="53" t="s">
        <v>56</v>
      </c>
      <c r="X76" s="53" t="s">
        <v>56</v>
      </c>
      <c r="Y76" s="53" t="s">
        <v>56</v>
      </c>
      <c r="Z76" s="53" t="s">
        <v>56</v>
      </c>
      <c r="AA76" s="53" t="s">
        <v>56</v>
      </c>
      <c r="AB76" s="53" t="s">
        <v>56</v>
      </c>
      <c r="AC76" s="53" t="s">
        <v>56</v>
      </c>
      <c r="AD76" s="53" t="s">
        <v>56</v>
      </c>
      <c r="AE76" s="53" t="s">
        <v>56</v>
      </c>
      <c r="AF76" s="53" t="s">
        <v>56</v>
      </c>
      <c r="AG76" s="53" t="s">
        <v>56</v>
      </c>
      <c r="AH76" s="53" t="s">
        <v>56</v>
      </c>
      <c r="AI76" s="53" t="s">
        <v>56</v>
      </c>
      <c r="AJ76" s="53" t="s">
        <v>56</v>
      </c>
      <c r="AK76" s="53" t="s">
        <v>56</v>
      </c>
      <c r="AL76" s="53" t="s">
        <v>56</v>
      </c>
      <c r="AM76" s="53" t="s">
        <v>56</v>
      </c>
      <c r="AN76" s="53" t="s">
        <v>56</v>
      </c>
      <c r="AO76" s="53" t="s">
        <v>56</v>
      </c>
      <c r="AP76" s="53" t="s">
        <v>56</v>
      </c>
      <c r="AQ76" s="53" t="s">
        <v>56</v>
      </c>
      <c r="AR76" s="53" t="s">
        <v>56</v>
      </c>
      <c r="AS76" s="53" t="s">
        <v>56</v>
      </c>
      <c r="AT76" s="53" t="s">
        <v>56</v>
      </c>
      <c r="AU76" s="53" t="s">
        <v>56</v>
      </c>
      <c r="AV76" s="53" t="s">
        <v>56</v>
      </c>
      <c r="AW76" s="53" t="s">
        <v>56</v>
      </c>
      <c r="AX76" s="53" t="s">
        <v>56</v>
      </c>
      <c r="AY76" s="53" t="s">
        <v>56</v>
      </c>
      <c r="AZ76" s="53" t="s">
        <v>56</v>
      </c>
      <c r="BA76" s="54">
        <f t="shared" si="6"/>
        <v>15339222.22</v>
      </c>
      <c r="BB76" s="54">
        <f t="shared" si="7"/>
        <v>15339222.22</v>
      </c>
      <c r="BC76" s="55"/>
      <c r="BD76" s="37"/>
    </row>
    <row r="77">
      <c r="A77" s="34"/>
      <c r="B77" s="49" t="s">
        <v>120</v>
      </c>
      <c r="C77" s="50" t="s">
        <v>121</v>
      </c>
      <c r="D77" s="51">
        <v>1.0</v>
      </c>
      <c r="E77" s="51">
        <v>40.0</v>
      </c>
      <c r="F77" s="51">
        <v>0.0</v>
      </c>
      <c r="G77" s="51">
        <v>0.0</v>
      </c>
      <c r="H77" s="51">
        <v>52.0</v>
      </c>
      <c r="I77" s="52">
        <v>1.1E7</v>
      </c>
      <c r="J77" s="52">
        <f t="shared" si="1"/>
        <v>68750</v>
      </c>
      <c r="K77" s="52">
        <f t="shared" si="14"/>
        <v>0</v>
      </c>
      <c r="L77" s="52">
        <f t="shared" si="15"/>
        <v>0</v>
      </c>
      <c r="M77" s="52">
        <f t="shared" si="16"/>
        <v>186722444.1</v>
      </c>
      <c r="N77" s="52">
        <f t="shared" si="8"/>
        <v>186722444.1</v>
      </c>
      <c r="O77" s="53" t="s">
        <v>56</v>
      </c>
      <c r="P77" s="53" t="s">
        <v>56</v>
      </c>
      <c r="Q77" s="53" t="s">
        <v>56</v>
      </c>
      <c r="R77" s="53" t="s">
        <v>56</v>
      </c>
      <c r="S77" s="53" t="s">
        <v>56</v>
      </c>
      <c r="T77" s="53" t="s">
        <v>56</v>
      </c>
      <c r="U77" s="53" t="s">
        <v>56</v>
      </c>
      <c r="V77" s="53" t="s">
        <v>56</v>
      </c>
      <c r="W77" s="53" t="s">
        <v>56</v>
      </c>
      <c r="X77" s="53" t="s">
        <v>56</v>
      </c>
      <c r="Y77" s="53" t="s">
        <v>56</v>
      </c>
      <c r="Z77" s="53" t="s">
        <v>56</v>
      </c>
      <c r="AA77" s="53" t="s">
        <v>56</v>
      </c>
      <c r="AB77" s="53" t="s">
        <v>56</v>
      </c>
      <c r="AC77" s="53" t="s">
        <v>56</v>
      </c>
      <c r="AD77" s="53" t="s">
        <v>56</v>
      </c>
      <c r="AE77" s="53" t="s">
        <v>56</v>
      </c>
      <c r="AF77" s="53" t="s">
        <v>56</v>
      </c>
      <c r="AG77" s="53" t="s">
        <v>56</v>
      </c>
      <c r="AH77" s="53" t="s">
        <v>56</v>
      </c>
      <c r="AI77" s="53" t="s">
        <v>56</v>
      </c>
      <c r="AJ77" s="53" t="s">
        <v>56</v>
      </c>
      <c r="AK77" s="53" t="s">
        <v>56</v>
      </c>
      <c r="AL77" s="53" t="s">
        <v>56</v>
      </c>
      <c r="AM77" s="53" t="s">
        <v>56</v>
      </c>
      <c r="AN77" s="53" t="s">
        <v>56</v>
      </c>
      <c r="AO77" s="53" t="s">
        <v>56</v>
      </c>
      <c r="AP77" s="53" t="s">
        <v>56</v>
      </c>
      <c r="AQ77" s="53" t="s">
        <v>56</v>
      </c>
      <c r="AR77" s="53" t="s">
        <v>56</v>
      </c>
      <c r="AS77" s="53" t="s">
        <v>56</v>
      </c>
      <c r="AT77" s="53" t="s">
        <v>56</v>
      </c>
      <c r="AU77" s="53" t="s">
        <v>56</v>
      </c>
      <c r="AV77" s="53" t="s">
        <v>56</v>
      </c>
      <c r="AW77" s="53" t="s">
        <v>56</v>
      </c>
      <c r="AX77" s="53" t="s">
        <v>56</v>
      </c>
      <c r="AY77" s="53" t="s">
        <v>56</v>
      </c>
      <c r="AZ77" s="53" t="s">
        <v>56</v>
      </c>
      <c r="BA77" s="54">
        <f t="shared" si="6"/>
        <v>186722444.1</v>
      </c>
      <c r="BB77" s="54">
        <f t="shared" si="7"/>
        <v>186722444.1</v>
      </c>
      <c r="BC77" s="55"/>
      <c r="BD77" s="37"/>
    </row>
    <row r="78">
      <c r="A78" s="34"/>
      <c r="B78" s="49" t="s">
        <v>122</v>
      </c>
      <c r="C78" s="50" t="s">
        <v>123</v>
      </c>
      <c r="D78" s="51">
        <v>9.0</v>
      </c>
      <c r="E78" s="51">
        <v>40.0</v>
      </c>
      <c r="F78" s="51">
        <f>11*4</f>
        <v>44</v>
      </c>
      <c r="G78" s="51">
        <v>52.0</v>
      </c>
      <c r="H78" s="51">
        <f>11*4</f>
        <v>44</v>
      </c>
      <c r="I78" s="52">
        <v>3995000.0</v>
      </c>
      <c r="J78" s="52">
        <f t="shared" si="1"/>
        <v>24968.75</v>
      </c>
      <c r="K78" s="52">
        <f t="shared" si="14"/>
        <v>432286965</v>
      </c>
      <c r="L78" s="52">
        <f t="shared" si="15"/>
        <v>558396862.3</v>
      </c>
      <c r="M78" s="52">
        <f t="shared" si="16"/>
        <v>516431190.5</v>
      </c>
      <c r="N78" s="52">
        <f t="shared" si="8"/>
        <v>1507115018</v>
      </c>
      <c r="O78" s="53" t="s">
        <v>56</v>
      </c>
      <c r="P78" s="53" t="s">
        <v>56</v>
      </c>
      <c r="Q78" s="53" t="s">
        <v>56</v>
      </c>
      <c r="R78" s="53" t="s">
        <v>56</v>
      </c>
      <c r="S78" s="53" t="s">
        <v>56</v>
      </c>
      <c r="T78" s="53" t="s">
        <v>56</v>
      </c>
      <c r="U78" s="53" t="s">
        <v>56</v>
      </c>
      <c r="V78" s="53" t="s">
        <v>56</v>
      </c>
      <c r="W78" s="53" t="s">
        <v>56</v>
      </c>
      <c r="X78" s="53" t="s">
        <v>56</v>
      </c>
      <c r="Y78" s="53" t="s">
        <v>56</v>
      </c>
      <c r="Z78" s="53" t="s">
        <v>56</v>
      </c>
      <c r="AA78" s="53" t="s">
        <v>56</v>
      </c>
      <c r="AB78" s="53" t="s">
        <v>56</v>
      </c>
      <c r="AC78" s="53" t="s">
        <v>56</v>
      </c>
      <c r="AD78" s="53" t="s">
        <v>56</v>
      </c>
      <c r="AE78" s="53" t="s">
        <v>56</v>
      </c>
      <c r="AF78" s="53" t="s">
        <v>56</v>
      </c>
      <c r="AG78" s="53" t="s">
        <v>56</v>
      </c>
      <c r="AH78" s="53" t="s">
        <v>56</v>
      </c>
      <c r="AI78" s="53" t="s">
        <v>56</v>
      </c>
      <c r="AJ78" s="53" t="s">
        <v>56</v>
      </c>
      <c r="AK78" s="53" t="s">
        <v>56</v>
      </c>
      <c r="AL78" s="53" t="s">
        <v>56</v>
      </c>
      <c r="AM78" s="53" t="s">
        <v>56</v>
      </c>
      <c r="AN78" s="53" t="s">
        <v>56</v>
      </c>
      <c r="AO78" s="53" t="s">
        <v>56</v>
      </c>
      <c r="AP78" s="53" t="s">
        <v>56</v>
      </c>
      <c r="AQ78" s="53" t="s">
        <v>56</v>
      </c>
      <c r="AR78" s="53" t="s">
        <v>56</v>
      </c>
      <c r="AS78" s="53" t="s">
        <v>56</v>
      </c>
      <c r="AT78" s="53" t="s">
        <v>56</v>
      </c>
      <c r="AU78" s="53" t="s">
        <v>56</v>
      </c>
      <c r="AV78" s="53" t="s">
        <v>56</v>
      </c>
      <c r="AW78" s="53" t="s">
        <v>56</v>
      </c>
      <c r="AX78" s="53" t="s">
        <v>56</v>
      </c>
      <c r="AY78" s="53" t="s">
        <v>56</v>
      </c>
      <c r="AZ78" s="53" t="s">
        <v>56</v>
      </c>
      <c r="BA78" s="54">
        <f t="shared" si="6"/>
        <v>1507115018</v>
      </c>
      <c r="BB78" s="54">
        <f t="shared" si="7"/>
        <v>1507115018</v>
      </c>
      <c r="BC78" s="55"/>
      <c r="BD78" s="37"/>
    </row>
    <row r="79">
      <c r="A79" s="34"/>
      <c r="B79" s="49" t="s">
        <v>124</v>
      </c>
      <c r="C79" s="50" t="s">
        <v>125</v>
      </c>
      <c r="D79" s="51">
        <v>1.0</v>
      </c>
      <c r="E79" s="51">
        <v>40.0</v>
      </c>
      <c r="F79" s="51">
        <v>52.0</v>
      </c>
      <c r="G79" s="51">
        <v>52.0</v>
      </c>
      <c r="H79" s="51">
        <v>52.0</v>
      </c>
      <c r="I79" s="52">
        <v>5000000.0</v>
      </c>
      <c r="J79" s="52">
        <f t="shared" si="1"/>
        <v>31250</v>
      </c>
      <c r="K79" s="52">
        <f t="shared" si="14"/>
        <v>71045000</v>
      </c>
      <c r="L79" s="52">
        <f t="shared" si="15"/>
        <v>77652185</v>
      </c>
      <c r="M79" s="52">
        <f t="shared" si="16"/>
        <v>84873838.21</v>
      </c>
      <c r="N79" s="52">
        <f t="shared" si="8"/>
        <v>233571023.2</v>
      </c>
      <c r="O79" s="53" t="s">
        <v>56</v>
      </c>
      <c r="P79" s="53" t="s">
        <v>56</v>
      </c>
      <c r="Q79" s="53" t="s">
        <v>56</v>
      </c>
      <c r="R79" s="53" t="s">
        <v>56</v>
      </c>
      <c r="S79" s="53" t="s">
        <v>56</v>
      </c>
      <c r="T79" s="53" t="s">
        <v>56</v>
      </c>
      <c r="U79" s="53" t="s">
        <v>56</v>
      </c>
      <c r="V79" s="53" t="s">
        <v>56</v>
      </c>
      <c r="W79" s="53" t="s">
        <v>56</v>
      </c>
      <c r="X79" s="53" t="s">
        <v>56</v>
      </c>
      <c r="Y79" s="53" t="s">
        <v>56</v>
      </c>
      <c r="Z79" s="53" t="s">
        <v>56</v>
      </c>
      <c r="AA79" s="53" t="s">
        <v>56</v>
      </c>
      <c r="AB79" s="53" t="s">
        <v>56</v>
      </c>
      <c r="AC79" s="53" t="s">
        <v>56</v>
      </c>
      <c r="AD79" s="53" t="s">
        <v>56</v>
      </c>
      <c r="AE79" s="53" t="s">
        <v>56</v>
      </c>
      <c r="AF79" s="53" t="s">
        <v>56</v>
      </c>
      <c r="AG79" s="53" t="s">
        <v>56</v>
      </c>
      <c r="AH79" s="53" t="s">
        <v>56</v>
      </c>
      <c r="AI79" s="53" t="s">
        <v>56</v>
      </c>
      <c r="AJ79" s="53" t="s">
        <v>56</v>
      </c>
      <c r="AK79" s="53" t="s">
        <v>56</v>
      </c>
      <c r="AL79" s="53" t="s">
        <v>56</v>
      </c>
      <c r="AM79" s="53" t="s">
        <v>56</v>
      </c>
      <c r="AN79" s="53" t="s">
        <v>56</v>
      </c>
      <c r="AO79" s="53" t="s">
        <v>56</v>
      </c>
      <c r="AP79" s="53" t="s">
        <v>56</v>
      </c>
      <c r="AQ79" s="53" t="s">
        <v>56</v>
      </c>
      <c r="AR79" s="53" t="s">
        <v>56</v>
      </c>
      <c r="AS79" s="53" t="s">
        <v>56</v>
      </c>
      <c r="AT79" s="53" t="s">
        <v>56</v>
      </c>
      <c r="AU79" s="53" t="s">
        <v>56</v>
      </c>
      <c r="AV79" s="53" t="s">
        <v>56</v>
      </c>
      <c r="AW79" s="53" t="s">
        <v>56</v>
      </c>
      <c r="AX79" s="53" t="s">
        <v>56</v>
      </c>
      <c r="AY79" s="53" t="s">
        <v>56</v>
      </c>
      <c r="AZ79" s="53" t="s">
        <v>56</v>
      </c>
      <c r="BA79" s="54">
        <f t="shared" si="6"/>
        <v>233571023.2</v>
      </c>
      <c r="BB79" s="54">
        <f t="shared" si="7"/>
        <v>233571023.2</v>
      </c>
      <c r="BC79" s="55"/>
      <c r="BD79" s="37"/>
    </row>
    <row r="80">
      <c r="A80" s="34"/>
      <c r="B80" s="49" t="s">
        <v>126</v>
      </c>
      <c r="C80" s="50" t="s">
        <v>127</v>
      </c>
      <c r="D80" s="51">
        <v>1.0</v>
      </c>
      <c r="E80" s="51">
        <v>40.0</v>
      </c>
      <c r="F80" s="51">
        <v>0.0</v>
      </c>
      <c r="G80" s="51">
        <v>52.0</v>
      </c>
      <c r="H80" s="51">
        <v>52.0</v>
      </c>
      <c r="I80" s="52">
        <v>3995000.0</v>
      </c>
      <c r="J80" s="52">
        <f t="shared" si="1"/>
        <v>24968.75</v>
      </c>
      <c r="K80" s="52">
        <f t="shared" si="14"/>
        <v>0</v>
      </c>
      <c r="L80" s="52">
        <f t="shared" si="15"/>
        <v>62044095.82</v>
      </c>
      <c r="M80" s="52">
        <f t="shared" si="16"/>
        <v>67814196.73</v>
      </c>
      <c r="N80" s="52">
        <f t="shared" si="8"/>
        <v>129858292.5</v>
      </c>
      <c r="O80" s="53" t="s">
        <v>56</v>
      </c>
      <c r="P80" s="53" t="s">
        <v>56</v>
      </c>
      <c r="Q80" s="53" t="s">
        <v>56</v>
      </c>
      <c r="R80" s="53" t="s">
        <v>56</v>
      </c>
      <c r="S80" s="53" t="s">
        <v>56</v>
      </c>
      <c r="T80" s="53" t="s">
        <v>56</v>
      </c>
      <c r="U80" s="53" t="s">
        <v>56</v>
      </c>
      <c r="V80" s="53" t="s">
        <v>56</v>
      </c>
      <c r="W80" s="53" t="s">
        <v>56</v>
      </c>
      <c r="X80" s="53" t="s">
        <v>56</v>
      </c>
      <c r="Y80" s="53" t="s">
        <v>56</v>
      </c>
      <c r="Z80" s="53" t="s">
        <v>56</v>
      </c>
      <c r="AA80" s="53" t="s">
        <v>56</v>
      </c>
      <c r="AB80" s="53" t="s">
        <v>56</v>
      </c>
      <c r="AC80" s="53" t="s">
        <v>56</v>
      </c>
      <c r="AD80" s="53" t="s">
        <v>56</v>
      </c>
      <c r="AE80" s="53" t="s">
        <v>56</v>
      </c>
      <c r="AF80" s="53" t="s">
        <v>56</v>
      </c>
      <c r="AG80" s="53" t="s">
        <v>56</v>
      </c>
      <c r="AH80" s="53" t="s">
        <v>56</v>
      </c>
      <c r="AI80" s="53" t="s">
        <v>56</v>
      </c>
      <c r="AJ80" s="53" t="s">
        <v>56</v>
      </c>
      <c r="AK80" s="53" t="s">
        <v>56</v>
      </c>
      <c r="AL80" s="53" t="s">
        <v>56</v>
      </c>
      <c r="AM80" s="53" t="s">
        <v>56</v>
      </c>
      <c r="AN80" s="53" t="s">
        <v>56</v>
      </c>
      <c r="AO80" s="53" t="s">
        <v>56</v>
      </c>
      <c r="AP80" s="53" t="s">
        <v>56</v>
      </c>
      <c r="AQ80" s="53" t="s">
        <v>56</v>
      </c>
      <c r="AR80" s="53" t="s">
        <v>56</v>
      </c>
      <c r="AS80" s="53" t="s">
        <v>56</v>
      </c>
      <c r="AT80" s="53" t="s">
        <v>56</v>
      </c>
      <c r="AU80" s="53" t="s">
        <v>56</v>
      </c>
      <c r="AV80" s="53" t="s">
        <v>56</v>
      </c>
      <c r="AW80" s="53" t="s">
        <v>56</v>
      </c>
      <c r="AX80" s="53" t="s">
        <v>56</v>
      </c>
      <c r="AY80" s="53" t="s">
        <v>56</v>
      </c>
      <c r="AZ80" s="53" t="s">
        <v>56</v>
      </c>
      <c r="BA80" s="54">
        <f t="shared" si="6"/>
        <v>129858292.5</v>
      </c>
      <c r="BB80" s="54">
        <f t="shared" si="7"/>
        <v>129858292.5</v>
      </c>
      <c r="BC80" s="55"/>
      <c r="BD80" s="37"/>
    </row>
    <row r="81">
      <c r="A81" s="34"/>
      <c r="B81" s="49" t="s">
        <v>128</v>
      </c>
      <c r="C81" s="50" t="s">
        <v>129</v>
      </c>
      <c r="D81" s="51">
        <v>1.0</v>
      </c>
      <c r="E81" s="51">
        <v>3.0</v>
      </c>
      <c r="F81" s="51">
        <v>52.0</v>
      </c>
      <c r="G81" s="51">
        <v>52.0</v>
      </c>
      <c r="H81" s="51">
        <v>52.0</v>
      </c>
      <c r="I81" s="52">
        <v>3995000.0</v>
      </c>
      <c r="J81" s="52">
        <f t="shared" si="1"/>
        <v>24968.75</v>
      </c>
      <c r="K81" s="52">
        <f t="shared" si="14"/>
        <v>4257371.625</v>
      </c>
      <c r="L81" s="52">
        <f t="shared" si="15"/>
        <v>4653307.186</v>
      </c>
      <c r="M81" s="52">
        <f t="shared" si="16"/>
        <v>5086064.754</v>
      </c>
      <c r="N81" s="52">
        <f t="shared" si="8"/>
        <v>13996743.57</v>
      </c>
      <c r="O81" s="53" t="s">
        <v>56</v>
      </c>
      <c r="P81" s="53" t="s">
        <v>56</v>
      </c>
      <c r="Q81" s="53" t="s">
        <v>56</v>
      </c>
      <c r="R81" s="53" t="s">
        <v>56</v>
      </c>
      <c r="S81" s="53" t="s">
        <v>56</v>
      </c>
      <c r="T81" s="53" t="s">
        <v>56</v>
      </c>
      <c r="U81" s="53" t="s">
        <v>56</v>
      </c>
      <c r="V81" s="53" t="s">
        <v>56</v>
      </c>
      <c r="W81" s="53" t="s">
        <v>56</v>
      </c>
      <c r="X81" s="53" t="s">
        <v>56</v>
      </c>
      <c r="Y81" s="53" t="s">
        <v>56</v>
      </c>
      <c r="Z81" s="53" t="s">
        <v>56</v>
      </c>
      <c r="AA81" s="53" t="s">
        <v>56</v>
      </c>
      <c r="AB81" s="53" t="s">
        <v>56</v>
      </c>
      <c r="AC81" s="53" t="s">
        <v>56</v>
      </c>
      <c r="AD81" s="53" t="s">
        <v>56</v>
      </c>
      <c r="AE81" s="53" t="s">
        <v>56</v>
      </c>
      <c r="AF81" s="53" t="s">
        <v>56</v>
      </c>
      <c r="AG81" s="53" t="s">
        <v>56</v>
      </c>
      <c r="AH81" s="53" t="s">
        <v>56</v>
      </c>
      <c r="AI81" s="53" t="s">
        <v>56</v>
      </c>
      <c r="AJ81" s="53" t="s">
        <v>56</v>
      </c>
      <c r="AK81" s="53" t="s">
        <v>56</v>
      </c>
      <c r="AL81" s="53" t="s">
        <v>56</v>
      </c>
      <c r="AM81" s="53" t="s">
        <v>56</v>
      </c>
      <c r="AN81" s="53" t="s">
        <v>56</v>
      </c>
      <c r="AO81" s="53" t="s">
        <v>56</v>
      </c>
      <c r="AP81" s="53" t="s">
        <v>56</v>
      </c>
      <c r="AQ81" s="53" t="s">
        <v>56</v>
      </c>
      <c r="AR81" s="53" t="s">
        <v>56</v>
      </c>
      <c r="AS81" s="53" t="s">
        <v>56</v>
      </c>
      <c r="AT81" s="53" t="s">
        <v>56</v>
      </c>
      <c r="AU81" s="53" t="s">
        <v>56</v>
      </c>
      <c r="AV81" s="53" t="s">
        <v>56</v>
      </c>
      <c r="AW81" s="53" t="s">
        <v>56</v>
      </c>
      <c r="AX81" s="53" t="s">
        <v>56</v>
      </c>
      <c r="AY81" s="53" t="s">
        <v>56</v>
      </c>
      <c r="AZ81" s="53" t="s">
        <v>56</v>
      </c>
      <c r="BA81" s="54">
        <f t="shared" si="6"/>
        <v>13996743.57</v>
      </c>
      <c r="BB81" s="54">
        <f t="shared" si="7"/>
        <v>13996743.57</v>
      </c>
      <c r="BC81" s="55"/>
      <c r="BD81" s="37"/>
    </row>
    <row r="82">
      <c r="A82" s="34"/>
      <c r="B82" s="49" t="s">
        <v>130</v>
      </c>
      <c r="C82" s="50" t="s">
        <v>131</v>
      </c>
      <c r="D82" s="51">
        <v>2.0</v>
      </c>
      <c r="E82" s="51">
        <v>40.0</v>
      </c>
      <c r="F82" s="51">
        <f t="shared" ref="F82:F87" si="17">11*4</f>
        <v>44</v>
      </c>
      <c r="G82" s="51">
        <v>52.0</v>
      </c>
      <c r="H82" s="51">
        <f t="shared" ref="H82:H87" si="18">11*4</f>
        <v>44</v>
      </c>
      <c r="I82" s="52">
        <v>4378175.0</v>
      </c>
      <c r="J82" s="52">
        <f t="shared" si="1"/>
        <v>27363.59375</v>
      </c>
      <c r="K82" s="52">
        <f t="shared" si="14"/>
        <v>105277596.1</v>
      </c>
      <c r="L82" s="52">
        <f t="shared" si="15"/>
        <v>135989942</v>
      </c>
      <c r="M82" s="52">
        <f t="shared" si="16"/>
        <v>125769774.8</v>
      </c>
      <c r="N82" s="52">
        <f t="shared" si="8"/>
        <v>367037312.9</v>
      </c>
      <c r="O82" s="53" t="s">
        <v>56</v>
      </c>
      <c r="P82" s="53" t="s">
        <v>56</v>
      </c>
      <c r="Q82" s="53" t="s">
        <v>56</v>
      </c>
      <c r="R82" s="53" t="s">
        <v>56</v>
      </c>
      <c r="S82" s="53" t="s">
        <v>56</v>
      </c>
      <c r="T82" s="53" t="s">
        <v>56</v>
      </c>
      <c r="U82" s="53" t="s">
        <v>56</v>
      </c>
      <c r="V82" s="53" t="s">
        <v>56</v>
      </c>
      <c r="W82" s="53" t="s">
        <v>56</v>
      </c>
      <c r="X82" s="53" t="s">
        <v>56</v>
      </c>
      <c r="Y82" s="53" t="s">
        <v>56</v>
      </c>
      <c r="Z82" s="53" t="s">
        <v>56</v>
      </c>
      <c r="AA82" s="53" t="s">
        <v>56</v>
      </c>
      <c r="AB82" s="53" t="s">
        <v>56</v>
      </c>
      <c r="AC82" s="53" t="s">
        <v>56</v>
      </c>
      <c r="AD82" s="53" t="s">
        <v>56</v>
      </c>
      <c r="AE82" s="53" t="s">
        <v>56</v>
      </c>
      <c r="AF82" s="53" t="s">
        <v>56</v>
      </c>
      <c r="AG82" s="53" t="s">
        <v>56</v>
      </c>
      <c r="AH82" s="53" t="s">
        <v>56</v>
      </c>
      <c r="AI82" s="53" t="s">
        <v>56</v>
      </c>
      <c r="AJ82" s="53" t="s">
        <v>56</v>
      </c>
      <c r="AK82" s="53" t="s">
        <v>56</v>
      </c>
      <c r="AL82" s="53" t="s">
        <v>56</v>
      </c>
      <c r="AM82" s="53" t="s">
        <v>56</v>
      </c>
      <c r="AN82" s="53" t="s">
        <v>56</v>
      </c>
      <c r="AO82" s="53" t="s">
        <v>56</v>
      </c>
      <c r="AP82" s="53" t="s">
        <v>56</v>
      </c>
      <c r="AQ82" s="53" t="s">
        <v>56</v>
      </c>
      <c r="AR82" s="53" t="s">
        <v>56</v>
      </c>
      <c r="AS82" s="53" t="s">
        <v>56</v>
      </c>
      <c r="AT82" s="53" t="s">
        <v>56</v>
      </c>
      <c r="AU82" s="53" t="s">
        <v>56</v>
      </c>
      <c r="AV82" s="53" t="s">
        <v>56</v>
      </c>
      <c r="AW82" s="53" t="s">
        <v>56</v>
      </c>
      <c r="AX82" s="53" t="s">
        <v>56</v>
      </c>
      <c r="AY82" s="53" t="s">
        <v>56</v>
      </c>
      <c r="AZ82" s="53" t="s">
        <v>56</v>
      </c>
      <c r="BA82" s="54">
        <f t="shared" si="6"/>
        <v>367037312.9</v>
      </c>
      <c r="BB82" s="54">
        <f t="shared" si="7"/>
        <v>367037312.9</v>
      </c>
      <c r="BC82" s="55"/>
      <c r="BD82" s="37"/>
    </row>
    <row r="83">
      <c r="A83" s="34"/>
      <c r="B83" s="49" t="s">
        <v>130</v>
      </c>
      <c r="C83" s="50" t="s">
        <v>131</v>
      </c>
      <c r="D83" s="51">
        <v>2.0</v>
      </c>
      <c r="E83" s="51">
        <v>40.0</v>
      </c>
      <c r="F83" s="51">
        <f t="shared" si="17"/>
        <v>44</v>
      </c>
      <c r="G83" s="51">
        <v>52.0</v>
      </c>
      <c r="H83" s="51">
        <f t="shared" si="18"/>
        <v>44</v>
      </c>
      <c r="I83" s="52">
        <v>4378175.0</v>
      </c>
      <c r="J83" s="52">
        <f t="shared" si="1"/>
        <v>27363.59375</v>
      </c>
      <c r="K83" s="52">
        <f t="shared" si="14"/>
        <v>105277596.1</v>
      </c>
      <c r="L83" s="52">
        <f t="shared" si="15"/>
        <v>135989942</v>
      </c>
      <c r="M83" s="52">
        <f t="shared" si="16"/>
        <v>125769774.8</v>
      </c>
      <c r="N83" s="52">
        <f t="shared" si="8"/>
        <v>367037312.9</v>
      </c>
      <c r="O83" s="53" t="s">
        <v>56</v>
      </c>
      <c r="P83" s="53" t="s">
        <v>56</v>
      </c>
      <c r="Q83" s="53" t="s">
        <v>56</v>
      </c>
      <c r="R83" s="53" t="s">
        <v>56</v>
      </c>
      <c r="S83" s="53" t="s">
        <v>56</v>
      </c>
      <c r="T83" s="53" t="s">
        <v>56</v>
      </c>
      <c r="U83" s="53" t="s">
        <v>56</v>
      </c>
      <c r="V83" s="53" t="s">
        <v>56</v>
      </c>
      <c r="W83" s="53" t="s">
        <v>56</v>
      </c>
      <c r="X83" s="53" t="s">
        <v>56</v>
      </c>
      <c r="Y83" s="53" t="s">
        <v>56</v>
      </c>
      <c r="Z83" s="53" t="s">
        <v>56</v>
      </c>
      <c r="AA83" s="53" t="s">
        <v>56</v>
      </c>
      <c r="AB83" s="53" t="s">
        <v>56</v>
      </c>
      <c r="AC83" s="53" t="s">
        <v>56</v>
      </c>
      <c r="AD83" s="53" t="s">
        <v>56</v>
      </c>
      <c r="AE83" s="53" t="s">
        <v>56</v>
      </c>
      <c r="AF83" s="53" t="s">
        <v>56</v>
      </c>
      <c r="AG83" s="53" t="s">
        <v>56</v>
      </c>
      <c r="AH83" s="53" t="s">
        <v>56</v>
      </c>
      <c r="AI83" s="53" t="s">
        <v>56</v>
      </c>
      <c r="AJ83" s="53" t="s">
        <v>56</v>
      </c>
      <c r="AK83" s="53" t="s">
        <v>56</v>
      </c>
      <c r="AL83" s="53" t="s">
        <v>56</v>
      </c>
      <c r="AM83" s="53" t="s">
        <v>56</v>
      </c>
      <c r="AN83" s="53" t="s">
        <v>56</v>
      </c>
      <c r="AO83" s="53" t="s">
        <v>56</v>
      </c>
      <c r="AP83" s="53" t="s">
        <v>56</v>
      </c>
      <c r="AQ83" s="53" t="s">
        <v>56</v>
      </c>
      <c r="AR83" s="53" t="s">
        <v>56</v>
      </c>
      <c r="AS83" s="53" t="s">
        <v>56</v>
      </c>
      <c r="AT83" s="53" t="s">
        <v>56</v>
      </c>
      <c r="AU83" s="53" t="s">
        <v>56</v>
      </c>
      <c r="AV83" s="53" t="s">
        <v>56</v>
      </c>
      <c r="AW83" s="53" t="s">
        <v>56</v>
      </c>
      <c r="AX83" s="53" t="s">
        <v>56</v>
      </c>
      <c r="AY83" s="53" t="s">
        <v>56</v>
      </c>
      <c r="AZ83" s="53" t="s">
        <v>56</v>
      </c>
      <c r="BA83" s="54">
        <f t="shared" si="6"/>
        <v>367037312.9</v>
      </c>
      <c r="BB83" s="54">
        <f t="shared" si="7"/>
        <v>367037312.9</v>
      </c>
      <c r="BC83" s="55"/>
      <c r="BD83" s="37"/>
    </row>
    <row r="84">
      <c r="A84" s="34"/>
      <c r="B84" s="49" t="s">
        <v>130</v>
      </c>
      <c r="C84" s="50" t="s">
        <v>131</v>
      </c>
      <c r="D84" s="51">
        <v>1.0</v>
      </c>
      <c r="E84" s="51">
        <v>40.0</v>
      </c>
      <c r="F84" s="51">
        <f t="shared" si="17"/>
        <v>44</v>
      </c>
      <c r="G84" s="51">
        <v>52.0</v>
      </c>
      <c r="H84" s="51">
        <f t="shared" si="18"/>
        <v>44</v>
      </c>
      <c r="I84" s="52">
        <v>4378175.0</v>
      </c>
      <c r="J84" s="52">
        <f t="shared" si="1"/>
        <v>27363.59375</v>
      </c>
      <c r="K84" s="52">
        <f t="shared" si="14"/>
        <v>52638798.03</v>
      </c>
      <c r="L84" s="52">
        <f t="shared" si="15"/>
        <v>67994971.01</v>
      </c>
      <c r="M84" s="52">
        <f t="shared" si="16"/>
        <v>62884887.42</v>
      </c>
      <c r="N84" s="52">
        <f t="shared" si="8"/>
        <v>183518656.5</v>
      </c>
      <c r="O84" s="53" t="s">
        <v>56</v>
      </c>
      <c r="P84" s="53" t="s">
        <v>56</v>
      </c>
      <c r="Q84" s="53" t="s">
        <v>56</v>
      </c>
      <c r="R84" s="53" t="s">
        <v>56</v>
      </c>
      <c r="S84" s="53" t="s">
        <v>56</v>
      </c>
      <c r="T84" s="53" t="s">
        <v>56</v>
      </c>
      <c r="U84" s="53" t="s">
        <v>56</v>
      </c>
      <c r="V84" s="53" t="s">
        <v>56</v>
      </c>
      <c r="W84" s="53" t="s">
        <v>56</v>
      </c>
      <c r="X84" s="53" t="s">
        <v>56</v>
      </c>
      <c r="Y84" s="53" t="s">
        <v>56</v>
      </c>
      <c r="Z84" s="53" t="s">
        <v>56</v>
      </c>
      <c r="AA84" s="53" t="s">
        <v>56</v>
      </c>
      <c r="AB84" s="53" t="s">
        <v>56</v>
      </c>
      <c r="AC84" s="53" t="s">
        <v>56</v>
      </c>
      <c r="AD84" s="53" t="s">
        <v>56</v>
      </c>
      <c r="AE84" s="53" t="s">
        <v>56</v>
      </c>
      <c r="AF84" s="53" t="s">
        <v>56</v>
      </c>
      <c r="AG84" s="53" t="s">
        <v>56</v>
      </c>
      <c r="AH84" s="53" t="s">
        <v>56</v>
      </c>
      <c r="AI84" s="53" t="s">
        <v>56</v>
      </c>
      <c r="AJ84" s="53" t="s">
        <v>56</v>
      </c>
      <c r="AK84" s="53" t="s">
        <v>56</v>
      </c>
      <c r="AL84" s="53" t="s">
        <v>56</v>
      </c>
      <c r="AM84" s="53" t="s">
        <v>56</v>
      </c>
      <c r="AN84" s="53" t="s">
        <v>56</v>
      </c>
      <c r="AO84" s="53" t="s">
        <v>56</v>
      </c>
      <c r="AP84" s="53" t="s">
        <v>56</v>
      </c>
      <c r="AQ84" s="53" t="s">
        <v>56</v>
      </c>
      <c r="AR84" s="53" t="s">
        <v>56</v>
      </c>
      <c r="AS84" s="53" t="s">
        <v>56</v>
      </c>
      <c r="AT84" s="53" t="s">
        <v>56</v>
      </c>
      <c r="AU84" s="53" t="s">
        <v>56</v>
      </c>
      <c r="AV84" s="53" t="s">
        <v>56</v>
      </c>
      <c r="AW84" s="53" t="s">
        <v>56</v>
      </c>
      <c r="AX84" s="53" t="s">
        <v>56</v>
      </c>
      <c r="AY84" s="53" t="s">
        <v>56</v>
      </c>
      <c r="AZ84" s="53" t="s">
        <v>56</v>
      </c>
      <c r="BA84" s="54">
        <f t="shared" si="6"/>
        <v>183518656.5</v>
      </c>
      <c r="BB84" s="54">
        <f t="shared" si="7"/>
        <v>183518656.5</v>
      </c>
      <c r="BC84" s="55"/>
      <c r="BD84" s="37"/>
    </row>
    <row r="85">
      <c r="A85" s="34"/>
      <c r="B85" s="49" t="s">
        <v>130</v>
      </c>
      <c r="C85" s="50" t="s">
        <v>131</v>
      </c>
      <c r="D85" s="51">
        <v>1.0</v>
      </c>
      <c r="E85" s="51">
        <v>20.0</v>
      </c>
      <c r="F85" s="51">
        <f t="shared" si="17"/>
        <v>44</v>
      </c>
      <c r="G85" s="51">
        <v>52.0</v>
      </c>
      <c r="H85" s="51">
        <f t="shared" si="18"/>
        <v>44</v>
      </c>
      <c r="I85" s="52">
        <v>4378175.0</v>
      </c>
      <c r="J85" s="52">
        <f t="shared" si="1"/>
        <v>27363.59375</v>
      </c>
      <c r="K85" s="52">
        <f t="shared" si="14"/>
        <v>26319399.01</v>
      </c>
      <c r="L85" s="52">
        <f t="shared" si="15"/>
        <v>33997485.51</v>
      </c>
      <c r="M85" s="52">
        <f t="shared" si="16"/>
        <v>31442443.71</v>
      </c>
      <c r="N85" s="52">
        <f t="shared" si="8"/>
        <v>91759328.23</v>
      </c>
      <c r="O85" s="53" t="s">
        <v>56</v>
      </c>
      <c r="P85" s="53" t="s">
        <v>56</v>
      </c>
      <c r="Q85" s="53" t="s">
        <v>56</v>
      </c>
      <c r="R85" s="53" t="s">
        <v>56</v>
      </c>
      <c r="S85" s="53" t="s">
        <v>56</v>
      </c>
      <c r="T85" s="53" t="s">
        <v>56</v>
      </c>
      <c r="U85" s="53" t="s">
        <v>56</v>
      </c>
      <c r="V85" s="53" t="s">
        <v>56</v>
      </c>
      <c r="W85" s="53" t="s">
        <v>56</v>
      </c>
      <c r="X85" s="53" t="s">
        <v>56</v>
      </c>
      <c r="Y85" s="53" t="s">
        <v>56</v>
      </c>
      <c r="Z85" s="53" t="s">
        <v>56</v>
      </c>
      <c r="AA85" s="53" t="s">
        <v>56</v>
      </c>
      <c r="AB85" s="53" t="s">
        <v>56</v>
      </c>
      <c r="AC85" s="53" t="s">
        <v>56</v>
      </c>
      <c r="AD85" s="53" t="s">
        <v>56</v>
      </c>
      <c r="AE85" s="53" t="s">
        <v>56</v>
      </c>
      <c r="AF85" s="53" t="s">
        <v>56</v>
      </c>
      <c r="AG85" s="53" t="s">
        <v>56</v>
      </c>
      <c r="AH85" s="53" t="s">
        <v>56</v>
      </c>
      <c r="AI85" s="53" t="s">
        <v>56</v>
      </c>
      <c r="AJ85" s="53" t="s">
        <v>56</v>
      </c>
      <c r="AK85" s="53" t="s">
        <v>56</v>
      </c>
      <c r="AL85" s="53" t="s">
        <v>56</v>
      </c>
      <c r="AM85" s="53" t="s">
        <v>56</v>
      </c>
      <c r="AN85" s="53" t="s">
        <v>56</v>
      </c>
      <c r="AO85" s="53" t="s">
        <v>56</v>
      </c>
      <c r="AP85" s="53" t="s">
        <v>56</v>
      </c>
      <c r="AQ85" s="53" t="s">
        <v>56</v>
      </c>
      <c r="AR85" s="53" t="s">
        <v>56</v>
      </c>
      <c r="AS85" s="53" t="s">
        <v>56</v>
      </c>
      <c r="AT85" s="53" t="s">
        <v>56</v>
      </c>
      <c r="AU85" s="53" t="s">
        <v>56</v>
      </c>
      <c r="AV85" s="53" t="s">
        <v>56</v>
      </c>
      <c r="AW85" s="53" t="s">
        <v>56</v>
      </c>
      <c r="AX85" s="53" t="s">
        <v>56</v>
      </c>
      <c r="AY85" s="53" t="s">
        <v>56</v>
      </c>
      <c r="AZ85" s="53" t="s">
        <v>56</v>
      </c>
      <c r="BA85" s="54">
        <f t="shared" si="6"/>
        <v>91759328.23</v>
      </c>
      <c r="BB85" s="54">
        <f t="shared" si="7"/>
        <v>91759328.23</v>
      </c>
      <c r="BC85" s="55"/>
      <c r="BD85" s="37"/>
    </row>
    <row r="86">
      <c r="A86" s="34"/>
      <c r="B86" s="49" t="s">
        <v>130</v>
      </c>
      <c r="C86" s="50" t="s">
        <v>131</v>
      </c>
      <c r="D86" s="51">
        <v>1.0</v>
      </c>
      <c r="E86" s="51">
        <v>40.0</v>
      </c>
      <c r="F86" s="51">
        <f t="shared" si="17"/>
        <v>44</v>
      </c>
      <c r="G86" s="51">
        <v>52.0</v>
      </c>
      <c r="H86" s="51">
        <f t="shared" si="18"/>
        <v>44</v>
      </c>
      <c r="I86" s="52">
        <v>4378175.0</v>
      </c>
      <c r="J86" s="52">
        <f t="shared" si="1"/>
        <v>27363.59375</v>
      </c>
      <c r="K86" s="52">
        <f t="shared" si="14"/>
        <v>52638798.03</v>
      </c>
      <c r="L86" s="52">
        <f t="shared" si="15"/>
        <v>67994971.01</v>
      </c>
      <c r="M86" s="52">
        <f t="shared" si="16"/>
        <v>62884887.42</v>
      </c>
      <c r="N86" s="52">
        <f t="shared" si="8"/>
        <v>183518656.5</v>
      </c>
      <c r="O86" s="53" t="s">
        <v>56</v>
      </c>
      <c r="P86" s="53" t="s">
        <v>56</v>
      </c>
      <c r="Q86" s="53" t="s">
        <v>56</v>
      </c>
      <c r="R86" s="53" t="s">
        <v>56</v>
      </c>
      <c r="S86" s="53" t="s">
        <v>56</v>
      </c>
      <c r="T86" s="53" t="s">
        <v>56</v>
      </c>
      <c r="U86" s="53" t="s">
        <v>56</v>
      </c>
      <c r="V86" s="53" t="s">
        <v>56</v>
      </c>
      <c r="W86" s="53" t="s">
        <v>56</v>
      </c>
      <c r="X86" s="53" t="s">
        <v>56</v>
      </c>
      <c r="Y86" s="53" t="s">
        <v>56</v>
      </c>
      <c r="Z86" s="53" t="s">
        <v>56</v>
      </c>
      <c r="AA86" s="53" t="s">
        <v>56</v>
      </c>
      <c r="AB86" s="53" t="s">
        <v>56</v>
      </c>
      <c r="AC86" s="53" t="s">
        <v>56</v>
      </c>
      <c r="AD86" s="53" t="s">
        <v>56</v>
      </c>
      <c r="AE86" s="53" t="s">
        <v>56</v>
      </c>
      <c r="AF86" s="53" t="s">
        <v>56</v>
      </c>
      <c r="AG86" s="53" t="s">
        <v>56</v>
      </c>
      <c r="AH86" s="53" t="s">
        <v>56</v>
      </c>
      <c r="AI86" s="53" t="s">
        <v>56</v>
      </c>
      <c r="AJ86" s="53" t="s">
        <v>56</v>
      </c>
      <c r="AK86" s="53" t="s">
        <v>56</v>
      </c>
      <c r="AL86" s="53" t="s">
        <v>56</v>
      </c>
      <c r="AM86" s="53" t="s">
        <v>56</v>
      </c>
      <c r="AN86" s="53" t="s">
        <v>56</v>
      </c>
      <c r="AO86" s="53" t="s">
        <v>56</v>
      </c>
      <c r="AP86" s="53" t="s">
        <v>56</v>
      </c>
      <c r="AQ86" s="53" t="s">
        <v>56</v>
      </c>
      <c r="AR86" s="53" t="s">
        <v>56</v>
      </c>
      <c r="AS86" s="53" t="s">
        <v>56</v>
      </c>
      <c r="AT86" s="53" t="s">
        <v>56</v>
      </c>
      <c r="AU86" s="53" t="s">
        <v>56</v>
      </c>
      <c r="AV86" s="53" t="s">
        <v>56</v>
      </c>
      <c r="AW86" s="53" t="s">
        <v>56</v>
      </c>
      <c r="AX86" s="53" t="s">
        <v>56</v>
      </c>
      <c r="AY86" s="53" t="s">
        <v>56</v>
      </c>
      <c r="AZ86" s="53" t="s">
        <v>56</v>
      </c>
      <c r="BA86" s="54">
        <f t="shared" si="6"/>
        <v>183518656.5</v>
      </c>
      <c r="BB86" s="54">
        <f t="shared" si="7"/>
        <v>183518656.5</v>
      </c>
      <c r="BC86" s="55"/>
      <c r="BD86" s="37"/>
    </row>
    <row r="87">
      <c r="A87" s="34"/>
      <c r="B87" s="49" t="s">
        <v>130</v>
      </c>
      <c r="C87" s="50" t="s">
        <v>131</v>
      </c>
      <c r="D87" s="51">
        <v>1.0</v>
      </c>
      <c r="E87" s="51">
        <v>20.0</v>
      </c>
      <c r="F87" s="51">
        <f t="shared" si="17"/>
        <v>44</v>
      </c>
      <c r="G87" s="51">
        <v>52.0</v>
      </c>
      <c r="H87" s="51">
        <f t="shared" si="18"/>
        <v>44</v>
      </c>
      <c r="I87" s="52">
        <v>4378175.0</v>
      </c>
      <c r="J87" s="52">
        <f t="shared" si="1"/>
        <v>27363.59375</v>
      </c>
      <c r="K87" s="52">
        <f t="shared" si="14"/>
        <v>26319399.01</v>
      </c>
      <c r="L87" s="52">
        <f t="shared" si="15"/>
        <v>33997485.51</v>
      </c>
      <c r="M87" s="52">
        <f t="shared" si="16"/>
        <v>31442443.71</v>
      </c>
      <c r="N87" s="52">
        <f t="shared" si="8"/>
        <v>91759328.23</v>
      </c>
      <c r="O87" s="53" t="s">
        <v>56</v>
      </c>
      <c r="P87" s="53" t="s">
        <v>56</v>
      </c>
      <c r="Q87" s="53" t="s">
        <v>56</v>
      </c>
      <c r="R87" s="53" t="s">
        <v>56</v>
      </c>
      <c r="S87" s="53" t="s">
        <v>56</v>
      </c>
      <c r="T87" s="53" t="s">
        <v>56</v>
      </c>
      <c r="U87" s="53" t="s">
        <v>56</v>
      </c>
      <c r="V87" s="53" t="s">
        <v>56</v>
      </c>
      <c r="W87" s="53" t="s">
        <v>56</v>
      </c>
      <c r="X87" s="53" t="s">
        <v>56</v>
      </c>
      <c r="Y87" s="53" t="s">
        <v>56</v>
      </c>
      <c r="Z87" s="53" t="s">
        <v>56</v>
      </c>
      <c r="AA87" s="53" t="s">
        <v>56</v>
      </c>
      <c r="AB87" s="53" t="s">
        <v>56</v>
      </c>
      <c r="AC87" s="53" t="s">
        <v>56</v>
      </c>
      <c r="AD87" s="53" t="s">
        <v>56</v>
      </c>
      <c r="AE87" s="53" t="s">
        <v>56</v>
      </c>
      <c r="AF87" s="53" t="s">
        <v>56</v>
      </c>
      <c r="AG87" s="53" t="s">
        <v>56</v>
      </c>
      <c r="AH87" s="53" t="s">
        <v>56</v>
      </c>
      <c r="AI87" s="53" t="s">
        <v>56</v>
      </c>
      <c r="AJ87" s="53" t="s">
        <v>56</v>
      </c>
      <c r="AK87" s="53" t="s">
        <v>56</v>
      </c>
      <c r="AL87" s="53" t="s">
        <v>56</v>
      </c>
      <c r="AM87" s="53" t="s">
        <v>56</v>
      </c>
      <c r="AN87" s="53" t="s">
        <v>56</v>
      </c>
      <c r="AO87" s="53" t="s">
        <v>56</v>
      </c>
      <c r="AP87" s="53" t="s">
        <v>56</v>
      </c>
      <c r="AQ87" s="53" t="s">
        <v>56</v>
      </c>
      <c r="AR87" s="53" t="s">
        <v>56</v>
      </c>
      <c r="AS87" s="53" t="s">
        <v>56</v>
      </c>
      <c r="AT87" s="53" t="s">
        <v>56</v>
      </c>
      <c r="AU87" s="53" t="s">
        <v>56</v>
      </c>
      <c r="AV87" s="53" t="s">
        <v>56</v>
      </c>
      <c r="AW87" s="53" t="s">
        <v>56</v>
      </c>
      <c r="AX87" s="53" t="s">
        <v>56</v>
      </c>
      <c r="AY87" s="53" t="s">
        <v>56</v>
      </c>
      <c r="AZ87" s="53" t="s">
        <v>56</v>
      </c>
      <c r="BA87" s="54">
        <f t="shared" si="6"/>
        <v>91759328.23</v>
      </c>
      <c r="BB87" s="54">
        <f t="shared" si="7"/>
        <v>91759328.23</v>
      </c>
      <c r="BC87" s="55"/>
      <c r="BD87" s="37"/>
    </row>
    <row r="88">
      <c r="A88" s="34"/>
      <c r="B88" s="49" t="s">
        <v>132</v>
      </c>
      <c r="C88" s="50" t="s">
        <v>133</v>
      </c>
      <c r="D88" s="51">
        <v>1.0</v>
      </c>
      <c r="E88" s="51">
        <v>40.0</v>
      </c>
      <c r="F88" s="51">
        <v>52.0</v>
      </c>
      <c r="G88" s="51">
        <v>52.0</v>
      </c>
      <c r="H88" s="51">
        <v>52.0</v>
      </c>
      <c r="I88" s="52">
        <v>5000000.0</v>
      </c>
      <c r="J88" s="52">
        <f t="shared" si="1"/>
        <v>31250</v>
      </c>
      <c r="K88" s="52">
        <f t="shared" si="14"/>
        <v>71045000</v>
      </c>
      <c r="L88" s="52">
        <f t="shared" si="15"/>
        <v>77652185</v>
      </c>
      <c r="M88" s="52">
        <f t="shared" si="16"/>
        <v>84873838.21</v>
      </c>
      <c r="N88" s="52">
        <f t="shared" si="8"/>
        <v>233571023.2</v>
      </c>
      <c r="O88" s="53" t="s">
        <v>56</v>
      </c>
      <c r="P88" s="53" t="s">
        <v>56</v>
      </c>
      <c r="Q88" s="53" t="s">
        <v>56</v>
      </c>
      <c r="R88" s="53" t="s">
        <v>56</v>
      </c>
      <c r="S88" s="53" t="s">
        <v>56</v>
      </c>
      <c r="T88" s="53" t="s">
        <v>56</v>
      </c>
      <c r="U88" s="53" t="s">
        <v>56</v>
      </c>
      <c r="V88" s="53" t="s">
        <v>56</v>
      </c>
      <c r="W88" s="53" t="s">
        <v>56</v>
      </c>
      <c r="X88" s="53" t="s">
        <v>56</v>
      </c>
      <c r="Y88" s="53" t="s">
        <v>56</v>
      </c>
      <c r="Z88" s="53" t="s">
        <v>56</v>
      </c>
      <c r="AA88" s="53" t="s">
        <v>56</v>
      </c>
      <c r="AB88" s="53" t="s">
        <v>56</v>
      </c>
      <c r="AC88" s="53" t="s">
        <v>56</v>
      </c>
      <c r="AD88" s="53" t="s">
        <v>56</v>
      </c>
      <c r="AE88" s="53" t="s">
        <v>56</v>
      </c>
      <c r="AF88" s="53" t="s">
        <v>56</v>
      </c>
      <c r="AG88" s="53" t="s">
        <v>56</v>
      </c>
      <c r="AH88" s="53" t="s">
        <v>56</v>
      </c>
      <c r="AI88" s="53" t="s">
        <v>56</v>
      </c>
      <c r="AJ88" s="53" t="s">
        <v>56</v>
      </c>
      <c r="AK88" s="53" t="s">
        <v>56</v>
      </c>
      <c r="AL88" s="53" t="s">
        <v>56</v>
      </c>
      <c r="AM88" s="53" t="s">
        <v>56</v>
      </c>
      <c r="AN88" s="53" t="s">
        <v>56</v>
      </c>
      <c r="AO88" s="53" t="s">
        <v>56</v>
      </c>
      <c r="AP88" s="53" t="s">
        <v>56</v>
      </c>
      <c r="AQ88" s="53" t="s">
        <v>56</v>
      </c>
      <c r="AR88" s="53" t="s">
        <v>56</v>
      </c>
      <c r="AS88" s="53" t="s">
        <v>56</v>
      </c>
      <c r="AT88" s="53" t="s">
        <v>56</v>
      </c>
      <c r="AU88" s="53" t="s">
        <v>56</v>
      </c>
      <c r="AV88" s="53" t="s">
        <v>56</v>
      </c>
      <c r="AW88" s="53" t="s">
        <v>56</v>
      </c>
      <c r="AX88" s="53" t="s">
        <v>56</v>
      </c>
      <c r="AY88" s="53" t="s">
        <v>56</v>
      </c>
      <c r="AZ88" s="53" t="s">
        <v>56</v>
      </c>
      <c r="BA88" s="54">
        <f t="shared" si="6"/>
        <v>233571023.2</v>
      </c>
      <c r="BB88" s="54">
        <f t="shared" si="7"/>
        <v>233571023.2</v>
      </c>
      <c r="BC88" s="55"/>
      <c r="BD88" s="37"/>
    </row>
    <row r="89">
      <c r="A89" s="34"/>
      <c r="B89" s="49" t="s">
        <v>134</v>
      </c>
      <c r="C89" s="49" t="s">
        <v>135</v>
      </c>
      <c r="D89" s="51">
        <v>4.0</v>
      </c>
      <c r="E89" s="51">
        <v>4.0</v>
      </c>
      <c r="F89" s="51">
        <v>0.0</v>
      </c>
      <c r="G89" s="51">
        <f t="shared" ref="G89:G90" si="19">4*6</f>
        <v>24</v>
      </c>
      <c r="H89" s="51">
        <v>0.0</v>
      </c>
      <c r="I89" s="52">
        <v>3995000.0</v>
      </c>
      <c r="J89" s="52">
        <f t="shared" si="1"/>
        <v>24968.75</v>
      </c>
      <c r="K89" s="52">
        <f t="shared" si="14"/>
        <v>0</v>
      </c>
      <c r="L89" s="52">
        <f t="shared" si="15"/>
        <v>11454294.61</v>
      </c>
      <c r="M89" s="52">
        <f t="shared" si="16"/>
        <v>0</v>
      </c>
      <c r="N89" s="52">
        <f t="shared" si="8"/>
        <v>11454294.61</v>
      </c>
      <c r="O89" s="53" t="s">
        <v>56</v>
      </c>
      <c r="P89" s="53" t="s">
        <v>56</v>
      </c>
      <c r="Q89" s="53" t="s">
        <v>56</v>
      </c>
      <c r="R89" s="53" t="s">
        <v>56</v>
      </c>
      <c r="S89" s="53" t="s">
        <v>56</v>
      </c>
      <c r="T89" s="53" t="s">
        <v>56</v>
      </c>
      <c r="U89" s="53" t="s">
        <v>56</v>
      </c>
      <c r="V89" s="53" t="s">
        <v>56</v>
      </c>
      <c r="W89" s="53" t="s">
        <v>56</v>
      </c>
      <c r="X89" s="53" t="s">
        <v>56</v>
      </c>
      <c r="Y89" s="53" t="s">
        <v>56</v>
      </c>
      <c r="Z89" s="53" t="s">
        <v>56</v>
      </c>
      <c r="AA89" s="53" t="s">
        <v>56</v>
      </c>
      <c r="AB89" s="53" t="s">
        <v>56</v>
      </c>
      <c r="AC89" s="53" t="s">
        <v>56</v>
      </c>
      <c r="AD89" s="53" t="s">
        <v>56</v>
      </c>
      <c r="AE89" s="53" t="s">
        <v>56</v>
      </c>
      <c r="AF89" s="53" t="s">
        <v>56</v>
      </c>
      <c r="AG89" s="53" t="s">
        <v>56</v>
      </c>
      <c r="AH89" s="53" t="s">
        <v>56</v>
      </c>
      <c r="AI89" s="53" t="s">
        <v>56</v>
      </c>
      <c r="AJ89" s="53" t="s">
        <v>56</v>
      </c>
      <c r="AK89" s="53" t="s">
        <v>56</v>
      </c>
      <c r="AL89" s="53" t="s">
        <v>56</v>
      </c>
      <c r="AM89" s="53" t="s">
        <v>56</v>
      </c>
      <c r="AN89" s="53" t="s">
        <v>56</v>
      </c>
      <c r="AO89" s="53" t="s">
        <v>56</v>
      </c>
      <c r="AP89" s="53" t="s">
        <v>56</v>
      </c>
      <c r="AQ89" s="53" t="s">
        <v>56</v>
      </c>
      <c r="AR89" s="53" t="s">
        <v>56</v>
      </c>
      <c r="AS89" s="53" t="s">
        <v>56</v>
      </c>
      <c r="AT89" s="53" t="s">
        <v>56</v>
      </c>
      <c r="AU89" s="53" t="s">
        <v>56</v>
      </c>
      <c r="AV89" s="53" t="s">
        <v>56</v>
      </c>
      <c r="AW89" s="53" t="s">
        <v>56</v>
      </c>
      <c r="AX89" s="53" t="s">
        <v>56</v>
      </c>
      <c r="AY89" s="53" t="s">
        <v>56</v>
      </c>
      <c r="AZ89" s="53" t="s">
        <v>56</v>
      </c>
      <c r="BA89" s="54">
        <f t="shared" si="6"/>
        <v>11454294.61</v>
      </c>
      <c r="BB89" s="54">
        <f t="shared" si="7"/>
        <v>11454294.61</v>
      </c>
      <c r="BC89" s="55"/>
      <c r="BD89" s="37"/>
    </row>
    <row r="90">
      <c r="A90" s="34"/>
      <c r="B90" s="49" t="s">
        <v>136</v>
      </c>
      <c r="C90" s="49" t="s">
        <v>137</v>
      </c>
      <c r="D90" s="51">
        <v>1.0</v>
      </c>
      <c r="E90" s="51">
        <v>10.0</v>
      </c>
      <c r="F90" s="51">
        <v>0.0</v>
      </c>
      <c r="G90" s="51">
        <f t="shared" si="19"/>
        <v>24</v>
      </c>
      <c r="H90" s="51">
        <v>0.0</v>
      </c>
      <c r="I90" s="52">
        <v>3995000.0</v>
      </c>
      <c r="J90" s="52">
        <f t="shared" si="1"/>
        <v>24968.75</v>
      </c>
      <c r="K90" s="52">
        <f t="shared" si="14"/>
        <v>0</v>
      </c>
      <c r="L90" s="52">
        <f t="shared" si="15"/>
        <v>7158934.133</v>
      </c>
      <c r="M90" s="52">
        <f t="shared" si="16"/>
        <v>0</v>
      </c>
      <c r="N90" s="52">
        <f t="shared" si="8"/>
        <v>7158934.133</v>
      </c>
      <c r="O90" s="53" t="s">
        <v>56</v>
      </c>
      <c r="P90" s="53" t="s">
        <v>56</v>
      </c>
      <c r="Q90" s="53" t="s">
        <v>56</v>
      </c>
      <c r="R90" s="53" t="s">
        <v>56</v>
      </c>
      <c r="S90" s="53" t="s">
        <v>56</v>
      </c>
      <c r="T90" s="53" t="s">
        <v>56</v>
      </c>
      <c r="U90" s="53" t="s">
        <v>56</v>
      </c>
      <c r="V90" s="53" t="s">
        <v>56</v>
      </c>
      <c r="W90" s="53" t="s">
        <v>56</v>
      </c>
      <c r="X90" s="53" t="s">
        <v>56</v>
      </c>
      <c r="Y90" s="53" t="s">
        <v>56</v>
      </c>
      <c r="Z90" s="53" t="s">
        <v>56</v>
      </c>
      <c r="AA90" s="53" t="s">
        <v>56</v>
      </c>
      <c r="AB90" s="53" t="s">
        <v>56</v>
      </c>
      <c r="AC90" s="53" t="s">
        <v>56</v>
      </c>
      <c r="AD90" s="53" t="s">
        <v>56</v>
      </c>
      <c r="AE90" s="53" t="s">
        <v>56</v>
      </c>
      <c r="AF90" s="53" t="s">
        <v>56</v>
      </c>
      <c r="AG90" s="53" t="s">
        <v>56</v>
      </c>
      <c r="AH90" s="53" t="s">
        <v>56</v>
      </c>
      <c r="AI90" s="53" t="s">
        <v>56</v>
      </c>
      <c r="AJ90" s="53" t="s">
        <v>56</v>
      </c>
      <c r="AK90" s="53" t="s">
        <v>56</v>
      </c>
      <c r="AL90" s="53" t="s">
        <v>56</v>
      </c>
      <c r="AM90" s="53" t="s">
        <v>56</v>
      </c>
      <c r="AN90" s="53" t="s">
        <v>56</v>
      </c>
      <c r="AO90" s="53" t="s">
        <v>56</v>
      </c>
      <c r="AP90" s="53" t="s">
        <v>56</v>
      </c>
      <c r="AQ90" s="53" t="s">
        <v>56</v>
      </c>
      <c r="AR90" s="53" t="s">
        <v>56</v>
      </c>
      <c r="AS90" s="53" t="s">
        <v>56</v>
      </c>
      <c r="AT90" s="53" t="s">
        <v>56</v>
      </c>
      <c r="AU90" s="53" t="s">
        <v>56</v>
      </c>
      <c r="AV90" s="53" t="s">
        <v>56</v>
      </c>
      <c r="AW90" s="53" t="s">
        <v>56</v>
      </c>
      <c r="AX90" s="53" t="s">
        <v>56</v>
      </c>
      <c r="AY90" s="53" t="s">
        <v>56</v>
      </c>
      <c r="AZ90" s="53" t="s">
        <v>56</v>
      </c>
      <c r="BA90" s="54">
        <f t="shared" si="6"/>
        <v>7158934.133</v>
      </c>
      <c r="BB90" s="54">
        <f t="shared" si="7"/>
        <v>7158934.133</v>
      </c>
      <c r="BC90" s="55"/>
      <c r="BD90" s="37"/>
    </row>
    <row r="91">
      <c r="A91" s="34"/>
      <c r="B91" s="49" t="s">
        <v>138</v>
      </c>
      <c r="C91" s="57" t="s">
        <v>139</v>
      </c>
      <c r="D91" s="51">
        <v>1.0</v>
      </c>
      <c r="E91" s="51">
        <v>40.0</v>
      </c>
      <c r="F91" s="51">
        <f>9*4</f>
        <v>36</v>
      </c>
      <c r="G91" s="51">
        <f>3*4</f>
        <v>12</v>
      </c>
      <c r="H91" s="51">
        <v>0.0</v>
      </c>
      <c r="I91" s="52">
        <v>3292844.0</v>
      </c>
      <c r="J91" s="52">
        <f t="shared" si="1"/>
        <v>20580.275</v>
      </c>
      <c r="K91" s="52">
        <f t="shared" si="14"/>
        <v>32391706.43</v>
      </c>
      <c r="L91" s="52">
        <f t="shared" si="15"/>
        <v>11801378.38</v>
      </c>
      <c r="M91" s="52">
        <f t="shared" si="16"/>
        <v>0</v>
      </c>
      <c r="N91" s="52">
        <f t="shared" si="8"/>
        <v>44193084.8</v>
      </c>
      <c r="O91" s="53" t="s">
        <v>56</v>
      </c>
      <c r="P91" s="53" t="s">
        <v>56</v>
      </c>
      <c r="Q91" s="53" t="s">
        <v>56</v>
      </c>
      <c r="R91" s="53" t="s">
        <v>56</v>
      </c>
      <c r="S91" s="53" t="s">
        <v>56</v>
      </c>
      <c r="T91" s="53" t="s">
        <v>56</v>
      </c>
      <c r="U91" s="53" t="s">
        <v>56</v>
      </c>
      <c r="V91" s="53" t="s">
        <v>56</v>
      </c>
      <c r="W91" s="53" t="s">
        <v>56</v>
      </c>
      <c r="X91" s="53" t="s">
        <v>56</v>
      </c>
      <c r="Y91" s="53" t="s">
        <v>56</v>
      </c>
      <c r="Z91" s="53" t="s">
        <v>56</v>
      </c>
      <c r="AA91" s="53" t="s">
        <v>56</v>
      </c>
      <c r="AB91" s="53" t="s">
        <v>56</v>
      </c>
      <c r="AC91" s="53" t="s">
        <v>56</v>
      </c>
      <c r="AD91" s="53" t="s">
        <v>56</v>
      </c>
      <c r="AE91" s="53" t="s">
        <v>56</v>
      </c>
      <c r="AF91" s="53" t="s">
        <v>56</v>
      </c>
      <c r="AG91" s="53" t="s">
        <v>56</v>
      </c>
      <c r="AH91" s="53" t="s">
        <v>56</v>
      </c>
      <c r="AI91" s="53" t="s">
        <v>56</v>
      </c>
      <c r="AJ91" s="53" t="s">
        <v>56</v>
      </c>
      <c r="AK91" s="53" t="s">
        <v>56</v>
      </c>
      <c r="AL91" s="53" t="s">
        <v>56</v>
      </c>
      <c r="AM91" s="53" t="s">
        <v>56</v>
      </c>
      <c r="AN91" s="53" t="s">
        <v>56</v>
      </c>
      <c r="AO91" s="53" t="s">
        <v>56</v>
      </c>
      <c r="AP91" s="53" t="s">
        <v>56</v>
      </c>
      <c r="AQ91" s="53" t="s">
        <v>56</v>
      </c>
      <c r="AR91" s="53" t="s">
        <v>56</v>
      </c>
      <c r="AS91" s="53" t="s">
        <v>56</v>
      </c>
      <c r="AT91" s="53" t="s">
        <v>56</v>
      </c>
      <c r="AU91" s="53" t="s">
        <v>56</v>
      </c>
      <c r="AV91" s="53" t="s">
        <v>56</v>
      </c>
      <c r="AW91" s="53" t="s">
        <v>56</v>
      </c>
      <c r="AX91" s="53" t="s">
        <v>56</v>
      </c>
      <c r="AY91" s="53" t="s">
        <v>56</v>
      </c>
      <c r="AZ91" s="53" t="s">
        <v>56</v>
      </c>
      <c r="BA91" s="54">
        <f t="shared" si="6"/>
        <v>44193084.8</v>
      </c>
      <c r="BB91" s="54">
        <f t="shared" si="7"/>
        <v>44193084.8</v>
      </c>
      <c r="BC91" s="55"/>
      <c r="BD91" s="37"/>
    </row>
    <row r="92">
      <c r="A92" s="34"/>
      <c r="B92" s="49" t="s">
        <v>140</v>
      </c>
      <c r="C92" s="50" t="s">
        <v>141</v>
      </c>
      <c r="D92" s="51">
        <v>4.0</v>
      </c>
      <c r="E92" s="51">
        <v>24.0</v>
      </c>
      <c r="F92" s="51">
        <f>6*4</f>
        <v>24</v>
      </c>
      <c r="G92" s="51">
        <v>0.0</v>
      </c>
      <c r="H92" s="51">
        <v>0.0</v>
      </c>
      <c r="I92" s="52">
        <v>1921113.0</v>
      </c>
      <c r="J92" s="52">
        <f t="shared" si="1"/>
        <v>12006.95625</v>
      </c>
      <c r="K92" s="52">
        <f t="shared" si="14"/>
        <v>30236781.73</v>
      </c>
      <c r="L92" s="52">
        <f t="shared" si="15"/>
        <v>0</v>
      </c>
      <c r="M92" s="52">
        <f t="shared" si="16"/>
        <v>0</v>
      </c>
      <c r="N92" s="52">
        <f t="shared" si="8"/>
        <v>30236781.73</v>
      </c>
      <c r="O92" s="53" t="s">
        <v>56</v>
      </c>
      <c r="P92" s="53" t="s">
        <v>56</v>
      </c>
      <c r="Q92" s="53" t="s">
        <v>56</v>
      </c>
      <c r="R92" s="53" t="s">
        <v>56</v>
      </c>
      <c r="S92" s="53" t="s">
        <v>56</v>
      </c>
      <c r="T92" s="53" t="s">
        <v>56</v>
      </c>
      <c r="U92" s="53" t="s">
        <v>56</v>
      </c>
      <c r="V92" s="53" t="s">
        <v>56</v>
      </c>
      <c r="W92" s="53" t="s">
        <v>56</v>
      </c>
      <c r="X92" s="53" t="s">
        <v>56</v>
      </c>
      <c r="Y92" s="53" t="s">
        <v>56</v>
      </c>
      <c r="Z92" s="53" t="s">
        <v>56</v>
      </c>
      <c r="AA92" s="53" t="s">
        <v>56</v>
      </c>
      <c r="AB92" s="53" t="s">
        <v>56</v>
      </c>
      <c r="AC92" s="53" t="s">
        <v>56</v>
      </c>
      <c r="AD92" s="53" t="s">
        <v>56</v>
      </c>
      <c r="AE92" s="53" t="s">
        <v>56</v>
      </c>
      <c r="AF92" s="53" t="s">
        <v>56</v>
      </c>
      <c r="AG92" s="53" t="s">
        <v>56</v>
      </c>
      <c r="AH92" s="53" t="s">
        <v>56</v>
      </c>
      <c r="AI92" s="53" t="s">
        <v>56</v>
      </c>
      <c r="AJ92" s="53" t="s">
        <v>56</v>
      </c>
      <c r="AK92" s="53" t="s">
        <v>56</v>
      </c>
      <c r="AL92" s="53" t="s">
        <v>56</v>
      </c>
      <c r="AM92" s="53" t="s">
        <v>56</v>
      </c>
      <c r="AN92" s="53" t="s">
        <v>56</v>
      </c>
      <c r="AO92" s="53" t="s">
        <v>56</v>
      </c>
      <c r="AP92" s="53" t="s">
        <v>56</v>
      </c>
      <c r="AQ92" s="53" t="s">
        <v>56</v>
      </c>
      <c r="AR92" s="53" t="s">
        <v>56</v>
      </c>
      <c r="AS92" s="53" t="s">
        <v>56</v>
      </c>
      <c r="AT92" s="53" t="s">
        <v>56</v>
      </c>
      <c r="AU92" s="53" t="s">
        <v>56</v>
      </c>
      <c r="AV92" s="53" t="s">
        <v>56</v>
      </c>
      <c r="AW92" s="53" t="s">
        <v>56</v>
      </c>
      <c r="AX92" s="53" t="s">
        <v>56</v>
      </c>
      <c r="AY92" s="53" t="s">
        <v>56</v>
      </c>
      <c r="AZ92" s="53" t="s">
        <v>56</v>
      </c>
      <c r="BA92" s="54">
        <f t="shared" si="6"/>
        <v>30236781.73</v>
      </c>
      <c r="BB92" s="54">
        <f t="shared" si="7"/>
        <v>30236781.73</v>
      </c>
      <c r="BC92" s="55"/>
      <c r="BD92" s="37"/>
    </row>
    <row r="93">
      <c r="A93" s="34"/>
      <c r="B93" s="49" t="s">
        <v>142</v>
      </c>
      <c r="C93" s="50" t="s">
        <v>143</v>
      </c>
      <c r="D93" s="51">
        <v>1.0</v>
      </c>
      <c r="E93" s="51">
        <v>40.0</v>
      </c>
      <c r="F93" s="51">
        <v>52.0</v>
      </c>
      <c r="G93" s="51">
        <v>52.0</v>
      </c>
      <c r="H93" s="51">
        <v>52.0</v>
      </c>
      <c r="I93" s="52">
        <v>2994315.0</v>
      </c>
      <c r="J93" s="52">
        <f t="shared" si="1"/>
        <v>18714.46875</v>
      </c>
      <c r="K93" s="52">
        <f t="shared" si="14"/>
        <v>42546221.84</v>
      </c>
      <c r="L93" s="52">
        <f t="shared" si="15"/>
        <v>46503020.47</v>
      </c>
      <c r="M93" s="52">
        <f t="shared" si="16"/>
        <v>50827801.37</v>
      </c>
      <c r="N93" s="52">
        <f t="shared" si="8"/>
        <v>139877043.7</v>
      </c>
      <c r="O93" s="53" t="s">
        <v>56</v>
      </c>
      <c r="P93" s="53" t="s">
        <v>56</v>
      </c>
      <c r="Q93" s="53" t="s">
        <v>56</v>
      </c>
      <c r="R93" s="53" t="s">
        <v>56</v>
      </c>
      <c r="S93" s="53" t="s">
        <v>56</v>
      </c>
      <c r="T93" s="53" t="s">
        <v>56</v>
      </c>
      <c r="U93" s="53" t="s">
        <v>56</v>
      </c>
      <c r="V93" s="53" t="s">
        <v>56</v>
      </c>
      <c r="W93" s="53" t="s">
        <v>56</v>
      </c>
      <c r="X93" s="53" t="s">
        <v>56</v>
      </c>
      <c r="Y93" s="53" t="s">
        <v>56</v>
      </c>
      <c r="Z93" s="53" t="s">
        <v>56</v>
      </c>
      <c r="AA93" s="53" t="s">
        <v>56</v>
      </c>
      <c r="AB93" s="53" t="s">
        <v>56</v>
      </c>
      <c r="AC93" s="53" t="s">
        <v>56</v>
      </c>
      <c r="AD93" s="53" t="s">
        <v>56</v>
      </c>
      <c r="AE93" s="53" t="s">
        <v>56</v>
      </c>
      <c r="AF93" s="53" t="s">
        <v>56</v>
      </c>
      <c r="AG93" s="53" t="s">
        <v>56</v>
      </c>
      <c r="AH93" s="53" t="s">
        <v>56</v>
      </c>
      <c r="AI93" s="53" t="s">
        <v>56</v>
      </c>
      <c r="AJ93" s="53" t="s">
        <v>56</v>
      </c>
      <c r="AK93" s="53" t="s">
        <v>56</v>
      </c>
      <c r="AL93" s="53" t="s">
        <v>56</v>
      </c>
      <c r="AM93" s="53" t="s">
        <v>56</v>
      </c>
      <c r="AN93" s="53" t="s">
        <v>56</v>
      </c>
      <c r="AO93" s="53" t="s">
        <v>56</v>
      </c>
      <c r="AP93" s="53" t="s">
        <v>56</v>
      </c>
      <c r="AQ93" s="53" t="s">
        <v>56</v>
      </c>
      <c r="AR93" s="53" t="s">
        <v>56</v>
      </c>
      <c r="AS93" s="53" t="s">
        <v>56</v>
      </c>
      <c r="AT93" s="53" t="s">
        <v>56</v>
      </c>
      <c r="AU93" s="53" t="s">
        <v>56</v>
      </c>
      <c r="AV93" s="53" t="s">
        <v>56</v>
      </c>
      <c r="AW93" s="53" t="s">
        <v>56</v>
      </c>
      <c r="AX93" s="53" t="s">
        <v>56</v>
      </c>
      <c r="AY93" s="53" t="s">
        <v>56</v>
      </c>
      <c r="AZ93" s="53" t="s">
        <v>56</v>
      </c>
      <c r="BA93" s="54">
        <f t="shared" si="6"/>
        <v>139877043.7</v>
      </c>
      <c r="BB93" s="54">
        <f t="shared" si="7"/>
        <v>139877043.7</v>
      </c>
      <c r="BC93" s="55"/>
      <c r="BD93" s="37"/>
    </row>
    <row r="94">
      <c r="A94" s="34"/>
      <c r="B94" s="49" t="s">
        <v>107</v>
      </c>
      <c r="C94" s="49" t="s">
        <v>98</v>
      </c>
      <c r="D94" s="51">
        <v>5.0</v>
      </c>
      <c r="E94" s="51">
        <v>3.0</v>
      </c>
      <c r="F94" s="51">
        <v>52.0</v>
      </c>
      <c r="G94" s="51">
        <v>52.0</v>
      </c>
      <c r="H94" s="51">
        <v>52.0</v>
      </c>
      <c r="I94" s="52">
        <v>1921113.0</v>
      </c>
      <c r="J94" s="52">
        <f t="shared" si="1"/>
        <v>12006.95625</v>
      </c>
      <c r="K94" s="52">
        <f t="shared" si="14"/>
        <v>10236410.48</v>
      </c>
      <c r="L94" s="52">
        <f t="shared" si="15"/>
        <v>11188396.66</v>
      </c>
      <c r="M94" s="52">
        <f t="shared" si="16"/>
        <v>12228917.55</v>
      </c>
      <c r="N94" s="52">
        <f t="shared" si="8"/>
        <v>33653724.68</v>
      </c>
      <c r="O94" s="53" t="s">
        <v>56</v>
      </c>
      <c r="P94" s="53" t="s">
        <v>56</v>
      </c>
      <c r="Q94" s="53" t="s">
        <v>56</v>
      </c>
      <c r="R94" s="53" t="s">
        <v>56</v>
      </c>
      <c r="S94" s="53" t="s">
        <v>56</v>
      </c>
      <c r="T94" s="53" t="s">
        <v>56</v>
      </c>
      <c r="U94" s="53" t="s">
        <v>56</v>
      </c>
      <c r="V94" s="53" t="s">
        <v>56</v>
      </c>
      <c r="W94" s="53" t="s">
        <v>56</v>
      </c>
      <c r="X94" s="53" t="s">
        <v>56</v>
      </c>
      <c r="Y94" s="53" t="s">
        <v>56</v>
      </c>
      <c r="Z94" s="53" t="s">
        <v>56</v>
      </c>
      <c r="AA94" s="53" t="s">
        <v>56</v>
      </c>
      <c r="AB94" s="53" t="s">
        <v>56</v>
      </c>
      <c r="AC94" s="53" t="s">
        <v>56</v>
      </c>
      <c r="AD94" s="53" t="s">
        <v>56</v>
      </c>
      <c r="AE94" s="53" t="s">
        <v>56</v>
      </c>
      <c r="AF94" s="53" t="s">
        <v>56</v>
      </c>
      <c r="AG94" s="53" t="s">
        <v>56</v>
      </c>
      <c r="AH94" s="53" t="s">
        <v>56</v>
      </c>
      <c r="AI94" s="53" t="s">
        <v>56</v>
      </c>
      <c r="AJ94" s="53" t="s">
        <v>56</v>
      </c>
      <c r="AK94" s="53" t="s">
        <v>56</v>
      </c>
      <c r="AL94" s="53" t="s">
        <v>56</v>
      </c>
      <c r="AM94" s="53" t="s">
        <v>56</v>
      </c>
      <c r="AN94" s="53" t="s">
        <v>56</v>
      </c>
      <c r="AO94" s="53" t="s">
        <v>56</v>
      </c>
      <c r="AP94" s="53" t="s">
        <v>56</v>
      </c>
      <c r="AQ94" s="53" t="s">
        <v>56</v>
      </c>
      <c r="AR94" s="53" t="s">
        <v>56</v>
      </c>
      <c r="AS94" s="53" t="s">
        <v>56</v>
      </c>
      <c r="AT94" s="53" t="s">
        <v>56</v>
      </c>
      <c r="AU94" s="53" t="s">
        <v>56</v>
      </c>
      <c r="AV94" s="53" t="s">
        <v>56</v>
      </c>
      <c r="AW94" s="53" t="s">
        <v>56</v>
      </c>
      <c r="AX94" s="53" t="s">
        <v>56</v>
      </c>
      <c r="AY94" s="53" t="s">
        <v>56</v>
      </c>
      <c r="AZ94" s="53" t="s">
        <v>56</v>
      </c>
      <c r="BA94" s="54">
        <f t="shared" si="6"/>
        <v>33653724.68</v>
      </c>
      <c r="BB94" s="54">
        <f t="shared" si="7"/>
        <v>33653724.68</v>
      </c>
      <c r="BC94" s="55"/>
      <c r="BD94" s="37"/>
    </row>
    <row r="95">
      <c r="A95" s="34"/>
      <c r="B95" s="49" t="s">
        <v>107</v>
      </c>
      <c r="C95" s="60" t="s">
        <v>144</v>
      </c>
      <c r="D95" s="51">
        <v>3.0</v>
      </c>
      <c r="E95" s="51">
        <v>3.0</v>
      </c>
      <c r="F95" s="51">
        <v>52.0</v>
      </c>
      <c r="G95" s="51">
        <v>52.0</v>
      </c>
      <c r="H95" s="51">
        <v>52.0</v>
      </c>
      <c r="I95" s="52">
        <v>1921113.0</v>
      </c>
      <c r="J95" s="52">
        <f t="shared" si="1"/>
        <v>12006.95625</v>
      </c>
      <c r="K95" s="52">
        <f t="shared" si="14"/>
        <v>6141846.289</v>
      </c>
      <c r="L95" s="52">
        <f t="shared" si="15"/>
        <v>6713037.994</v>
      </c>
      <c r="M95" s="52">
        <f t="shared" si="16"/>
        <v>7337350.527</v>
      </c>
      <c r="N95" s="52">
        <f t="shared" si="8"/>
        <v>20192234.81</v>
      </c>
      <c r="O95" s="53" t="s">
        <v>56</v>
      </c>
      <c r="P95" s="53" t="s">
        <v>56</v>
      </c>
      <c r="Q95" s="53" t="s">
        <v>56</v>
      </c>
      <c r="R95" s="53" t="s">
        <v>56</v>
      </c>
      <c r="S95" s="53" t="s">
        <v>56</v>
      </c>
      <c r="T95" s="53" t="s">
        <v>56</v>
      </c>
      <c r="U95" s="53" t="s">
        <v>56</v>
      </c>
      <c r="V95" s="53" t="s">
        <v>56</v>
      </c>
      <c r="W95" s="53" t="s">
        <v>56</v>
      </c>
      <c r="X95" s="53" t="s">
        <v>56</v>
      </c>
      <c r="Y95" s="53" t="s">
        <v>56</v>
      </c>
      <c r="Z95" s="53" t="s">
        <v>56</v>
      </c>
      <c r="AA95" s="53" t="s">
        <v>56</v>
      </c>
      <c r="AB95" s="53" t="s">
        <v>56</v>
      </c>
      <c r="AC95" s="53" t="s">
        <v>56</v>
      </c>
      <c r="AD95" s="53" t="s">
        <v>56</v>
      </c>
      <c r="AE95" s="53" t="s">
        <v>56</v>
      </c>
      <c r="AF95" s="53" t="s">
        <v>56</v>
      </c>
      <c r="AG95" s="53" t="s">
        <v>56</v>
      </c>
      <c r="AH95" s="53" t="s">
        <v>56</v>
      </c>
      <c r="AI95" s="53" t="s">
        <v>56</v>
      </c>
      <c r="AJ95" s="53" t="s">
        <v>56</v>
      </c>
      <c r="AK95" s="53" t="s">
        <v>56</v>
      </c>
      <c r="AL95" s="53" t="s">
        <v>56</v>
      </c>
      <c r="AM95" s="53" t="s">
        <v>56</v>
      </c>
      <c r="AN95" s="53" t="s">
        <v>56</v>
      </c>
      <c r="AO95" s="53" t="s">
        <v>56</v>
      </c>
      <c r="AP95" s="53" t="s">
        <v>56</v>
      </c>
      <c r="AQ95" s="53" t="s">
        <v>56</v>
      </c>
      <c r="AR95" s="53" t="s">
        <v>56</v>
      </c>
      <c r="AS95" s="53" t="s">
        <v>56</v>
      </c>
      <c r="AT95" s="53" t="s">
        <v>56</v>
      </c>
      <c r="AU95" s="53" t="s">
        <v>56</v>
      </c>
      <c r="AV95" s="53" t="s">
        <v>56</v>
      </c>
      <c r="AW95" s="53" t="s">
        <v>56</v>
      </c>
      <c r="AX95" s="53" t="s">
        <v>56</v>
      </c>
      <c r="AY95" s="53" t="s">
        <v>56</v>
      </c>
      <c r="AZ95" s="53" t="s">
        <v>56</v>
      </c>
      <c r="BA95" s="54">
        <f t="shared" si="6"/>
        <v>20192234.81</v>
      </c>
      <c r="BB95" s="54">
        <f t="shared" si="7"/>
        <v>20192234.81</v>
      </c>
      <c r="BC95" s="55"/>
      <c r="BD95" s="37"/>
    </row>
    <row r="96">
      <c r="A96" s="34"/>
      <c r="B96" s="61" t="s">
        <v>145</v>
      </c>
      <c r="C96" s="60" t="s">
        <v>146</v>
      </c>
      <c r="D96" s="51">
        <v>1.0</v>
      </c>
      <c r="E96" s="51">
        <v>4.0</v>
      </c>
      <c r="F96" s="51">
        <v>52.0</v>
      </c>
      <c r="G96" s="51">
        <v>52.0</v>
      </c>
      <c r="H96" s="51">
        <v>52.0</v>
      </c>
      <c r="I96" s="52">
        <f t="shared" ref="I96:I147" si="20">J96*160</f>
        <v>25481120</v>
      </c>
      <c r="J96" s="52">
        <v>159257.0</v>
      </c>
      <c r="K96" s="52">
        <f t="shared" si="14"/>
        <v>36206123.41</v>
      </c>
      <c r="L96" s="52">
        <f t="shared" si="15"/>
        <v>39573292.88</v>
      </c>
      <c r="M96" s="52">
        <f t="shared" si="16"/>
        <v>43253609.12</v>
      </c>
      <c r="N96" s="52">
        <f t="shared" si="8"/>
        <v>119033025.4</v>
      </c>
      <c r="O96" s="62">
        <f t="shared" ref="O96:O103" si="21">N96</f>
        <v>119033025.4</v>
      </c>
      <c r="P96" s="53" t="s">
        <v>56</v>
      </c>
      <c r="Q96" s="53" t="s">
        <v>56</v>
      </c>
      <c r="R96" s="53" t="s">
        <v>56</v>
      </c>
      <c r="S96" s="53" t="s">
        <v>56</v>
      </c>
      <c r="T96" s="53" t="s">
        <v>56</v>
      </c>
      <c r="U96" s="53" t="s">
        <v>56</v>
      </c>
      <c r="V96" s="53" t="s">
        <v>56</v>
      </c>
      <c r="W96" s="53" t="s">
        <v>56</v>
      </c>
      <c r="X96" s="53" t="s">
        <v>56</v>
      </c>
      <c r="Y96" s="53" t="s">
        <v>56</v>
      </c>
      <c r="Z96" s="53" t="s">
        <v>56</v>
      </c>
      <c r="AA96" s="53" t="s">
        <v>56</v>
      </c>
      <c r="AB96" s="53" t="s">
        <v>56</v>
      </c>
      <c r="AC96" s="53" t="s">
        <v>56</v>
      </c>
      <c r="AD96" s="53" t="s">
        <v>56</v>
      </c>
      <c r="AE96" s="53" t="s">
        <v>56</v>
      </c>
      <c r="AF96" s="53" t="s">
        <v>56</v>
      </c>
      <c r="AG96" s="53" t="s">
        <v>56</v>
      </c>
      <c r="AH96" s="53" t="s">
        <v>56</v>
      </c>
      <c r="AI96" s="53" t="s">
        <v>56</v>
      </c>
      <c r="AJ96" s="53" t="s">
        <v>56</v>
      </c>
      <c r="AK96" s="53" t="s">
        <v>56</v>
      </c>
      <c r="AL96" s="53" t="s">
        <v>56</v>
      </c>
      <c r="AM96" s="53" t="s">
        <v>56</v>
      </c>
      <c r="AN96" s="53" t="s">
        <v>56</v>
      </c>
      <c r="AO96" s="53" t="s">
        <v>56</v>
      </c>
      <c r="AP96" s="53" t="s">
        <v>56</v>
      </c>
      <c r="AQ96" s="53" t="s">
        <v>56</v>
      </c>
      <c r="AR96" s="53" t="s">
        <v>56</v>
      </c>
      <c r="AS96" s="53" t="s">
        <v>56</v>
      </c>
      <c r="AT96" s="53" t="s">
        <v>56</v>
      </c>
      <c r="AU96" s="53" t="s">
        <v>56</v>
      </c>
      <c r="AV96" s="53" t="s">
        <v>56</v>
      </c>
      <c r="AW96" s="53" t="s">
        <v>56</v>
      </c>
      <c r="AX96" s="53" t="s">
        <v>56</v>
      </c>
      <c r="AY96" s="53" t="s">
        <v>56</v>
      </c>
      <c r="AZ96" s="53" t="s">
        <v>56</v>
      </c>
      <c r="BA96" s="54">
        <f t="shared" si="6"/>
        <v>0</v>
      </c>
      <c r="BB96" s="54">
        <f t="shared" si="7"/>
        <v>119033025.4</v>
      </c>
      <c r="BC96" s="55"/>
      <c r="BD96" s="37"/>
    </row>
    <row r="97">
      <c r="A97" s="34"/>
      <c r="B97" s="61" t="s">
        <v>147</v>
      </c>
      <c r="C97" s="50" t="s">
        <v>148</v>
      </c>
      <c r="D97" s="51">
        <v>1.0</v>
      </c>
      <c r="E97" s="51">
        <v>6.0</v>
      </c>
      <c r="F97" s="51">
        <v>52.0</v>
      </c>
      <c r="G97" s="51">
        <v>52.0</v>
      </c>
      <c r="H97" s="51">
        <v>52.0</v>
      </c>
      <c r="I97" s="52">
        <f t="shared" si="20"/>
        <v>21581120</v>
      </c>
      <c r="J97" s="52">
        <v>134882.0</v>
      </c>
      <c r="K97" s="52">
        <f t="shared" si="14"/>
        <v>45996920.11</v>
      </c>
      <c r="L97" s="52">
        <f t="shared" si="15"/>
        <v>50274633.68</v>
      </c>
      <c r="M97" s="52">
        <f t="shared" si="16"/>
        <v>54950174.61</v>
      </c>
      <c r="N97" s="52">
        <f t="shared" si="8"/>
        <v>151221728.4</v>
      </c>
      <c r="O97" s="62">
        <f t="shared" si="21"/>
        <v>151221728.4</v>
      </c>
      <c r="P97" s="53" t="s">
        <v>56</v>
      </c>
      <c r="Q97" s="53" t="s">
        <v>56</v>
      </c>
      <c r="R97" s="53" t="s">
        <v>56</v>
      </c>
      <c r="S97" s="53" t="s">
        <v>56</v>
      </c>
      <c r="T97" s="53" t="s">
        <v>56</v>
      </c>
      <c r="U97" s="53" t="s">
        <v>56</v>
      </c>
      <c r="V97" s="53" t="s">
        <v>56</v>
      </c>
      <c r="W97" s="53" t="s">
        <v>56</v>
      </c>
      <c r="X97" s="53" t="s">
        <v>56</v>
      </c>
      <c r="Y97" s="53" t="s">
        <v>56</v>
      </c>
      <c r="Z97" s="53" t="s">
        <v>56</v>
      </c>
      <c r="AA97" s="53" t="s">
        <v>56</v>
      </c>
      <c r="AB97" s="53" t="s">
        <v>56</v>
      </c>
      <c r="AC97" s="53" t="s">
        <v>56</v>
      </c>
      <c r="AD97" s="53" t="s">
        <v>56</v>
      </c>
      <c r="AE97" s="53" t="s">
        <v>56</v>
      </c>
      <c r="AF97" s="53" t="s">
        <v>56</v>
      </c>
      <c r="AG97" s="53" t="s">
        <v>56</v>
      </c>
      <c r="AH97" s="53" t="s">
        <v>56</v>
      </c>
      <c r="AI97" s="53" t="s">
        <v>56</v>
      </c>
      <c r="AJ97" s="53" t="s">
        <v>56</v>
      </c>
      <c r="AK97" s="53" t="s">
        <v>56</v>
      </c>
      <c r="AL97" s="53" t="s">
        <v>56</v>
      </c>
      <c r="AM97" s="53" t="s">
        <v>56</v>
      </c>
      <c r="AN97" s="53" t="s">
        <v>56</v>
      </c>
      <c r="AO97" s="53" t="s">
        <v>56</v>
      </c>
      <c r="AP97" s="53" t="s">
        <v>56</v>
      </c>
      <c r="AQ97" s="53" t="s">
        <v>56</v>
      </c>
      <c r="AR97" s="53" t="s">
        <v>56</v>
      </c>
      <c r="AS97" s="53" t="s">
        <v>56</v>
      </c>
      <c r="AT97" s="53" t="s">
        <v>56</v>
      </c>
      <c r="AU97" s="53" t="s">
        <v>56</v>
      </c>
      <c r="AV97" s="53" t="s">
        <v>56</v>
      </c>
      <c r="AW97" s="53" t="s">
        <v>56</v>
      </c>
      <c r="AX97" s="53" t="s">
        <v>56</v>
      </c>
      <c r="AY97" s="53" t="s">
        <v>56</v>
      </c>
      <c r="AZ97" s="53" t="s">
        <v>56</v>
      </c>
      <c r="BA97" s="54">
        <f t="shared" si="6"/>
        <v>0</v>
      </c>
      <c r="BB97" s="54">
        <f t="shared" si="7"/>
        <v>151221728.4</v>
      </c>
      <c r="BC97" s="55"/>
      <c r="BD97" s="37"/>
    </row>
    <row r="98">
      <c r="A98" s="34"/>
      <c r="B98" s="61" t="s">
        <v>149</v>
      </c>
      <c r="C98" s="60" t="s">
        <v>150</v>
      </c>
      <c r="D98" s="51">
        <v>1.0</v>
      </c>
      <c r="E98" s="51">
        <v>4.0</v>
      </c>
      <c r="F98" s="51">
        <v>52.0</v>
      </c>
      <c r="G98" s="51">
        <v>52.0</v>
      </c>
      <c r="H98" s="51">
        <v>52.0</v>
      </c>
      <c r="I98" s="52">
        <f t="shared" si="20"/>
        <v>21113280</v>
      </c>
      <c r="J98" s="52">
        <v>131958.0</v>
      </c>
      <c r="K98" s="52">
        <f t="shared" si="14"/>
        <v>29999859.55</v>
      </c>
      <c r="L98" s="52">
        <f t="shared" si="15"/>
        <v>32789846.49</v>
      </c>
      <c r="M98" s="52">
        <f t="shared" si="16"/>
        <v>35839302.21</v>
      </c>
      <c r="N98" s="52">
        <f t="shared" si="8"/>
        <v>98629008.26</v>
      </c>
      <c r="O98" s="62">
        <f t="shared" si="21"/>
        <v>98629008.26</v>
      </c>
      <c r="P98" s="53" t="s">
        <v>56</v>
      </c>
      <c r="Q98" s="53" t="s">
        <v>56</v>
      </c>
      <c r="R98" s="53" t="s">
        <v>56</v>
      </c>
      <c r="S98" s="53" t="s">
        <v>56</v>
      </c>
      <c r="T98" s="53" t="s">
        <v>56</v>
      </c>
      <c r="U98" s="53" t="s">
        <v>56</v>
      </c>
      <c r="V98" s="53" t="s">
        <v>56</v>
      </c>
      <c r="W98" s="53" t="s">
        <v>56</v>
      </c>
      <c r="X98" s="53" t="s">
        <v>56</v>
      </c>
      <c r="Y98" s="53" t="s">
        <v>56</v>
      </c>
      <c r="Z98" s="53" t="s">
        <v>56</v>
      </c>
      <c r="AA98" s="53" t="s">
        <v>56</v>
      </c>
      <c r="AB98" s="53" t="s">
        <v>56</v>
      </c>
      <c r="AC98" s="53" t="s">
        <v>56</v>
      </c>
      <c r="AD98" s="53" t="s">
        <v>56</v>
      </c>
      <c r="AE98" s="53" t="s">
        <v>56</v>
      </c>
      <c r="AF98" s="53" t="s">
        <v>56</v>
      </c>
      <c r="AG98" s="53" t="s">
        <v>56</v>
      </c>
      <c r="AH98" s="53" t="s">
        <v>56</v>
      </c>
      <c r="AI98" s="53" t="s">
        <v>56</v>
      </c>
      <c r="AJ98" s="53" t="s">
        <v>56</v>
      </c>
      <c r="AK98" s="53" t="s">
        <v>56</v>
      </c>
      <c r="AL98" s="53" t="s">
        <v>56</v>
      </c>
      <c r="AM98" s="53" t="s">
        <v>56</v>
      </c>
      <c r="AN98" s="53" t="s">
        <v>56</v>
      </c>
      <c r="AO98" s="53" t="s">
        <v>56</v>
      </c>
      <c r="AP98" s="53" t="s">
        <v>56</v>
      </c>
      <c r="AQ98" s="53" t="s">
        <v>56</v>
      </c>
      <c r="AR98" s="53" t="s">
        <v>56</v>
      </c>
      <c r="AS98" s="53" t="s">
        <v>56</v>
      </c>
      <c r="AT98" s="53" t="s">
        <v>56</v>
      </c>
      <c r="AU98" s="53" t="s">
        <v>56</v>
      </c>
      <c r="AV98" s="53" t="s">
        <v>56</v>
      </c>
      <c r="AW98" s="53" t="s">
        <v>56</v>
      </c>
      <c r="AX98" s="53" t="s">
        <v>56</v>
      </c>
      <c r="AY98" s="53" t="s">
        <v>56</v>
      </c>
      <c r="AZ98" s="53" t="s">
        <v>56</v>
      </c>
      <c r="BA98" s="54">
        <f t="shared" si="6"/>
        <v>0</v>
      </c>
      <c r="BB98" s="54">
        <f t="shared" si="7"/>
        <v>98629008.26</v>
      </c>
      <c r="BC98" s="55"/>
      <c r="BD98" s="37"/>
    </row>
    <row r="99">
      <c r="A99" s="34"/>
      <c r="B99" s="61" t="s">
        <v>151</v>
      </c>
      <c r="C99" s="60" t="s">
        <v>152</v>
      </c>
      <c r="D99" s="51">
        <v>1.0</v>
      </c>
      <c r="E99" s="51">
        <v>4.0</v>
      </c>
      <c r="F99" s="51">
        <v>52.0</v>
      </c>
      <c r="G99" s="51">
        <v>52.0</v>
      </c>
      <c r="H99" s="51">
        <v>52.0</v>
      </c>
      <c r="I99" s="52">
        <f t="shared" si="20"/>
        <v>19117600</v>
      </c>
      <c r="J99" s="52">
        <v>119485.0</v>
      </c>
      <c r="K99" s="52">
        <f t="shared" si="14"/>
        <v>27164197.84</v>
      </c>
      <c r="L99" s="52">
        <f t="shared" si="15"/>
        <v>29690468.24</v>
      </c>
      <c r="M99" s="52">
        <f t="shared" si="16"/>
        <v>32451681.79</v>
      </c>
      <c r="N99" s="52">
        <f t="shared" si="8"/>
        <v>89306347.86</v>
      </c>
      <c r="O99" s="62">
        <f t="shared" si="21"/>
        <v>89306347.86</v>
      </c>
      <c r="P99" s="53" t="s">
        <v>56</v>
      </c>
      <c r="Q99" s="53" t="s">
        <v>56</v>
      </c>
      <c r="R99" s="53" t="s">
        <v>56</v>
      </c>
      <c r="S99" s="53" t="s">
        <v>56</v>
      </c>
      <c r="T99" s="53" t="s">
        <v>56</v>
      </c>
      <c r="U99" s="53" t="s">
        <v>56</v>
      </c>
      <c r="V99" s="53" t="s">
        <v>56</v>
      </c>
      <c r="W99" s="53" t="s">
        <v>56</v>
      </c>
      <c r="X99" s="53" t="s">
        <v>56</v>
      </c>
      <c r="Y99" s="53" t="s">
        <v>56</v>
      </c>
      <c r="Z99" s="53" t="s">
        <v>56</v>
      </c>
      <c r="AA99" s="53" t="s">
        <v>56</v>
      </c>
      <c r="AB99" s="53" t="s">
        <v>56</v>
      </c>
      <c r="AC99" s="53" t="s">
        <v>56</v>
      </c>
      <c r="AD99" s="53" t="s">
        <v>56</v>
      </c>
      <c r="AE99" s="53" t="s">
        <v>56</v>
      </c>
      <c r="AF99" s="53" t="s">
        <v>56</v>
      </c>
      <c r="AG99" s="53" t="s">
        <v>56</v>
      </c>
      <c r="AH99" s="53" t="s">
        <v>56</v>
      </c>
      <c r="AI99" s="53" t="s">
        <v>56</v>
      </c>
      <c r="AJ99" s="53" t="s">
        <v>56</v>
      </c>
      <c r="AK99" s="53" t="s">
        <v>56</v>
      </c>
      <c r="AL99" s="53" t="s">
        <v>56</v>
      </c>
      <c r="AM99" s="53" t="s">
        <v>56</v>
      </c>
      <c r="AN99" s="53" t="s">
        <v>56</v>
      </c>
      <c r="AO99" s="53" t="s">
        <v>56</v>
      </c>
      <c r="AP99" s="53" t="s">
        <v>56</v>
      </c>
      <c r="AQ99" s="53" t="s">
        <v>56</v>
      </c>
      <c r="AR99" s="53" t="s">
        <v>56</v>
      </c>
      <c r="AS99" s="53" t="s">
        <v>56</v>
      </c>
      <c r="AT99" s="53" t="s">
        <v>56</v>
      </c>
      <c r="AU99" s="53" t="s">
        <v>56</v>
      </c>
      <c r="AV99" s="53" t="s">
        <v>56</v>
      </c>
      <c r="AW99" s="53" t="s">
        <v>56</v>
      </c>
      <c r="AX99" s="53" t="s">
        <v>56</v>
      </c>
      <c r="AY99" s="53" t="s">
        <v>56</v>
      </c>
      <c r="AZ99" s="53" t="s">
        <v>56</v>
      </c>
      <c r="BA99" s="54">
        <f t="shared" si="6"/>
        <v>0</v>
      </c>
      <c r="BB99" s="54">
        <f t="shared" si="7"/>
        <v>89306347.86</v>
      </c>
      <c r="BC99" s="55"/>
      <c r="BD99" s="37"/>
    </row>
    <row r="100">
      <c r="A100" s="34"/>
      <c r="B100" s="61" t="s">
        <v>153</v>
      </c>
      <c r="C100" s="60" t="s">
        <v>154</v>
      </c>
      <c r="D100" s="51">
        <v>1.0</v>
      </c>
      <c r="E100" s="51">
        <v>4.0</v>
      </c>
      <c r="F100" s="51">
        <v>52.0</v>
      </c>
      <c r="G100" s="51">
        <v>52.0</v>
      </c>
      <c r="H100" s="51">
        <v>52.0</v>
      </c>
      <c r="I100" s="52">
        <f t="shared" si="20"/>
        <v>21358720</v>
      </c>
      <c r="J100" s="52">
        <v>133492.0</v>
      </c>
      <c r="K100" s="52">
        <f t="shared" si="14"/>
        <v>30348605.25</v>
      </c>
      <c r="L100" s="52">
        <f t="shared" si="15"/>
        <v>33171025.54</v>
      </c>
      <c r="M100" s="52">
        <f t="shared" si="16"/>
        <v>36255930.91</v>
      </c>
      <c r="N100" s="52">
        <f t="shared" si="8"/>
        <v>99775561.69</v>
      </c>
      <c r="O100" s="62">
        <f t="shared" si="21"/>
        <v>99775561.69</v>
      </c>
      <c r="P100" s="53" t="s">
        <v>56</v>
      </c>
      <c r="Q100" s="53" t="s">
        <v>56</v>
      </c>
      <c r="R100" s="53" t="s">
        <v>56</v>
      </c>
      <c r="S100" s="53" t="s">
        <v>56</v>
      </c>
      <c r="T100" s="53" t="s">
        <v>56</v>
      </c>
      <c r="U100" s="53" t="s">
        <v>56</v>
      </c>
      <c r="V100" s="53" t="s">
        <v>56</v>
      </c>
      <c r="W100" s="53" t="s">
        <v>56</v>
      </c>
      <c r="X100" s="53" t="s">
        <v>56</v>
      </c>
      <c r="Y100" s="53" t="s">
        <v>56</v>
      </c>
      <c r="Z100" s="53" t="s">
        <v>56</v>
      </c>
      <c r="AA100" s="53" t="s">
        <v>56</v>
      </c>
      <c r="AB100" s="53" t="s">
        <v>56</v>
      </c>
      <c r="AC100" s="53" t="s">
        <v>56</v>
      </c>
      <c r="AD100" s="53" t="s">
        <v>56</v>
      </c>
      <c r="AE100" s="53" t="s">
        <v>56</v>
      </c>
      <c r="AF100" s="53" t="s">
        <v>56</v>
      </c>
      <c r="AG100" s="53" t="s">
        <v>56</v>
      </c>
      <c r="AH100" s="53" t="s">
        <v>56</v>
      </c>
      <c r="AI100" s="53" t="s">
        <v>56</v>
      </c>
      <c r="AJ100" s="53" t="s">
        <v>56</v>
      </c>
      <c r="AK100" s="53" t="s">
        <v>56</v>
      </c>
      <c r="AL100" s="53" t="s">
        <v>56</v>
      </c>
      <c r="AM100" s="53" t="s">
        <v>56</v>
      </c>
      <c r="AN100" s="53" t="s">
        <v>56</v>
      </c>
      <c r="AO100" s="53" t="s">
        <v>56</v>
      </c>
      <c r="AP100" s="53" t="s">
        <v>56</v>
      </c>
      <c r="AQ100" s="53" t="s">
        <v>56</v>
      </c>
      <c r="AR100" s="53" t="s">
        <v>56</v>
      </c>
      <c r="AS100" s="53" t="s">
        <v>56</v>
      </c>
      <c r="AT100" s="53" t="s">
        <v>56</v>
      </c>
      <c r="AU100" s="53" t="s">
        <v>56</v>
      </c>
      <c r="AV100" s="53" t="s">
        <v>56</v>
      </c>
      <c r="AW100" s="53" t="s">
        <v>56</v>
      </c>
      <c r="AX100" s="53" t="s">
        <v>56</v>
      </c>
      <c r="AY100" s="53" t="s">
        <v>56</v>
      </c>
      <c r="AZ100" s="53" t="s">
        <v>56</v>
      </c>
      <c r="BA100" s="54">
        <f t="shared" si="6"/>
        <v>0</v>
      </c>
      <c r="BB100" s="54">
        <f t="shared" si="7"/>
        <v>99775561.69</v>
      </c>
      <c r="BC100" s="55"/>
      <c r="BD100" s="37"/>
    </row>
    <row r="101">
      <c r="A101" s="34"/>
      <c r="B101" s="61" t="s">
        <v>155</v>
      </c>
      <c r="C101" s="60" t="s">
        <v>156</v>
      </c>
      <c r="D101" s="51">
        <v>1.0</v>
      </c>
      <c r="E101" s="51">
        <v>6.0</v>
      </c>
      <c r="F101" s="51">
        <v>52.0</v>
      </c>
      <c r="G101" s="51">
        <v>52.0</v>
      </c>
      <c r="H101" s="51">
        <v>52.0</v>
      </c>
      <c r="I101" s="52">
        <f t="shared" si="20"/>
        <v>16344800</v>
      </c>
      <c r="J101" s="52">
        <v>102155.0</v>
      </c>
      <c r="K101" s="52">
        <f t="shared" si="14"/>
        <v>34836489.48</v>
      </c>
      <c r="L101" s="52">
        <f t="shared" si="15"/>
        <v>38076283</v>
      </c>
      <c r="M101" s="52">
        <f t="shared" si="16"/>
        <v>41617377.32</v>
      </c>
      <c r="N101" s="52">
        <f t="shared" si="8"/>
        <v>114530149.8</v>
      </c>
      <c r="O101" s="62">
        <f t="shared" si="21"/>
        <v>114530149.8</v>
      </c>
      <c r="P101" s="53" t="s">
        <v>56</v>
      </c>
      <c r="Q101" s="53" t="s">
        <v>56</v>
      </c>
      <c r="R101" s="53" t="s">
        <v>56</v>
      </c>
      <c r="S101" s="53" t="s">
        <v>56</v>
      </c>
      <c r="T101" s="53" t="s">
        <v>56</v>
      </c>
      <c r="U101" s="53" t="s">
        <v>56</v>
      </c>
      <c r="V101" s="53" t="s">
        <v>56</v>
      </c>
      <c r="W101" s="53" t="s">
        <v>56</v>
      </c>
      <c r="X101" s="53" t="s">
        <v>56</v>
      </c>
      <c r="Y101" s="53" t="s">
        <v>56</v>
      </c>
      <c r="Z101" s="53" t="s">
        <v>56</v>
      </c>
      <c r="AA101" s="53" t="s">
        <v>56</v>
      </c>
      <c r="AB101" s="53" t="s">
        <v>56</v>
      </c>
      <c r="AC101" s="53" t="s">
        <v>56</v>
      </c>
      <c r="AD101" s="53" t="s">
        <v>56</v>
      </c>
      <c r="AE101" s="53" t="s">
        <v>56</v>
      </c>
      <c r="AF101" s="53" t="s">
        <v>56</v>
      </c>
      <c r="AG101" s="53" t="s">
        <v>56</v>
      </c>
      <c r="AH101" s="53" t="s">
        <v>56</v>
      </c>
      <c r="AI101" s="53" t="s">
        <v>56</v>
      </c>
      <c r="AJ101" s="53" t="s">
        <v>56</v>
      </c>
      <c r="AK101" s="53" t="s">
        <v>56</v>
      </c>
      <c r="AL101" s="53" t="s">
        <v>56</v>
      </c>
      <c r="AM101" s="53" t="s">
        <v>56</v>
      </c>
      <c r="AN101" s="53" t="s">
        <v>56</v>
      </c>
      <c r="AO101" s="53" t="s">
        <v>56</v>
      </c>
      <c r="AP101" s="53" t="s">
        <v>56</v>
      </c>
      <c r="AQ101" s="53" t="s">
        <v>56</v>
      </c>
      <c r="AR101" s="53" t="s">
        <v>56</v>
      </c>
      <c r="AS101" s="53" t="s">
        <v>56</v>
      </c>
      <c r="AT101" s="53" t="s">
        <v>56</v>
      </c>
      <c r="AU101" s="53" t="s">
        <v>56</v>
      </c>
      <c r="AV101" s="53" t="s">
        <v>56</v>
      </c>
      <c r="AW101" s="53" t="s">
        <v>56</v>
      </c>
      <c r="AX101" s="53" t="s">
        <v>56</v>
      </c>
      <c r="AY101" s="53" t="s">
        <v>56</v>
      </c>
      <c r="AZ101" s="53" t="s">
        <v>56</v>
      </c>
      <c r="BA101" s="54">
        <f t="shared" si="6"/>
        <v>0</v>
      </c>
      <c r="BB101" s="54">
        <f t="shared" si="7"/>
        <v>114530149.8</v>
      </c>
      <c r="BC101" s="55"/>
      <c r="BD101" s="37"/>
    </row>
    <row r="102">
      <c r="A102" s="34"/>
      <c r="B102" s="61" t="s">
        <v>157</v>
      </c>
      <c r="C102" s="60" t="s">
        <v>158</v>
      </c>
      <c r="D102" s="51">
        <v>1.0</v>
      </c>
      <c r="E102" s="51">
        <v>4.0</v>
      </c>
      <c r="F102" s="51">
        <v>52.0</v>
      </c>
      <c r="G102" s="51">
        <v>52.0</v>
      </c>
      <c r="H102" s="51">
        <v>52.0</v>
      </c>
      <c r="I102" s="52">
        <f t="shared" si="20"/>
        <v>27527040</v>
      </c>
      <c r="J102" s="52">
        <v>172044.0</v>
      </c>
      <c r="K102" s="52">
        <f t="shared" si="14"/>
        <v>39113171.14</v>
      </c>
      <c r="L102" s="52">
        <f t="shared" si="15"/>
        <v>42750696.05</v>
      </c>
      <c r="M102" s="52">
        <f t="shared" si="16"/>
        <v>46726510.78</v>
      </c>
      <c r="N102" s="52">
        <f t="shared" si="8"/>
        <v>128590378</v>
      </c>
      <c r="O102" s="62">
        <f t="shared" si="21"/>
        <v>128590378</v>
      </c>
      <c r="P102" s="53" t="s">
        <v>56</v>
      </c>
      <c r="Q102" s="53" t="s">
        <v>56</v>
      </c>
      <c r="R102" s="53" t="s">
        <v>56</v>
      </c>
      <c r="S102" s="53" t="s">
        <v>56</v>
      </c>
      <c r="T102" s="53" t="s">
        <v>56</v>
      </c>
      <c r="U102" s="53" t="s">
        <v>56</v>
      </c>
      <c r="V102" s="53" t="s">
        <v>56</v>
      </c>
      <c r="W102" s="53" t="s">
        <v>56</v>
      </c>
      <c r="X102" s="53" t="s">
        <v>56</v>
      </c>
      <c r="Y102" s="53" t="s">
        <v>56</v>
      </c>
      <c r="Z102" s="53" t="s">
        <v>56</v>
      </c>
      <c r="AA102" s="53" t="s">
        <v>56</v>
      </c>
      <c r="AB102" s="53" t="s">
        <v>56</v>
      </c>
      <c r="AC102" s="53" t="s">
        <v>56</v>
      </c>
      <c r="AD102" s="53" t="s">
        <v>56</v>
      </c>
      <c r="AE102" s="53" t="s">
        <v>56</v>
      </c>
      <c r="AF102" s="53" t="s">
        <v>56</v>
      </c>
      <c r="AG102" s="53" t="s">
        <v>56</v>
      </c>
      <c r="AH102" s="53" t="s">
        <v>56</v>
      </c>
      <c r="AI102" s="53" t="s">
        <v>56</v>
      </c>
      <c r="AJ102" s="53" t="s">
        <v>56</v>
      </c>
      <c r="AK102" s="53" t="s">
        <v>56</v>
      </c>
      <c r="AL102" s="53" t="s">
        <v>56</v>
      </c>
      <c r="AM102" s="53" t="s">
        <v>56</v>
      </c>
      <c r="AN102" s="53" t="s">
        <v>56</v>
      </c>
      <c r="AO102" s="53" t="s">
        <v>56</v>
      </c>
      <c r="AP102" s="53" t="s">
        <v>56</v>
      </c>
      <c r="AQ102" s="53" t="s">
        <v>56</v>
      </c>
      <c r="AR102" s="53" t="s">
        <v>56</v>
      </c>
      <c r="AS102" s="53" t="s">
        <v>56</v>
      </c>
      <c r="AT102" s="53" t="s">
        <v>56</v>
      </c>
      <c r="AU102" s="53" t="s">
        <v>56</v>
      </c>
      <c r="AV102" s="53" t="s">
        <v>56</v>
      </c>
      <c r="AW102" s="53" t="s">
        <v>56</v>
      </c>
      <c r="AX102" s="53" t="s">
        <v>56</v>
      </c>
      <c r="AY102" s="53" t="s">
        <v>56</v>
      </c>
      <c r="AZ102" s="53" t="s">
        <v>56</v>
      </c>
      <c r="BA102" s="54">
        <f t="shared" si="6"/>
        <v>0</v>
      </c>
      <c r="BB102" s="54">
        <f t="shared" si="7"/>
        <v>128590378</v>
      </c>
      <c r="BC102" s="55"/>
      <c r="BD102" s="37"/>
    </row>
    <row r="103">
      <c r="A103" s="34"/>
      <c r="B103" s="61" t="s">
        <v>159</v>
      </c>
      <c r="C103" s="60" t="s">
        <v>158</v>
      </c>
      <c r="D103" s="51">
        <v>1.0</v>
      </c>
      <c r="E103" s="51">
        <v>4.0</v>
      </c>
      <c r="F103" s="51">
        <v>52.0</v>
      </c>
      <c r="G103" s="51">
        <v>52.0</v>
      </c>
      <c r="H103" s="51">
        <v>52.0</v>
      </c>
      <c r="I103" s="52">
        <f t="shared" si="20"/>
        <v>24465760</v>
      </c>
      <c r="J103" s="52">
        <v>152911.0</v>
      </c>
      <c r="K103" s="52">
        <f t="shared" si="14"/>
        <v>34763398.38</v>
      </c>
      <c r="L103" s="52">
        <f t="shared" si="15"/>
        <v>37996394.43</v>
      </c>
      <c r="M103" s="52">
        <f t="shared" si="16"/>
        <v>41530059.12</v>
      </c>
      <c r="N103" s="52">
        <f t="shared" si="8"/>
        <v>114289851.9</v>
      </c>
      <c r="O103" s="62">
        <f t="shared" si="21"/>
        <v>114289851.9</v>
      </c>
      <c r="P103" s="53" t="s">
        <v>56</v>
      </c>
      <c r="Q103" s="53" t="s">
        <v>56</v>
      </c>
      <c r="R103" s="53" t="s">
        <v>56</v>
      </c>
      <c r="S103" s="53" t="s">
        <v>56</v>
      </c>
      <c r="T103" s="53" t="s">
        <v>56</v>
      </c>
      <c r="U103" s="53" t="s">
        <v>56</v>
      </c>
      <c r="V103" s="53" t="s">
        <v>56</v>
      </c>
      <c r="W103" s="53" t="s">
        <v>56</v>
      </c>
      <c r="X103" s="53" t="s">
        <v>56</v>
      </c>
      <c r="Y103" s="53" t="s">
        <v>56</v>
      </c>
      <c r="Z103" s="53" t="s">
        <v>56</v>
      </c>
      <c r="AA103" s="53" t="s">
        <v>56</v>
      </c>
      <c r="AB103" s="53" t="s">
        <v>56</v>
      </c>
      <c r="AC103" s="53" t="s">
        <v>56</v>
      </c>
      <c r="AD103" s="53" t="s">
        <v>56</v>
      </c>
      <c r="AE103" s="53" t="s">
        <v>56</v>
      </c>
      <c r="AF103" s="53" t="s">
        <v>56</v>
      </c>
      <c r="AG103" s="53" t="s">
        <v>56</v>
      </c>
      <c r="AH103" s="53" t="s">
        <v>56</v>
      </c>
      <c r="AI103" s="53" t="s">
        <v>56</v>
      </c>
      <c r="AJ103" s="53" t="s">
        <v>56</v>
      </c>
      <c r="AK103" s="53" t="s">
        <v>56</v>
      </c>
      <c r="AL103" s="53" t="s">
        <v>56</v>
      </c>
      <c r="AM103" s="53" t="s">
        <v>56</v>
      </c>
      <c r="AN103" s="53" t="s">
        <v>56</v>
      </c>
      <c r="AO103" s="53" t="s">
        <v>56</v>
      </c>
      <c r="AP103" s="53" t="s">
        <v>56</v>
      </c>
      <c r="AQ103" s="53" t="s">
        <v>56</v>
      </c>
      <c r="AR103" s="53" t="s">
        <v>56</v>
      </c>
      <c r="AS103" s="53" t="s">
        <v>56</v>
      </c>
      <c r="AT103" s="53" t="s">
        <v>56</v>
      </c>
      <c r="AU103" s="53" t="s">
        <v>56</v>
      </c>
      <c r="AV103" s="53" t="s">
        <v>56</v>
      </c>
      <c r="AW103" s="53" t="s">
        <v>56</v>
      </c>
      <c r="AX103" s="53" t="s">
        <v>56</v>
      </c>
      <c r="AY103" s="53" t="s">
        <v>56</v>
      </c>
      <c r="AZ103" s="53" t="s">
        <v>56</v>
      </c>
      <c r="BA103" s="54">
        <f t="shared" si="6"/>
        <v>0</v>
      </c>
      <c r="BB103" s="54">
        <f t="shared" si="7"/>
        <v>114289851.9</v>
      </c>
      <c r="BC103" s="55"/>
      <c r="BD103" s="37"/>
    </row>
    <row r="104">
      <c r="A104" s="34"/>
      <c r="B104" s="61" t="s">
        <v>160</v>
      </c>
      <c r="C104" s="60" t="s">
        <v>161</v>
      </c>
      <c r="D104" s="51">
        <v>1.0</v>
      </c>
      <c r="E104" s="51">
        <v>3.0</v>
      </c>
      <c r="F104" s="51">
        <v>52.0</v>
      </c>
      <c r="G104" s="51">
        <v>52.0</v>
      </c>
      <c r="H104" s="51">
        <v>52.0</v>
      </c>
      <c r="I104" s="52">
        <f t="shared" si="20"/>
        <v>5477920</v>
      </c>
      <c r="J104" s="52">
        <v>34237.0</v>
      </c>
      <c r="K104" s="52">
        <f t="shared" si="14"/>
        <v>5837682.396</v>
      </c>
      <c r="L104" s="52">
        <f t="shared" si="15"/>
        <v>6380586.859</v>
      </c>
      <c r="M104" s="52">
        <f t="shared" si="16"/>
        <v>6973981.437</v>
      </c>
      <c r="N104" s="52">
        <f t="shared" si="8"/>
        <v>19192250.69</v>
      </c>
      <c r="O104" s="53" t="s">
        <v>56</v>
      </c>
      <c r="P104" s="53" t="s">
        <v>56</v>
      </c>
      <c r="Q104" s="53" t="s">
        <v>56</v>
      </c>
      <c r="R104" s="53" t="s">
        <v>56</v>
      </c>
      <c r="S104" s="62">
        <f t="shared" ref="S104:S107" si="22">N104</f>
        <v>19192250.69</v>
      </c>
      <c r="T104" s="53" t="s">
        <v>56</v>
      </c>
      <c r="U104" s="53" t="s">
        <v>56</v>
      </c>
      <c r="V104" s="53" t="s">
        <v>56</v>
      </c>
      <c r="W104" s="53" t="s">
        <v>56</v>
      </c>
      <c r="X104" s="53" t="s">
        <v>56</v>
      </c>
      <c r="Y104" s="53" t="s">
        <v>56</v>
      </c>
      <c r="Z104" s="53" t="s">
        <v>56</v>
      </c>
      <c r="AA104" s="53" t="s">
        <v>56</v>
      </c>
      <c r="AB104" s="53" t="s">
        <v>56</v>
      </c>
      <c r="AC104" s="53" t="s">
        <v>56</v>
      </c>
      <c r="AD104" s="53" t="s">
        <v>56</v>
      </c>
      <c r="AE104" s="53" t="s">
        <v>56</v>
      </c>
      <c r="AF104" s="53" t="s">
        <v>56</v>
      </c>
      <c r="AG104" s="53" t="s">
        <v>56</v>
      </c>
      <c r="AH104" s="53" t="s">
        <v>56</v>
      </c>
      <c r="AI104" s="53" t="s">
        <v>56</v>
      </c>
      <c r="AJ104" s="53" t="s">
        <v>56</v>
      </c>
      <c r="AK104" s="53" t="s">
        <v>56</v>
      </c>
      <c r="AL104" s="53" t="s">
        <v>56</v>
      </c>
      <c r="AM104" s="53" t="s">
        <v>56</v>
      </c>
      <c r="AN104" s="53" t="s">
        <v>56</v>
      </c>
      <c r="AO104" s="53" t="s">
        <v>56</v>
      </c>
      <c r="AP104" s="53" t="s">
        <v>56</v>
      </c>
      <c r="AQ104" s="53" t="s">
        <v>56</v>
      </c>
      <c r="AR104" s="53" t="s">
        <v>56</v>
      </c>
      <c r="AS104" s="53" t="s">
        <v>56</v>
      </c>
      <c r="AT104" s="53" t="s">
        <v>56</v>
      </c>
      <c r="AU104" s="53" t="s">
        <v>56</v>
      </c>
      <c r="AV104" s="53" t="s">
        <v>56</v>
      </c>
      <c r="AW104" s="53" t="s">
        <v>56</v>
      </c>
      <c r="AX104" s="53" t="s">
        <v>56</v>
      </c>
      <c r="AY104" s="53" t="s">
        <v>56</v>
      </c>
      <c r="AZ104" s="53" t="s">
        <v>56</v>
      </c>
      <c r="BA104" s="54">
        <f t="shared" si="6"/>
        <v>0</v>
      </c>
      <c r="BB104" s="54">
        <f t="shared" si="7"/>
        <v>19192250.69</v>
      </c>
      <c r="BC104" s="55"/>
      <c r="BD104" s="37"/>
    </row>
    <row r="105">
      <c r="A105" s="34"/>
      <c r="B105" s="61" t="s">
        <v>162</v>
      </c>
      <c r="C105" s="60" t="s">
        <v>163</v>
      </c>
      <c r="D105" s="51">
        <v>1.0</v>
      </c>
      <c r="E105" s="51">
        <v>8.0</v>
      </c>
      <c r="F105" s="51">
        <v>52.0</v>
      </c>
      <c r="G105" s="51">
        <v>52.0</v>
      </c>
      <c r="H105" s="51">
        <v>52.0</v>
      </c>
      <c r="I105" s="52">
        <f t="shared" si="20"/>
        <v>11309280</v>
      </c>
      <c r="J105" s="52">
        <v>70683.0</v>
      </c>
      <c r="K105" s="52">
        <f t="shared" si="14"/>
        <v>32138711.9</v>
      </c>
      <c r="L105" s="52">
        <f t="shared" si="15"/>
        <v>35127612.11</v>
      </c>
      <c r="M105" s="52">
        <f t="shared" si="16"/>
        <v>38394480.04</v>
      </c>
      <c r="N105" s="52">
        <f t="shared" si="8"/>
        <v>105660804.1</v>
      </c>
      <c r="O105" s="53" t="s">
        <v>56</v>
      </c>
      <c r="P105" s="53" t="s">
        <v>56</v>
      </c>
      <c r="Q105" s="53" t="s">
        <v>56</v>
      </c>
      <c r="R105" s="53" t="s">
        <v>56</v>
      </c>
      <c r="S105" s="62">
        <f t="shared" si="22"/>
        <v>105660804.1</v>
      </c>
      <c r="T105" s="53" t="s">
        <v>56</v>
      </c>
      <c r="U105" s="53" t="s">
        <v>56</v>
      </c>
      <c r="V105" s="53" t="s">
        <v>56</v>
      </c>
      <c r="W105" s="53" t="s">
        <v>56</v>
      </c>
      <c r="X105" s="53" t="s">
        <v>56</v>
      </c>
      <c r="Y105" s="53" t="s">
        <v>56</v>
      </c>
      <c r="Z105" s="53" t="s">
        <v>56</v>
      </c>
      <c r="AA105" s="53" t="s">
        <v>56</v>
      </c>
      <c r="AB105" s="53" t="s">
        <v>56</v>
      </c>
      <c r="AC105" s="53" t="s">
        <v>56</v>
      </c>
      <c r="AD105" s="53" t="s">
        <v>56</v>
      </c>
      <c r="AE105" s="53" t="s">
        <v>56</v>
      </c>
      <c r="AF105" s="53" t="s">
        <v>56</v>
      </c>
      <c r="AG105" s="53" t="s">
        <v>56</v>
      </c>
      <c r="AH105" s="53" t="s">
        <v>56</v>
      </c>
      <c r="AI105" s="53" t="s">
        <v>56</v>
      </c>
      <c r="AJ105" s="53" t="s">
        <v>56</v>
      </c>
      <c r="AK105" s="53" t="s">
        <v>56</v>
      </c>
      <c r="AL105" s="53" t="s">
        <v>56</v>
      </c>
      <c r="AM105" s="53" t="s">
        <v>56</v>
      </c>
      <c r="AN105" s="53" t="s">
        <v>56</v>
      </c>
      <c r="AO105" s="53" t="s">
        <v>56</v>
      </c>
      <c r="AP105" s="53" t="s">
        <v>56</v>
      </c>
      <c r="AQ105" s="53" t="s">
        <v>56</v>
      </c>
      <c r="AR105" s="53" t="s">
        <v>56</v>
      </c>
      <c r="AS105" s="53" t="s">
        <v>56</v>
      </c>
      <c r="AT105" s="53" t="s">
        <v>56</v>
      </c>
      <c r="AU105" s="53" t="s">
        <v>56</v>
      </c>
      <c r="AV105" s="53" t="s">
        <v>56</v>
      </c>
      <c r="AW105" s="53" t="s">
        <v>56</v>
      </c>
      <c r="AX105" s="53" t="s">
        <v>56</v>
      </c>
      <c r="AY105" s="53" t="s">
        <v>56</v>
      </c>
      <c r="AZ105" s="53" t="s">
        <v>56</v>
      </c>
      <c r="BA105" s="54">
        <f t="shared" si="6"/>
        <v>0</v>
      </c>
      <c r="BB105" s="54">
        <f t="shared" si="7"/>
        <v>105660804.1</v>
      </c>
      <c r="BC105" s="55"/>
      <c r="BD105" s="37"/>
    </row>
    <row r="106">
      <c r="A106" s="34"/>
      <c r="B106" s="61" t="s">
        <v>164</v>
      </c>
      <c r="C106" s="60" t="s">
        <v>165</v>
      </c>
      <c r="D106" s="51">
        <v>1.0</v>
      </c>
      <c r="E106" s="51">
        <v>3.0</v>
      </c>
      <c r="F106" s="51">
        <v>52.0</v>
      </c>
      <c r="G106" s="51">
        <v>52.0</v>
      </c>
      <c r="H106" s="51">
        <v>52.0</v>
      </c>
      <c r="I106" s="52">
        <f t="shared" si="20"/>
        <v>11309280</v>
      </c>
      <c r="J106" s="52">
        <v>70683.0</v>
      </c>
      <c r="K106" s="52">
        <f t="shared" si="14"/>
        <v>12052016.96</v>
      </c>
      <c r="L106" s="52">
        <f t="shared" si="15"/>
        <v>13172854.54</v>
      </c>
      <c r="M106" s="52">
        <f t="shared" si="16"/>
        <v>14397930.01</v>
      </c>
      <c r="N106" s="52">
        <f t="shared" si="8"/>
        <v>39622801.52</v>
      </c>
      <c r="O106" s="53" t="s">
        <v>56</v>
      </c>
      <c r="P106" s="53" t="s">
        <v>56</v>
      </c>
      <c r="Q106" s="53" t="s">
        <v>56</v>
      </c>
      <c r="R106" s="53" t="s">
        <v>56</v>
      </c>
      <c r="S106" s="62">
        <f t="shared" si="22"/>
        <v>39622801.52</v>
      </c>
      <c r="T106" s="53" t="s">
        <v>56</v>
      </c>
      <c r="U106" s="53" t="s">
        <v>56</v>
      </c>
      <c r="V106" s="53" t="s">
        <v>56</v>
      </c>
      <c r="W106" s="53" t="s">
        <v>56</v>
      </c>
      <c r="X106" s="53" t="s">
        <v>56</v>
      </c>
      <c r="Y106" s="53" t="s">
        <v>56</v>
      </c>
      <c r="Z106" s="53" t="s">
        <v>56</v>
      </c>
      <c r="AA106" s="53" t="s">
        <v>56</v>
      </c>
      <c r="AB106" s="53" t="s">
        <v>56</v>
      </c>
      <c r="AC106" s="53" t="s">
        <v>56</v>
      </c>
      <c r="AD106" s="53" t="s">
        <v>56</v>
      </c>
      <c r="AE106" s="53" t="s">
        <v>56</v>
      </c>
      <c r="AF106" s="53" t="s">
        <v>56</v>
      </c>
      <c r="AG106" s="53" t="s">
        <v>56</v>
      </c>
      <c r="AH106" s="53" t="s">
        <v>56</v>
      </c>
      <c r="AI106" s="53" t="s">
        <v>56</v>
      </c>
      <c r="AJ106" s="53" t="s">
        <v>56</v>
      </c>
      <c r="AK106" s="53" t="s">
        <v>56</v>
      </c>
      <c r="AL106" s="53" t="s">
        <v>56</v>
      </c>
      <c r="AM106" s="53" t="s">
        <v>56</v>
      </c>
      <c r="AN106" s="53" t="s">
        <v>56</v>
      </c>
      <c r="AO106" s="53" t="s">
        <v>56</v>
      </c>
      <c r="AP106" s="53" t="s">
        <v>56</v>
      </c>
      <c r="AQ106" s="53" t="s">
        <v>56</v>
      </c>
      <c r="AR106" s="53" t="s">
        <v>56</v>
      </c>
      <c r="AS106" s="53" t="s">
        <v>56</v>
      </c>
      <c r="AT106" s="53" t="s">
        <v>56</v>
      </c>
      <c r="AU106" s="53" t="s">
        <v>56</v>
      </c>
      <c r="AV106" s="53" t="s">
        <v>56</v>
      </c>
      <c r="AW106" s="53" t="s">
        <v>56</v>
      </c>
      <c r="AX106" s="53" t="s">
        <v>56</v>
      </c>
      <c r="AY106" s="53" t="s">
        <v>56</v>
      </c>
      <c r="AZ106" s="53" t="s">
        <v>56</v>
      </c>
      <c r="BA106" s="54">
        <f t="shared" si="6"/>
        <v>0</v>
      </c>
      <c r="BB106" s="54">
        <f t="shared" si="7"/>
        <v>39622801.52</v>
      </c>
      <c r="BC106" s="55"/>
      <c r="BD106" s="37"/>
    </row>
    <row r="107">
      <c r="A107" s="34"/>
      <c r="B107" s="61" t="s">
        <v>166</v>
      </c>
      <c r="C107" s="60" t="s">
        <v>167</v>
      </c>
      <c r="D107" s="51">
        <v>1.0</v>
      </c>
      <c r="E107" s="51">
        <v>3.0</v>
      </c>
      <c r="F107" s="51">
        <v>52.0</v>
      </c>
      <c r="G107" s="51">
        <v>52.0</v>
      </c>
      <c r="H107" s="51">
        <v>52.0</v>
      </c>
      <c r="I107" s="52">
        <f t="shared" si="20"/>
        <v>5477920</v>
      </c>
      <c r="J107" s="52">
        <v>34237.0</v>
      </c>
      <c r="K107" s="52">
        <f t="shared" si="14"/>
        <v>5837682.396</v>
      </c>
      <c r="L107" s="52">
        <f t="shared" si="15"/>
        <v>6380586.859</v>
      </c>
      <c r="M107" s="52">
        <f t="shared" si="16"/>
        <v>6973981.437</v>
      </c>
      <c r="N107" s="52">
        <f t="shared" si="8"/>
        <v>19192250.69</v>
      </c>
      <c r="O107" s="53" t="s">
        <v>56</v>
      </c>
      <c r="P107" s="53" t="s">
        <v>56</v>
      </c>
      <c r="Q107" s="53" t="s">
        <v>56</v>
      </c>
      <c r="R107" s="53" t="s">
        <v>56</v>
      </c>
      <c r="S107" s="62">
        <f t="shared" si="22"/>
        <v>19192250.69</v>
      </c>
      <c r="T107" s="53" t="s">
        <v>56</v>
      </c>
      <c r="U107" s="53" t="s">
        <v>56</v>
      </c>
      <c r="V107" s="53" t="s">
        <v>56</v>
      </c>
      <c r="W107" s="53" t="s">
        <v>56</v>
      </c>
      <c r="X107" s="53" t="s">
        <v>56</v>
      </c>
      <c r="Y107" s="53" t="s">
        <v>56</v>
      </c>
      <c r="Z107" s="53" t="s">
        <v>56</v>
      </c>
      <c r="AA107" s="53" t="s">
        <v>56</v>
      </c>
      <c r="AB107" s="53" t="s">
        <v>56</v>
      </c>
      <c r="AC107" s="53" t="s">
        <v>56</v>
      </c>
      <c r="AD107" s="53" t="s">
        <v>56</v>
      </c>
      <c r="AE107" s="53" t="s">
        <v>56</v>
      </c>
      <c r="AF107" s="53" t="s">
        <v>56</v>
      </c>
      <c r="AG107" s="53" t="s">
        <v>56</v>
      </c>
      <c r="AH107" s="53" t="s">
        <v>56</v>
      </c>
      <c r="AI107" s="53" t="s">
        <v>56</v>
      </c>
      <c r="AJ107" s="53" t="s">
        <v>56</v>
      </c>
      <c r="AK107" s="53" t="s">
        <v>56</v>
      </c>
      <c r="AL107" s="53" t="s">
        <v>56</v>
      </c>
      <c r="AM107" s="53" t="s">
        <v>56</v>
      </c>
      <c r="AN107" s="53" t="s">
        <v>56</v>
      </c>
      <c r="AO107" s="53" t="s">
        <v>56</v>
      </c>
      <c r="AP107" s="53" t="s">
        <v>56</v>
      </c>
      <c r="AQ107" s="53" t="s">
        <v>56</v>
      </c>
      <c r="AR107" s="53" t="s">
        <v>56</v>
      </c>
      <c r="AS107" s="53" t="s">
        <v>56</v>
      </c>
      <c r="AT107" s="53" t="s">
        <v>56</v>
      </c>
      <c r="AU107" s="53" t="s">
        <v>56</v>
      </c>
      <c r="AV107" s="53" t="s">
        <v>56</v>
      </c>
      <c r="AW107" s="53" t="s">
        <v>56</v>
      </c>
      <c r="AX107" s="53" t="s">
        <v>56</v>
      </c>
      <c r="AY107" s="53" t="s">
        <v>56</v>
      </c>
      <c r="AZ107" s="53" t="s">
        <v>56</v>
      </c>
      <c r="BA107" s="54">
        <f t="shared" si="6"/>
        <v>0</v>
      </c>
      <c r="BB107" s="54">
        <f t="shared" si="7"/>
        <v>19192250.69</v>
      </c>
      <c r="BC107" s="55"/>
      <c r="BD107" s="37"/>
    </row>
    <row r="108">
      <c r="A108" s="34"/>
      <c r="B108" s="61" t="s">
        <v>168</v>
      </c>
      <c r="C108" s="60" t="s">
        <v>169</v>
      </c>
      <c r="D108" s="51">
        <v>1.0</v>
      </c>
      <c r="E108" s="51">
        <v>5.0</v>
      </c>
      <c r="F108" s="51">
        <v>52.0</v>
      </c>
      <c r="G108" s="51">
        <v>52.0</v>
      </c>
      <c r="H108" s="51">
        <v>52.0</v>
      </c>
      <c r="I108" s="52">
        <f t="shared" si="20"/>
        <v>10000000</v>
      </c>
      <c r="J108" s="52">
        <v>62500.0</v>
      </c>
      <c r="K108" s="52">
        <f t="shared" si="14"/>
        <v>17761250</v>
      </c>
      <c r="L108" s="52">
        <f t="shared" si="15"/>
        <v>19413046.25</v>
      </c>
      <c r="M108" s="52">
        <f t="shared" si="16"/>
        <v>21218459.55</v>
      </c>
      <c r="N108" s="52">
        <f t="shared" si="8"/>
        <v>58392755.8</v>
      </c>
      <c r="O108" s="53" t="s">
        <v>56</v>
      </c>
      <c r="P108" s="53" t="s">
        <v>56</v>
      </c>
      <c r="Q108" s="53" t="s">
        <v>56</v>
      </c>
      <c r="R108" s="53" t="s">
        <v>56</v>
      </c>
      <c r="S108" s="53" t="s">
        <v>56</v>
      </c>
      <c r="T108" s="53" t="s">
        <v>56</v>
      </c>
      <c r="U108" s="53" t="s">
        <v>56</v>
      </c>
      <c r="V108" s="53" t="s">
        <v>56</v>
      </c>
      <c r="W108" s="53" t="s">
        <v>56</v>
      </c>
      <c r="X108" s="53" t="s">
        <v>56</v>
      </c>
      <c r="Y108" s="62">
        <f t="shared" ref="Y108:Y109" si="23">N108</f>
        <v>58392755.8</v>
      </c>
      <c r="Z108" s="53" t="s">
        <v>56</v>
      </c>
      <c r="AA108" s="53" t="s">
        <v>56</v>
      </c>
      <c r="AB108" s="53" t="s">
        <v>56</v>
      </c>
      <c r="AC108" s="53" t="s">
        <v>56</v>
      </c>
      <c r="AD108" s="53" t="s">
        <v>56</v>
      </c>
      <c r="AE108" s="53" t="s">
        <v>56</v>
      </c>
      <c r="AF108" s="53" t="s">
        <v>56</v>
      </c>
      <c r="AG108" s="53" t="s">
        <v>56</v>
      </c>
      <c r="AH108" s="53" t="s">
        <v>56</v>
      </c>
      <c r="AI108" s="53" t="s">
        <v>56</v>
      </c>
      <c r="AJ108" s="53" t="s">
        <v>56</v>
      </c>
      <c r="AK108" s="53" t="s">
        <v>56</v>
      </c>
      <c r="AL108" s="53" t="s">
        <v>56</v>
      </c>
      <c r="AM108" s="53" t="s">
        <v>56</v>
      </c>
      <c r="AN108" s="53" t="s">
        <v>56</v>
      </c>
      <c r="AO108" s="53" t="s">
        <v>56</v>
      </c>
      <c r="AP108" s="53" t="s">
        <v>56</v>
      </c>
      <c r="AQ108" s="53" t="s">
        <v>56</v>
      </c>
      <c r="AR108" s="53" t="s">
        <v>56</v>
      </c>
      <c r="AS108" s="53" t="s">
        <v>56</v>
      </c>
      <c r="AT108" s="53" t="s">
        <v>56</v>
      </c>
      <c r="AU108" s="53" t="s">
        <v>56</v>
      </c>
      <c r="AV108" s="53" t="s">
        <v>56</v>
      </c>
      <c r="AW108" s="53" t="s">
        <v>56</v>
      </c>
      <c r="AX108" s="53" t="s">
        <v>56</v>
      </c>
      <c r="AY108" s="53" t="s">
        <v>56</v>
      </c>
      <c r="AZ108" s="53" t="s">
        <v>56</v>
      </c>
      <c r="BA108" s="54">
        <f t="shared" si="6"/>
        <v>0</v>
      </c>
      <c r="BB108" s="54">
        <f t="shared" si="7"/>
        <v>58392755.8</v>
      </c>
      <c r="BC108" s="55"/>
      <c r="BD108" s="37"/>
    </row>
    <row r="109">
      <c r="A109" s="34"/>
      <c r="B109" s="61" t="s">
        <v>170</v>
      </c>
      <c r="C109" s="60" t="s">
        <v>171</v>
      </c>
      <c r="D109" s="51">
        <v>1.0</v>
      </c>
      <c r="E109" s="51">
        <v>5.0</v>
      </c>
      <c r="F109" s="51">
        <v>52.0</v>
      </c>
      <c r="G109" s="51">
        <v>52.0</v>
      </c>
      <c r="H109" s="51">
        <v>52.0</v>
      </c>
      <c r="I109" s="52">
        <f t="shared" si="20"/>
        <v>10000000</v>
      </c>
      <c r="J109" s="52">
        <v>62500.0</v>
      </c>
      <c r="K109" s="52">
        <f t="shared" si="14"/>
        <v>17761250</v>
      </c>
      <c r="L109" s="52">
        <f t="shared" si="15"/>
        <v>19413046.25</v>
      </c>
      <c r="M109" s="52">
        <f t="shared" si="16"/>
        <v>21218459.55</v>
      </c>
      <c r="N109" s="52">
        <f t="shared" si="8"/>
        <v>58392755.8</v>
      </c>
      <c r="O109" s="53" t="s">
        <v>56</v>
      </c>
      <c r="P109" s="53" t="s">
        <v>56</v>
      </c>
      <c r="Q109" s="53" t="s">
        <v>56</v>
      </c>
      <c r="R109" s="53" t="s">
        <v>56</v>
      </c>
      <c r="S109" s="53" t="s">
        <v>56</v>
      </c>
      <c r="T109" s="53" t="s">
        <v>56</v>
      </c>
      <c r="U109" s="53" t="s">
        <v>56</v>
      </c>
      <c r="V109" s="53" t="s">
        <v>56</v>
      </c>
      <c r="W109" s="53" t="s">
        <v>56</v>
      </c>
      <c r="X109" s="53" t="s">
        <v>56</v>
      </c>
      <c r="Y109" s="62">
        <f t="shared" si="23"/>
        <v>58392755.8</v>
      </c>
      <c r="Z109" s="53" t="s">
        <v>56</v>
      </c>
      <c r="AA109" s="53" t="s">
        <v>56</v>
      </c>
      <c r="AB109" s="53" t="s">
        <v>56</v>
      </c>
      <c r="AC109" s="53" t="s">
        <v>56</v>
      </c>
      <c r="AD109" s="53" t="s">
        <v>56</v>
      </c>
      <c r="AE109" s="53" t="s">
        <v>56</v>
      </c>
      <c r="AF109" s="53" t="s">
        <v>56</v>
      </c>
      <c r="AG109" s="53" t="s">
        <v>56</v>
      </c>
      <c r="AH109" s="53" t="s">
        <v>56</v>
      </c>
      <c r="AI109" s="53" t="s">
        <v>56</v>
      </c>
      <c r="AJ109" s="53" t="s">
        <v>56</v>
      </c>
      <c r="AK109" s="53" t="s">
        <v>56</v>
      </c>
      <c r="AL109" s="53" t="s">
        <v>56</v>
      </c>
      <c r="AM109" s="53" t="s">
        <v>56</v>
      </c>
      <c r="AN109" s="53" t="s">
        <v>56</v>
      </c>
      <c r="AO109" s="53" t="s">
        <v>56</v>
      </c>
      <c r="AP109" s="53" t="s">
        <v>56</v>
      </c>
      <c r="AQ109" s="53" t="s">
        <v>56</v>
      </c>
      <c r="AR109" s="53" t="s">
        <v>56</v>
      </c>
      <c r="AS109" s="53" t="s">
        <v>56</v>
      </c>
      <c r="AT109" s="53" t="s">
        <v>56</v>
      </c>
      <c r="AU109" s="53" t="s">
        <v>56</v>
      </c>
      <c r="AV109" s="53" t="s">
        <v>56</v>
      </c>
      <c r="AW109" s="53" t="s">
        <v>56</v>
      </c>
      <c r="AX109" s="53" t="s">
        <v>56</v>
      </c>
      <c r="AY109" s="53" t="s">
        <v>56</v>
      </c>
      <c r="AZ109" s="53" t="s">
        <v>56</v>
      </c>
      <c r="BA109" s="54">
        <f t="shared" si="6"/>
        <v>0</v>
      </c>
      <c r="BB109" s="54">
        <f t="shared" si="7"/>
        <v>58392755.8</v>
      </c>
      <c r="BC109" s="55"/>
      <c r="BD109" s="37"/>
    </row>
    <row r="110">
      <c r="A110" s="34"/>
      <c r="B110" s="61" t="s">
        <v>172</v>
      </c>
      <c r="C110" s="60" t="s">
        <v>173</v>
      </c>
      <c r="D110" s="51">
        <v>1.0</v>
      </c>
      <c r="E110" s="51">
        <v>4.0</v>
      </c>
      <c r="F110" s="51">
        <v>52.0</v>
      </c>
      <c r="G110" s="51">
        <v>52.0</v>
      </c>
      <c r="H110" s="51">
        <v>52.0</v>
      </c>
      <c r="I110" s="52">
        <f t="shared" si="20"/>
        <v>6431520</v>
      </c>
      <c r="J110" s="52">
        <v>40197.0</v>
      </c>
      <c r="K110" s="52">
        <f t="shared" si="14"/>
        <v>9138546.768</v>
      </c>
      <c r="L110" s="52">
        <f t="shared" si="15"/>
        <v>9988431.617</v>
      </c>
      <c r="M110" s="52">
        <f t="shared" si="16"/>
        <v>10917355.76</v>
      </c>
      <c r="N110" s="52">
        <f t="shared" si="8"/>
        <v>30044334.14</v>
      </c>
      <c r="O110" s="53" t="s">
        <v>56</v>
      </c>
      <c r="P110" s="53" t="s">
        <v>56</v>
      </c>
      <c r="Q110" s="53" t="s">
        <v>56</v>
      </c>
      <c r="R110" s="53" t="s">
        <v>56</v>
      </c>
      <c r="S110" s="53" t="s">
        <v>56</v>
      </c>
      <c r="T110" s="53" t="s">
        <v>56</v>
      </c>
      <c r="U110" s="53" t="s">
        <v>56</v>
      </c>
      <c r="V110" s="53" t="s">
        <v>56</v>
      </c>
      <c r="W110" s="53" t="s">
        <v>56</v>
      </c>
      <c r="X110" s="53" t="s">
        <v>56</v>
      </c>
      <c r="Y110" s="53" t="s">
        <v>56</v>
      </c>
      <c r="Z110" s="53" t="s">
        <v>56</v>
      </c>
      <c r="AA110" s="53" t="s">
        <v>56</v>
      </c>
      <c r="AB110" s="53" t="s">
        <v>56</v>
      </c>
      <c r="AC110" s="53" t="s">
        <v>56</v>
      </c>
      <c r="AD110" s="53" t="s">
        <v>56</v>
      </c>
      <c r="AE110" s="53" t="s">
        <v>56</v>
      </c>
      <c r="AF110" s="53" t="s">
        <v>56</v>
      </c>
      <c r="AG110" s="53" t="s">
        <v>56</v>
      </c>
      <c r="AH110" s="53" t="s">
        <v>56</v>
      </c>
      <c r="AI110" s="53" t="s">
        <v>56</v>
      </c>
      <c r="AJ110" s="53" t="s">
        <v>56</v>
      </c>
      <c r="AK110" s="53" t="s">
        <v>56</v>
      </c>
      <c r="AL110" s="53" t="s">
        <v>56</v>
      </c>
      <c r="AM110" s="53" t="s">
        <v>56</v>
      </c>
      <c r="AN110" s="53" t="s">
        <v>56</v>
      </c>
      <c r="AO110" s="53" t="s">
        <v>56</v>
      </c>
      <c r="AP110" s="53" t="s">
        <v>56</v>
      </c>
      <c r="AQ110" s="53" t="s">
        <v>56</v>
      </c>
      <c r="AR110" s="53" t="s">
        <v>56</v>
      </c>
      <c r="AS110" s="53" t="s">
        <v>56</v>
      </c>
      <c r="AT110" s="53" t="s">
        <v>56</v>
      </c>
      <c r="AU110" s="62">
        <f t="shared" ref="AU110:AU111" si="24">N110</f>
        <v>30044334.14</v>
      </c>
      <c r="AV110" s="53" t="s">
        <v>56</v>
      </c>
      <c r="AW110" s="53" t="s">
        <v>56</v>
      </c>
      <c r="AX110" s="53" t="s">
        <v>56</v>
      </c>
      <c r="AY110" s="53" t="s">
        <v>56</v>
      </c>
      <c r="AZ110" s="53" t="s">
        <v>56</v>
      </c>
      <c r="BA110" s="54">
        <f t="shared" si="6"/>
        <v>0</v>
      </c>
      <c r="BB110" s="54">
        <f t="shared" si="7"/>
        <v>30044334.14</v>
      </c>
      <c r="BC110" s="55"/>
      <c r="BD110" s="37"/>
    </row>
    <row r="111">
      <c r="A111" s="34"/>
      <c r="B111" s="61" t="s">
        <v>174</v>
      </c>
      <c r="C111" s="60" t="s">
        <v>173</v>
      </c>
      <c r="D111" s="51">
        <v>1.0</v>
      </c>
      <c r="E111" s="51">
        <v>4.0</v>
      </c>
      <c r="F111" s="51">
        <v>52.0</v>
      </c>
      <c r="G111" s="51">
        <v>52.0</v>
      </c>
      <c r="H111" s="51">
        <v>52.0</v>
      </c>
      <c r="I111" s="52">
        <f t="shared" si="20"/>
        <v>6431520</v>
      </c>
      <c r="J111" s="52">
        <v>40197.0</v>
      </c>
      <c r="K111" s="52">
        <f t="shared" si="14"/>
        <v>9138546.768</v>
      </c>
      <c r="L111" s="52">
        <f t="shared" si="15"/>
        <v>9988431.617</v>
      </c>
      <c r="M111" s="52">
        <f t="shared" si="16"/>
        <v>10917355.76</v>
      </c>
      <c r="N111" s="52">
        <f t="shared" si="8"/>
        <v>30044334.14</v>
      </c>
      <c r="O111" s="53" t="s">
        <v>56</v>
      </c>
      <c r="P111" s="53" t="s">
        <v>56</v>
      </c>
      <c r="Q111" s="53" t="s">
        <v>56</v>
      </c>
      <c r="R111" s="53" t="s">
        <v>56</v>
      </c>
      <c r="S111" s="53" t="s">
        <v>56</v>
      </c>
      <c r="T111" s="53" t="s">
        <v>56</v>
      </c>
      <c r="U111" s="53" t="s">
        <v>56</v>
      </c>
      <c r="V111" s="53" t="s">
        <v>56</v>
      </c>
      <c r="W111" s="53" t="s">
        <v>56</v>
      </c>
      <c r="X111" s="53" t="s">
        <v>56</v>
      </c>
      <c r="Y111" s="53" t="s">
        <v>56</v>
      </c>
      <c r="Z111" s="53" t="s">
        <v>56</v>
      </c>
      <c r="AA111" s="53" t="s">
        <v>56</v>
      </c>
      <c r="AB111" s="53" t="s">
        <v>56</v>
      </c>
      <c r="AC111" s="53" t="s">
        <v>56</v>
      </c>
      <c r="AD111" s="53" t="s">
        <v>56</v>
      </c>
      <c r="AE111" s="53" t="s">
        <v>56</v>
      </c>
      <c r="AF111" s="53" t="s">
        <v>56</v>
      </c>
      <c r="AG111" s="53" t="s">
        <v>56</v>
      </c>
      <c r="AH111" s="53" t="s">
        <v>56</v>
      </c>
      <c r="AI111" s="53" t="s">
        <v>56</v>
      </c>
      <c r="AJ111" s="53" t="s">
        <v>56</v>
      </c>
      <c r="AK111" s="53" t="s">
        <v>56</v>
      </c>
      <c r="AL111" s="53" t="s">
        <v>56</v>
      </c>
      <c r="AM111" s="53" t="s">
        <v>56</v>
      </c>
      <c r="AN111" s="53" t="s">
        <v>56</v>
      </c>
      <c r="AO111" s="53" t="s">
        <v>56</v>
      </c>
      <c r="AP111" s="53" t="s">
        <v>56</v>
      </c>
      <c r="AQ111" s="53" t="s">
        <v>56</v>
      </c>
      <c r="AR111" s="53" t="s">
        <v>56</v>
      </c>
      <c r="AS111" s="53" t="s">
        <v>56</v>
      </c>
      <c r="AT111" s="53" t="s">
        <v>56</v>
      </c>
      <c r="AU111" s="62">
        <f t="shared" si="24"/>
        <v>30044334.14</v>
      </c>
      <c r="AV111" s="53" t="s">
        <v>56</v>
      </c>
      <c r="AW111" s="53" t="s">
        <v>56</v>
      </c>
      <c r="AX111" s="53" t="s">
        <v>56</v>
      </c>
      <c r="AY111" s="53" t="s">
        <v>56</v>
      </c>
      <c r="AZ111" s="53" t="s">
        <v>56</v>
      </c>
      <c r="BA111" s="54">
        <f t="shared" si="6"/>
        <v>0</v>
      </c>
      <c r="BB111" s="54">
        <f t="shared" si="7"/>
        <v>30044334.14</v>
      </c>
      <c r="BC111" s="55"/>
      <c r="BD111" s="37"/>
    </row>
    <row r="112">
      <c r="A112" s="34"/>
      <c r="B112" s="61" t="s">
        <v>175</v>
      </c>
      <c r="C112" s="60" t="s">
        <v>176</v>
      </c>
      <c r="D112" s="51">
        <v>1.0</v>
      </c>
      <c r="E112" s="51">
        <v>5.0</v>
      </c>
      <c r="F112" s="51">
        <v>52.0</v>
      </c>
      <c r="G112" s="51">
        <v>52.0</v>
      </c>
      <c r="H112" s="51">
        <v>52.0</v>
      </c>
      <c r="I112" s="52">
        <f t="shared" si="20"/>
        <v>14800000</v>
      </c>
      <c r="J112" s="52">
        <v>92500.0</v>
      </c>
      <c r="K112" s="52">
        <f t="shared" si="14"/>
        <v>26286650</v>
      </c>
      <c r="L112" s="52">
        <f t="shared" si="15"/>
        <v>28731308.45</v>
      </c>
      <c r="M112" s="52">
        <f t="shared" si="16"/>
        <v>31403320.14</v>
      </c>
      <c r="N112" s="52">
        <f t="shared" si="8"/>
        <v>86421278.59</v>
      </c>
      <c r="O112" s="53" t="s">
        <v>56</v>
      </c>
      <c r="P112" s="53" t="s">
        <v>56</v>
      </c>
      <c r="Q112" s="62">
        <f t="shared" ref="Q112:Q116" si="25">N112</f>
        <v>86421278.59</v>
      </c>
      <c r="R112" s="53" t="s">
        <v>56</v>
      </c>
      <c r="S112" s="53" t="s">
        <v>56</v>
      </c>
      <c r="T112" s="53" t="s">
        <v>56</v>
      </c>
      <c r="U112" s="53" t="s">
        <v>56</v>
      </c>
      <c r="V112" s="53" t="s">
        <v>56</v>
      </c>
      <c r="W112" s="53" t="s">
        <v>56</v>
      </c>
      <c r="X112" s="53" t="s">
        <v>56</v>
      </c>
      <c r="Y112" s="53" t="s">
        <v>56</v>
      </c>
      <c r="Z112" s="53" t="s">
        <v>56</v>
      </c>
      <c r="AA112" s="53" t="s">
        <v>56</v>
      </c>
      <c r="AB112" s="53" t="s">
        <v>56</v>
      </c>
      <c r="AC112" s="53" t="s">
        <v>56</v>
      </c>
      <c r="AD112" s="53" t="s">
        <v>56</v>
      </c>
      <c r="AE112" s="53" t="s">
        <v>56</v>
      </c>
      <c r="AF112" s="53" t="s">
        <v>56</v>
      </c>
      <c r="AG112" s="53" t="s">
        <v>56</v>
      </c>
      <c r="AH112" s="53" t="s">
        <v>56</v>
      </c>
      <c r="AI112" s="53" t="s">
        <v>56</v>
      </c>
      <c r="AJ112" s="53" t="s">
        <v>56</v>
      </c>
      <c r="AK112" s="53" t="s">
        <v>56</v>
      </c>
      <c r="AL112" s="53" t="s">
        <v>56</v>
      </c>
      <c r="AM112" s="53" t="s">
        <v>56</v>
      </c>
      <c r="AN112" s="53" t="s">
        <v>56</v>
      </c>
      <c r="AO112" s="53" t="s">
        <v>56</v>
      </c>
      <c r="AP112" s="53" t="s">
        <v>56</v>
      </c>
      <c r="AQ112" s="53" t="s">
        <v>56</v>
      </c>
      <c r="AR112" s="53" t="s">
        <v>56</v>
      </c>
      <c r="AS112" s="53" t="s">
        <v>56</v>
      </c>
      <c r="AT112" s="53" t="s">
        <v>56</v>
      </c>
      <c r="AU112" s="53" t="s">
        <v>56</v>
      </c>
      <c r="AV112" s="53" t="s">
        <v>56</v>
      </c>
      <c r="AW112" s="53" t="s">
        <v>56</v>
      </c>
      <c r="AX112" s="53" t="s">
        <v>56</v>
      </c>
      <c r="AY112" s="53" t="s">
        <v>56</v>
      </c>
      <c r="AZ112" s="53" t="s">
        <v>56</v>
      </c>
      <c r="BA112" s="54">
        <f t="shared" si="6"/>
        <v>0</v>
      </c>
      <c r="BB112" s="54">
        <f t="shared" si="7"/>
        <v>86421278.59</v>
      </c>
      <c r="BC112" s="55"/>
      <c r="BD112" s="37"/>
    </row>
    <row r="113">
      <c r="A113" s="34"/>
      <c r="B113" s="61" t="s">
        <v>177</v>
      </c>
      <c r="C113" s="60" t="s">
        <v>178</v>
      </c>
      <c r="D113" s="51">
        <v>1.0</v>
      </c>
      <c r="E113" s="51">
        <v>2.0</v>
      </c>
      <c r="F113" s="51">
        <v>52.0</v>
      </c>
      <c r="G113" s="51">
        <v>52.0</v>
      </c>
      <c r="H113" s="51">
        <v>52.0</v>
      </c>
      <c r="I113" s="52">
        <f t="shared" si="20"/>
        <v>14800000</v>
      </c>
      <c r="J113" s="52">
        <v>92500.0</v>
      </c>
      <c r="K113" s="52">
        <f t="shared" si="14"/>
        <v>10514660</v>
      </c>
      <c r="L113" s="52">
        <f t="shared" si="15"/>
        <v>11492523.38</v>
      </c>
      <c r="M113" s="52">
        <f t="shared" si="16"/>
        <v>12561328.05</v>
      </c>
      <c r="N113" s="52">
        <f t="shared" si="8"/>
        <v>34568511.43</v>
      </c>
      <c r="O113" s="53" t="s">
        <v>56</v>
      </c>
      <c r="P113" s="53" t="s">
        <v>56</v>
      </c>
      <c r="Q113" s="62">
        <f t="shared" si="25"/>
        <v>34568511.43</v>
      </c>
      <c r="R113" s="53" t="s">
        <v>56</v>
      </c>
      <c r="S113" s="53" t="s">
        <v>56</v>
      </c>
      <c r="T113" s="53" t="s">
        <v>56</v>
      </c>
      <c r="U113" s="53" t="s">
        <v>56</v>
      </c>
      <c r="V113" s="53" t="s">
        <v>56</v>
      </c>
      <c r="W113" s="53" t="s">
        <v>56</v>
      </c>
      <c r="X113" s="53" t="s">
        <v>56</v>
      </c>
      <c r="Y113" s="53" t="s">
        <v>56</v>
      </c>
      <c r="Z113" s="53" t="s">
        <v>56</v>
      </c>
      <c r="AA113" s="53" t="s">
        <v>56</v>
      </c>
      <c r="AB113" s="53" t="s">
        <v>56</v>
      </c>
      <c r="AC113" s="53" t="s">
        <v>56</v>
      </c>
      <c r="AD113" s="53" t="s">
        <v>56</v>
      </c>
      <c r="AE113" s="53" t="s">
        <v>56</v>
      </c>
      <c r="AF113" s="53" t="s">
        <v>56</v>
      </c>
      <c r="AG113" s="53" t="s">
        <v>56</v>
      </c>
      <c r="AH113" s="53" t="s">
        <v>56</v>
      </c>
      <c r="AI113" s="53" t="s">
        <v>56</v>
      </c>
      <c r="AJ113" s="53" t="s">
        <v>56</v>
      </c>
      <c r="AK113" s="53" t="s">
        <v>56</v>
      </c>
      <c r="AL113" s="53" t="s">
        <v>56</v>
      </c>
      <c r="AM113" s="53" t="s">
        <v>56</v>
      </c>
      <c r="AN113" s="53" t="s">
        <v>56</v>
      </c>
      <c r="AO113" s="53" t="s">
        <v>56</v>
      </c>
      <c r="AP113" s="53" t="s">
        <v>56</v>
      </c>
      <c r="AQ113" s="53" t="s">
        <v>56</v>
      </c>
      <c r="AR113" s="53" t="s">
        <v>56</v>
      </c>
      <c r="AS113" s="53" t="s">
        <v>56</v>
      </c>
      <c r="AT113" s="53" t="s">
        <v>56</v>
      </c>
      <c r="AU113" s="53" t="s">
        <v>56</v>
      </c>
      <c r="AV113" s="53" t="s">
        <v>56</v>
      </c>
      <c r="AW113" s="53" t="s">
        <v>56</v>
      </c>
      <c r="AX113" s="53" t="s">
        <v>56</v>
      </c>
      <c r="AY113" s="53" t="s">
        <v>56</v>
      </c>
      <c r="AZ113" s="53" t="s">
        <v>56</v>
      </c>
      <c r="BA113" s="54">
        <f t="shared" si="6"/>
        <v>0</v>
      </c>
      <c r="BB113" s="54">
        <f t="shared" si="7"/>
        <v>34568511.43</v>
      </c>
      <c r="BC113" s="55"/>
      <c r="BD113" s="37"/>
    </row>
    <row r="114">
      <c r="A114" s="34"/>
      <c r="B114" s="61" t="s">
        <v>179</v>
      </c>
      <c r="C114" s="60" t="s">
        <v>180</v>
      </c>
      <c r="D114" s="51">
        <v>1.0</v>
      </c>
      <c r="E114" s="51">
        <v>2.0</v>
      </c>
      <c r="F114" s="51">
        <v>52.0</v>
      </c>
      <c r="G114" s="51">
        <v>52.0</v>
      </c>
      <c r="H114" s="51">
        <v>52.0</v>
      </c>
      <c r="I114" s="52">
        <f t="shared" si="20"/>
        <v>12032000</v>
      </c>
      <c r="J114" s="52">
        <v>75200.0</v>
      </c>
      <c r="K114" s="52">
        <f t="shared" si="14"/>
        <v>8548134.4</v>
      </c>
      <c r="L114" s="52">
        <f t="shared" si="15"/>
        <v>9343110.899</v>
      </c>
      <c r="M114" s="52">
        <f t="shared" si="16"/>
        <v>10212020.21</v>
      </c>
      <c r="N114" s="52">
        <f t="shared" si="8"/>
        <v>28103265.51</v>
      </c>
      <c r="O114" s="53" t="s">
        <v>56</v>
      </c>
      <c r="P114" s="53" t="s">
        <v>56</v>
      </c>
      <c r="Q114" s="62">
        <f t="shared" si="25"/>
        <v>28103265.51</v>
      </c>
      <c r="R114" s="53" t="s">
        <v>56</v>
      </c>
      <c r="S114" s="53" t="s">
        <v>56</v>
      </c>
      <c r="T114" s="53" t="s">
        <v>56</v>
      </c>
      <c r="U114" s="53" t="s">
        <v>56</v>
      </c>
      <c r="V114" s="53" t="s">
        <v>56</v>
      </c>
      <c r="W114" s="53" t="s">
        <v>56</v>
      </c>
      <c r="X114" s="53" t="s">
        <v>56</v>
      </c>
      <c r="Y114" s="53" t="s">
        <v>56</v>
      </c>
      <c r="Z114" s="53" t="s">
        <v>56</v>
      </c>
      <c r="AA114" s="53" t="s">
        <v>56</v>
      </c>
      <c r="AB114" s="53" t="s">
        <v>56</v>
      </c>
      <c r="AC114" s="53" t="s">
        <v>56</v>
      </c>
      <c r="AD114" s="53" t="s">
        <v>56</v>
      </c>
      <c r="AE114" s="53" t="s">
        <v>56</v>
      </c>
      <c r="AF114" s="53" t="s">
        <v>56</v>
      </c>
      <c r="AG114" s="53" t="s">
        <v>56</v>
      </c>
      <c r="AH114" s="53" t="s">
        <v>56</v>
      </c>
      <c r="AI114" s="53" t="s">
        <v>56</v>
      </c>
      <c r="AJ114" s="53" t="s">
        <v>56</v>
      </c>
      <c r="AK114" s="53" t="s">
        <v>56</v>
      </c>
      <c r="AL114" s="53" t="s">
        <v>56</v>
      </c>
      <c r="AM114" s="53" t="s">
        <v>56</v>
      </c>
      <c r="AN114" s="53" t="s">
        <v>56</v>
      </c>
      <c r="AO114" s="53" t="s">
        <v>56</v>
      </c>
      <c r="AP114" s="53" t="s">
        <v>56</v>
      </c>
      <c r="AQ114" s="53" t="s">
        <v>56</v>
      </c>
      <c r="AR114" s="53" t="s">
        <v>56</v>
      </c>
      <c r="AS114" s="53" t="s">
        <v>56</v>
      </c>
      <c r="AT114" s="53" t="s">
        <v>56</v>
      </c>
      <c r="AU114" s="53" t="s">
        <v>56</v>
      </c>
      <c r="AV114" s="53" t="s">
        <v>56</v>
      </c>
      <c r="AW114" s="53" t="s">
        <v>56</v>
      </c>
      <c r="AX114" s="53" t="s">
        <v>56</v>
      </c>
      <c r="AY114" s="53" t="s">
        <v>56</v>
      </c>
      <c r="AZ114" s="53" t="s">
        <v>56</v>
      </c>
      <c r="BA114" s="54">
        <f t="shared" si="6"/>
        <v>0</v>
      </c>
      <c r="BB114" s="54">
        <f t="shared" si="7"/>
        <v>28103265.51</v>
      </c>
      <c r="BC114" s="55"/>
      <c r="BD114" s="37"/>
    </row>
    <row r="115">
      <c r="A115" s="34"/>
      <c r="B115" s="61" t="s">
        <v>181</v>
      </c>
      <c r="C115" s="60" t="s">
        <v>182</v>
      </c>
      <c r="D115" s="51">
        <v>1.0</v>
      </c>
      <c r="E115" s="51">
        <v>2.0</v>
      </c>
      <c r="F115" s="51">
        <v>52.0</v>
      </c>
      <c r="G115" s="51">
        <v>52.0</v>
      </c>
      <c r="H115" s="51">
        <v>52.0</v>
      </c>
      <c r="I115" s="52">
        <f t="shared" si="20"/>
        <v>14800000</v>
      </c>
      <c r="J115" s="52">
        <v>92500.0</v>
      </c>
      <c r="K115" s="52">
        <f t="shared" si="14"/>
        <v>10514660</v>
      </c>
      <c r="L115" s="52">
        <f t="shared" si="15"/>
        <v>11492523.38</v>
      </c>
      <c r="M115" s="52">
        <f t="shared" si="16"/>
        <v>12561328.05</v>
      </c>
      <c r="N115" s="52">
        <f t="shared" si="8"/>
        <v>34568511.43</v>
      </c>
      <c r="O115" s="53" t="s">
        <v>56</v>
      </c>
      <c r="P115" s="53" t="s">
        <v>56</v>
      </c>
      <c r="Q115" s="62">
        <f t="shared" si="25"/>
        <v>34568511.43</v>
      </c>
      <c r="R115" s="53" t="s">
        <v>56</v>
      </c>
      <c r="S115" s="53" t="s">
        <v>56</v>
      </c>
      <c r="T115" s="53" t="s">
        <v>56</v>
      </c>
      <c r="U115" s="53" t="s">
        <v>56</v>
      </c>
      <c r="V115" s="53" t="s">
        <v>56</v>
      </c>
      <c r="W115" s="53" t="s">
        <v>56</v>
      </c>
      <c r="X115" s="53" t="s">
        <v>56</v>
      </c>
      <c r="Y115" s="53" t="s">
        <v>56</v>
      </c>
      <c r="Z115" s="53" t="s">
        <v>56</v>
      </c>
      <c r="AA115" s="53" t="s">
        <v>56</v>
      </c>
      <c r="AB115" s="53" t="s">
        <v>56</v>
      </c>
      <c r="AC115" s="53" t="s">
        <v>56</v>
      </c>
      <c r="AD115" s="53" t="s">
        <v>56</v>
      </c>
      <c r="AE115" s="53" t="s">
        <v>56</v>
      </c>
      <c r="AF115" s="53" t="s">
        <v>56</v>
      </c>
      <c r="AG115" s="53" t="s">
        <v>56</v>
      </c>
      <c r="AH115" s="53" t="s">
        <v>56</v>
      </c>
      <c r="AI115" s="53" t="s">
        <v>56</v>
      </c>
      <c r="AJ115" s="53" t="s">
        <v>56</v>
      </c>
      <c r="AK115" s="53" t="s">
        <v>56</v>
      </c>
      <c r="AL115" s="53" t="s">
        <v>56</v>
      </c>
      <c r="AM115" s="53" t="s">
        <v>56</v>
      </c>
      <c r="AN115" s="53" t="s">
        <v>56</v>
      </c>
      <c r="AO115" s="53" t="s">
        <v>56</v>
      </c>
      <c r="AP115" s="53" t="s">
        <v>56</v>
      </c>
      <c r="AQ115" s="53" t="s">
        <v>56</v>
      </c>
      <c r="AR115" s="53" t="s">
        <v>56</v>
      </c>
      <c r="AS115" s="53" t="s">
        <v>56</v>
      </c>
      <c r="AT115" s="53" t="s">
        <v>56</v>
      </c>
      <c r="AU115" s="53" t="s">
        <v>56</v>
      </c>
      <c r="AV115" s="53" t="s">
        <v>56</v>
      </c>
      <c r="AW115" s="53" t="s">
        <v>56</v>
      </c>
      <c r="AX115" s="53" t="s">
        <v>56</v>
      </c>
      <c r="AY115" s="53" t="s">
        <v>56</v>
      </c>
      <c r="AZ115" s="53" t="s">
        <v>56</v>
      </c>
      <c r="BA115" s="54">
        <f t="shared" si="6"/>
        <v>0</v>
      </c>
      <c r="BB115" s="54">
        <f t="shared" si="7"/>
        <v>34568511.43</v>
      </c>
      <c r="BC115" s="55"/>
      <c r="BD115" s="37"/>
    </row>
    <row r="116">
      <c r="A116" s="34"/>
      <c r="B116" s="61" t="s">
        <v>183</v>
      </c>
      <c r="C116" s="60" t="s">
        <v>182</v>
      </c>
      <c r="D116" s="51">
        <v>1.0</v>
      </c>
      <c r="E116" s="51">
        <v>2.0</v>
      </c>
      <c r="F116" s="51">
        <v>52.0</v>
      </c>
      <c r="G116" s="51">
        <v>52.0</v>
      </c>
      <c r="H116" s="51">
        <v>52.0</v>
      </c>
      <c r="I116" s="52">
        <f t="shared" si="20"/>
        <v>14800000</v>
      </c>
      <c r="J116" s="52">
        <v>92500.0</v>
      </c>
      <c r="K116" s="52">
        <f t="shared" si="14"/>
        <v>10514660</v>
      </c>
      <c r="L116" s="52">
        <f t="shared" si="15"/>
        <v>11492523.38</v>
      </c>
      <c r="M116" s="52">
        <f t="shared" si="16"/>
        <v>12561328.05</v>
      </c>
      <c r="N116" s="52">
        <f t="shared" si="8"/>
        <v>34568511.43</v>
      </c>
      <c r="O116" s="53" t="s">
        <v>56</v>
      </c>
      <c r="P116" s="53" t="s">
        <v>56</v>
      </c>
      <c r="Q116" s="62">
        <f t="shared" si="25"/>
        <v>34568511.43</v>
      </c>
      <c r="R116" s="53" t="s">
        <v>56</v>
      </c>
      <c r="S116" s="53" t="s">
        <v>56</v>
      </c>
      <c r="T116" s="53" t="s">
        <v>56</v>
      </c>
      <c r="U116" s="53" t="s">
        <v>56</v>
      </c>
      <c r="V116" s="53" t="s">
        <v>56</v>
      </c>
      <c r="W116" s="53" t="s">
        <v>56</v>
      </c>
      <c r="X116" s="53" t="s">
        <v>56</v>
      </c>
      <c r="Y116" s="53" t="s">
        <v>56</v>
      </c>
      <c r="Z116" s="53" t="s">
        <v>56</v>
      </c>
      <c r="AA116" s="53" t="s">
        <v>56</v>
      </c>
      <c r="AB116" s="53" t="s">
        <v>56</v>
      </c>
      <c r="AC116" s="53" t="s">
        <v>56</v>
      </c>
      <c r="AD116" s="53" t="s">
        <v>56</v>
      </c>
      <c r="AE116" s="53" t="s">
        <v>56</v>
      </c>
      <c r="AF116" s="53" t="s">
        <v>56</v>
      </c>
      <c r="AG116" s="53" t="s">
        <v>56</v>
      </c>
      <c r="AH116" s="53" t="s">
        <v>56</v>
      </c>
      <c r="AI116" s="53" t="s">
        <v>56</v>
      </c>
      <c r="AJ116" s="53" t="s">
        <v>56</v>
      </c>
      <c r="AK116" s="53" t="s">
        <v>56</v>
      </c>
      <c r="AL116" s="53" t="s">
        <v>56</v>
      </c>
      <c r="AM116" s="53" t="s">
        <v>56</v>
      </c>
      <c r="AN116" s="53" t="s">
        <v>56</v>
      </c>
      <c r="AO116" s="53" t="s">
        <v>56</v>
      </c>
      <c r="AP116" s="53" t="s">
        <v>56</v>
      </c>
      <c r="AQ116" s="53" t="s">
        <v>56</v>
      </c>
      <c r="AR116" s="53" t="s">
        <v>56</v>
      </c>
      <c r="AS116" s="53" t="s">
        <v>56</v>
      </c>
      <c r="AT116" s="53" t="s">
        <v>56</v>
      </c>
      <c r="AU116" s="53" t="s">
        <v>56</v>
      </c>
      <c r="AV116" s="53" t="s">
        <v>56</v>
      </c>
      <c r="AW116" s="53" t="s">
        <v>56</v>
      </c>
      <c r="AX116" s="53" t="s">
        <v>56</v>
      </c>
      <c r="AY116" s="53" t="s">
        <v>56</v>
      </c>
      <c r="AZ116" s="53" t="s">
        <v>56</v>
      </c>
      <c r="BA116" s="54">
        <f t="shared" si="6"/>
        <v>0</v>
      </c>
      <c r="BB116" s="54">
        <f t="shared" si="7"/>
        <v>34568511.43</v>
      </c>
      <c r="BC116" s="55"/>
      <c r="BD116" s="37"/>
    </row>
    <row r="117">
      <c r="A117" s="34"/>
      <c r="B117" s="61" t="s">
        <v>184</v>
      </c>
      <c r="C117" s="60" t="s">
        <v>185</v>
      </c>
      <c r="D117" s="51">
        <v>1.0</v>
      </c>
      <c r="E117" s="51">
        <v>5.0</v>
      </c>
      <c r="F117" s="51">
        <v>52.0</v>
      </c>
      <c r="G117" s="51">
        <v>52.0</v>
      </c>
      <c r="H117" s="51">
        <v>52.0</v>
      </c>
      <c r="I117" s="52">
        <f t="shared" si="20"/>
        <v>4720000</v>
      </c>
      <c r="J117" s="52">
        <v>29500.0</v>
      </c>
      <c r="K117" s="52">
        <f t="shared" si="14"/>
        <v>8383310</v>
      </c>
      <c r="L117" s="52">
        <f t="shared" si="15"/>
        <v>9162957.83</v>
      </c>
      <c r="M117" s="52">
        <f t="shared" si="16"/>
        <v>10015112.91</v>
      </c>
      <c r="N117" s="52">
        <f t="shared" si="8"/>
        <v>27561380.74</v>
      </c>
      <c r="O117" s="53" t="s">
        <v>56</v>
      </c>
      <c r="P117" s="53" t="s">
        <v>56</v>
      </c>
      <c r="Q117" s="53" t="s">
        <v>56</v>
      </c>
      <c r="R117" s="53" t="s">
        <v>56</v>
      </c>
      <c r="S117" s="53" t="s">
        <v>56</v>
      </c>
      <c r="T117" s="53" t="s">
        <v>56</v>
      </c>
      <c r="U117" s="62">
        <f>N117</f>
        <v>27561380.74</v>
      </c>
      <c r="V117" s="53" t="s">
        <v>56</v>
      </c>
      <c r="W117" s="53" t="s">
        <v>56</v>
      </c>
      <c r="X117" s="53" t="s">
        <v>56</v>
      </c>
      <c r="Y117" s="53" t="s">
        <v>56</v>
      </c>
      <c r="Z117" s="53" t="s">
        <v>56</v>
      </c>
      <c r="AA117" s="53" t="s">
        <v>56</v>
      </c>
      <c r="AB117" s="53" t="s">
        <v>56</v>
      </c>
      <c r="AC117" s="53" t="s">
        <v>56</v>
      </c>
      <c r="AD117" s="53" t="s">
        <v>56</v>
      </c>
      <c r="AE117" s="53" t="s">
        <v>56</v>
      </c>
      <c r="AF117" s="53" t="s">
        <v>56</v>
      </c>
      <c r="AG117" s="53" t="s">
        <v>56</v>
      </c>
      <c r="AH117" s="53" t="s">
        <v>56</v>
      </c>
      <c r="AI117" s="53" t="s">
        <v>56</v>
      </c>
      <c r="AJ117" s="53" t="s">
        <v>56</v>
      </c>
      <c r="AK117" s="53" t="s">
        <v>56</v>
      </c>
      <c r="AL117" s="53" t="s">
        <v>56</v>
      </c>
      <c r="AM117" s="53" t="s">
        <v>56</v>
      </c>
      <c r="AN117" s="53" t="s">
        <v>56</v>
      </c>
      <c r="AO117" s="53" t="s">
        <v>56</v>
      </c>
      <c r="AP117" s="53" t="s">
        <v>56</v>
      </c>
      <c r="AQ117" s="53" t="s">
        <v>56</v>
      </c>
      <c r="AR117" s="53" t="s">
        <v>56</v>
      </c>
      <c r="AS117" s="53" t="s">
        <v>56</v>
      </c>
      <c r="AT117" s="53" t="s">
        <v>56</v>
      </c>
      <c r="AU117" s="53" t="s">
        <v>56</v>
      </c>
      <c r="AV117" s="53" t="s">
        <v>56</v>
      </c>
      <c r="AW117" s="53" t="s">
        <v>56</v>
      </c>
      <c r="AX117" s="53" t="s">
        <v>56</v>
      </c>
      <c r="AY117" s="53" t="s">
        <v>56</v>
      </c>
      <c r="AZ117" s="53" t="s">
        <v>56</v>
      </c>
      <c r="BA117" s="54">
        <f t="shared" si="6"/>
        <v>0</v>
      </c>
      <c r="BB117" s="54">
        <f t="shared" si="7"/>
        <v>27561380.74</v>
      </c>
      <c r="BC117" s="55"/>
      <c r="BD117" s="37"/>
    </row>
    <row r="118">
      <c r="A118" s="34"/>
      <c r="B118" s="61" t="s">
        <v>186</v>
      </c>
      <c r="C118" s="60" t="s">
        <v>185</v>
      </c>
      <c r="D118" s="51">
        <v>1.0</v>
      </c>
      <c r="E118" s="51">
        <v>4.0</v>
      </c>
      <c r="F118" s="51">
        <v>52.0</v>
      </c>
      <c r="G118" s="51">
        <v>52.0</v>
      </c>
      <c r="H118" s="51">
        <v>52.0</v>
      </c>
      <c r="I118" s="52">
        <f t="shared" si="20"/>
        <v>7947520</v>
      </c>
      <c r="J118" s="52">
        <v>49672.0</v>
      </c>
      <c r="K118" s="52">
        <v>9537024.0</v>
      </c>
      <c r="L118" s="52">
        <v>9537024.0</v>
      </c>
      <c r="M118" s="52">
        <v>9537024.0</v>
      </c>
      <c r="N118" s="52">
        <f t="shared" si="8"/>
        <v>28611072</v>
      </c>
      <c r="O118" s="53" t="s">
        <v>56</v>
      </c>
      <c r="P118" s="53" t="s">
        <v>56</v>
      </c>
      <c r="Q118" s="53" t="s">
        <v>56</v>
      </c>
      <c r="R118" s="53" t="s">
        <v>56</v>
      </c>
      <c r="S118" s="53" t="s">
        <v>56</v>
      </c>
      <c r="T118" s="53" t="s">
        <v>56</v>
      </c>
      <c r="U118" s="53" t="s">
        <v>56</v>
      </c>
      <c r="V118" s="53" t="s">
        <v>56</v>
      </c>
      <c r="W118" s="62">
        <f t="shared" ref="W118:W120" si="26">N118</f>
        <v>28611072</v>
      </c>
      <c r="X118" s="53" t="s">
        <v>56</v>
      </c>
      <c r="Y118" s="53" t="s">
        <v>56</v>
      </c>
      <c r="Z118" s="53" t="s">
        <v>56</v>
      </c>
      <c r="AA118" s="53" t="s">
        <v>56</v>
      </c>
      <c r="AB118" s="53" t="s">
        <v>56</v>
      </c>
      <c r="AC118" s="53" t="s">
        <v>56</v>
      </c>
      <c r="AD118" s="53" t="s">
        <v>56</v>
      </c>
      <c r="AE118" s="53" t="s">
        <v>56</v>
      </c>
      <c r="AF118" s="53" t="s">
        <v>56</v>
      </c>
      <c r="AG118" s="53" t="s">
        <v>56</v>
      </c>
      <c r="AH118" s="53" t="s">
        <v>56</v>
      </c>
      <c r="AI118" s="53" t="s">
        <v>56</v>
      </c>
      <c r="AJ118" s="53" t="s">
        <v>56</v>
      </c>
      <c r="AK118" s="53" t="s">
        <v>56</v>
      </c>
      <c r="AL118" s="53" t="s">
        <v>56</v>
      </c>
      <c r="AM118" s="53" t="s">
        <v>56</v>
      </c>
      <c r="AN118" s="53" t="s">
        <v>56</v>
      </c>
      <c r="AO118" s="53" t="s">
        <v>56</v>
      </c>
      <c r="AP118" s="53" t="s">
        <v>56</v>
      </c>
      <c r="AQ118" s="53" t="s">
        <v>56</v>
      </c>
      <c r="AR118" s="53" t="s">
        <v>56</v>
      </c>
      <c r="AS118" s="53" t="s">
        <v>56</v>
      </c>
      <c r="AT118" s="53" t="s">
        <v>56</v>
      </c>
      <c r="AU118" s="53" t="s">
        <v>56</v>
      </c>
      <c r="AV118" s="53" t="s">
        <v>56</v>
      </c>
      <c r="AW118" s="53" t="s">
        <v>56</v>
      </c>
      <c r="AX118" s="53" t="s">
        <v>56</v>
      </c>
      <c r="AY118" s="53" t="s">
        <v>56</v>
      </c>
      <c r="AZ118" s="53" t="s">
        <v>56</v>
      </c>
      <c r="BA118" s="54">
        <f t="shared" si="6"/>
        <v>0</v>
      </c>
      <c r="BB118" s="54">
        <f t="shared" si="7"/>
        <v>28611072</v>
      </c>
      <c r="BC118" s="55"/>
      <c r="BD118" s="37"/>
    </row>
    <row r="119">
      <c r="A119" s="34"/>
      <c r="B119" s="61" t="s">
        <v>187</v>
      </c>
      <c r="C119" s="60" t="s">
        <v>185</v>
      </c>
      <c r="D119" s="51">
        <v>1.0</v>
      </c>
      <c r="E119" s="51">
        <v>8.0</v>
      </c>
      <c r="F119" s="51">
        <v>52.0</v>
      </c>
      <c r="G119" s="51">
        <v>52.0</v>
      </c>
      <c r="H119" s="51">
        <v>52.0</v>
      </c>
      <c r="I119" s="52">
        <f t="shared" si="20"/>
        <v>8988320</v>
      </c>
      <c r="J119" s="52">
        <v>56177.0</v>
      </c>
      <c r="K119" s="52">
        <v>2.1571968E7</v>
      </c>
      <c r="L119" s="52">
        <v>2.1571968E7</v>
      </c>
      <c r="M119" s="52">
        <v>2.1571968E7</v>
      </c>
      <c r="N119" s="52">
        <f t="shared" si="8"/>
        <v>64715904</v>
      </c>
      <c r="O119" s="53" t="s">
        <v>56</v>
      </c>
      <c r="P119" s="53" t="s">
        <v>56</v>
      </c>
      <c r="Q119" s="53" t="s">
        <v>56</v>
      </c>
      <c r="R119" s="53" t="s">
        <v>56</v>
      </c>
      <c r="S119" s="53" t="s">
        <v>56</v>
      </c>
      <c r="T119" s="53" t="s">
        <v>56</v>
      </c>
      <c r="U119" s="53" t="s">
        <v>56</v>
      </c>
      <c r="V119" s="53" t="s">
        <v>56</v>
      </c>
      <c r="W119" s="62">
        <f t="shared" si="26"/>
        <v>64715904</v>
      </c>
      <c r="X119" s="53" t="s">
        <v>56</v>
      </c>
      <c r="Y119" s="53" t="s">
        <v>56</v>
      </c>
      <c r="Z119" s="53" t="s">
        <v>56</v>
      </c>
      <c r="AA119" s="53" t="s">
        <v>56</v>
      </c>
      <c r="AB119" s="53" t="s">
        <v>56</v>
      </c>
      <c r="AC119" s="53" t="s">
        <v>56</v>
      </c>
      <c r="AD119" s="53" t="s">
        <v>56</v>
      </c>
      <c r="AE119" s="53" t="s">
        <v>56</v>
      </c>
      <c r="AF119" s="53" t="s">
        <v>56</v>
      </c>
      <c r="AG119" s="53" t="s">
        <v>56</v>
      </c>
      <c r="AH119" s="53" t="s">
        <v>56</v>
      </c>
      <c r="AI119" s="53" t="s">
        <v>56</v>
      </c>
      <c r="AJ119" s="53" t="s">
        <v>56</v>
      </c>
      <c r="AK119" s="53" t="s">
        <v>56</v>
      </c>
      <c r="AL119" s="53" t="s">
        <v>56</v>
      </c>
      <c r="AM119" s="53" t="s">
        <v>56</v>
      </c>
      <c r="AN119" s="53" t="s">
        <v>56</v>
      </c>
      <c r="AO119" s="53" t="s">
        <v>56</v>
      </c>
      <c r="AP119" s="53" t="s">
        <v>56</v>
      </c>
      <c r="AQ119" s="53" t="s">
        <v>56</v>
      </c>
      <c r="AR119" s="53" t="s">
        <v>56</v>
      </c>
      <c r="AS119" s="53" t="s">
        <v>56</v>
      </c>
      <c r="AT119" s="53" t="s">
        <v>56</v>
      </c>
      <c r="AU119" s="53" t="s">
        <v>56</v>
      </c>
      <c r="AV119" s="53" t="s">
        <v>56</v>
      </c>
      <c r="AW119" s="53" t="s">
        <v>56</v>
      </c>
      <c r="AX119" s="53" t="s">
        <v>56</v>
      </c>
      <c r="AY119" s="53" t="s">
        <v>56</v>
      </c>
      <c r="AZ119" s="53" t="s">
        <v>56</v>
      </c>
      <c r="BA119" s="54">
        <f t="shared" si="6"/>
        <v>0</v>
      </c>
      <c r="BB119" s="54">
        <f t="shared" si="7"/>
        <v>64715904</v>
      </c>
      <c r="BC119" s="55"/>
      <c r="BD119" s="37"/>
    </row>
    <row r="120">
      <c r="A120" s="34"/>
      <c r="B120" s="61" t="s">
        <v>188</v>
      </c>
      <c r="C120" s="63" t="s">
        <v>185</v>
      </c>
      <c r="D120" s="53">
        <v>1.0</v>
      </c>
      <c r="E120" s="53">
        <v>8.0</v>
      </c>
      <c r="F120" s="53">
        <v>52.0</v>
      </c>
      <c r="G120" s="53">
        <v>52.0</v>
      </c>
      <c r="H120" s="53">
        <v>52.0</v>
      </c>
      <c r="I120" s="52">
        <f t="shared" si="20"/>
        <v>8256000</v>
      </c>
      <c r="J120" s="52">
        <v>51600.0</v>
      </c>
      <c r="K120" s="52">
        <v>1.98144E7</v>
      </c>
      <c r="L120" s="52">
        <v>1.98144E7</v>
      </c>
      <c r="M120" s="52">
        <v>1.98144E7</v>
      </c>
      <c r="N120" s="52">
        <f t="shared" si="8"/>
        <v>59443200</v>
      </c>
      <c r="O120" s="53" t="s">
        <v>56</v>
      </c>
      <c r="P120" s="53" t="s">
        <v>56</v>
      </c>
      <c r="Q120" s="53" t="s">
        <v>56</v>
      </c>
      <c r="R120" s="53" t="s">
        <v>56</v>
      </c>
      <c r="S120" s="53" t="s">
        <v>56</v>
      </c>
      <c r="T120" s="53" t="s">
        <v>56</v>
      </c>
      <c r="U120" s="53" t="s">
        <v>56</v>
      </c>
      <c r="V120" s="53" t="s">
        <v>56</v>
      </c>
      <c r="W120" s="62">
        <f t="shared" si="26"/>
        <v>59443200</v>
      </c>
      <c r="X120" s="53" t="s">
        <v>56</v>
      </c>
      <c r="Y120" s="53" t="s">
        <v>56</v>
      </c>
      <c r="Z120" s="53" t="s">
        <v>56</v>
      </c>
      <c r="AA120" s="53" t="s">
        <v>56</v>
      </c>
      <c r="AB120" s="53" t="s">
        <v>56</v>
      </c>
      <c r="AC120" s="53" t="s">
        <v>56</v>
      </c>
      <c r="AD120" s="53" t="s">
        <v>56</v>
      </c>
      <c r="AE120" s="53" t="s">
        <v>56</v>
      </c>
      <c r="AF120" s="53" t="s">
        <v>56</v>
      </c>
      <c r="AG120" s="53" t="s">
        <v>56</v>
      </c>
      <c r="AH120" s="53" t="s">
        <v>56</v>
      </c>
      <c r="AI120" s="53" t="s">
        <v>56</v>
      </c>
      <c r="AJ120" s="53" t="s">
        <v>56</v>
      </c>
      <c r="AK120" s="53" t="s">
        <v>56</v>
      </c>
      <c r="AL120" s="53" t="s">
        <v>56</v>
      </c>
      <c r="AM120" s="53" t="s">
        <v>56</v>
      </c>
      <c r="AN120" s="53" t="s">
        <v>56</v>
      </c>
      <c r="AO120" s="53" t="s">
        <v>56</v>
      </c>
      <c r="AP120" s="53" t="s">
        <v>56</v>
      </c>
      <c r="AQ120" s="53" t="s">
        <v>56</v>
      </c>
      <c r="AR120" s="53" t="s">
        <v>56</v>
      </c>
      <c r="AS120" s="53" t="s">
        <v>56</v>
      </c>
      <c r="AT120" s="53" t="s">
        <v>56</v>
      </c>
      <c r="AU120" s="53" t="s">
        <v>56</v>
      </c>
      <c r="AV120" s="53" t="s">
        <v>56</v>
      </c>
      <c r="AW120" s="53" t="s">
        <v>56</v>
      </c>
      <c r="AX120" s="53" t="s">
        <v>56</v>
      </c>
      <c r="AY120" s="53" t="s">
        <v>56</v>
      </c>
      <c r="AZ120" s="53" t="s">
        <v>56</v>
      </c>
      <c r="BA120" s="54">
        <f t="shared" si="6"/>
        <v>0</v>
      </c>
      <c r="BB120" s="54">
        <f t="shared" si="7"/>
        <v>59443200</v>
      </c>
      <c r="BC120" s="55"/>
      <c r="BD120" s="37"/>
    </row>
    <row r="121">
      <c r="A121" s="34"/>
      <c r="B121" s="49" t="s">
        <v>189</v>
      </c>
      <c r="C121" s="63" t="s">
        <v>190</v>
      </c>
      <c r="D121" s="53">
        <v>1.0</v>
      </c>
      <c r="E121" s="53">
        <v>8.0</v>
      </c>
      <c r="F121" s="53">
        <v>52.0</v>
      </c>
      <c r="G121" s="53">
        <v>52.0</v>
      </c>
      <c r="H121" s="53">
        <v>52.0</v>
      </c>
      <c r="I121" s="52">
        <f t="shared" si="20"/>
        <v>13838400</v>
      </c>
      <c r="J121" s="52">
        <v>86490.0</v>
      </c>
      <c r="K121" s="52">
        <f t="shared" ref="K121:K147" si="27">J121*E121*F121*1.093*D121</f>
        <v>39325965.12</v>
      </c>
      <c r="L121" s="52">
        <f t="shared" ref="L121:L147" si="28">D121*E121*G121*J121*1.093^2</f>
        <v>42983279.88</v>
      </c>
      <c r="M121" s="52">
        <f t="shared" ref="M121:M147" si="29">D121*E121*H121*J121*(1.093^3)</f>
        <v>46980724.9</v>
      </c>
      <c r="N121" s="52">
        <f t="shared" si="8"/>
        <v>129289969.9</v>
      </c>
      <c r="O121" s="53" t="s">
        <v>56</v>
      </c>
      <c r="P121" s="53" t="s">
        <v>56</v>
      </c>
      <c r="Q121" s="53" t="s">
        <v>56</v>
      </c>
      <c r="R121" s="53" t="s">
        <v>56</v>
      </c>
      <c r="S121" s="53" t="s">
        <v>56</v>
      </c>
      <c r="T121" s="53" t="s">
        <v>56</v>
      </c>
      <c r="U121" s="53" t="s">
        <v>56</v>
      </c>
      <c r="V121" s="53" t="s">
        <v>56</v>
      </c>
      <c r="W121" s="53" t="s">
        <v>56</v>
      </c>
      <c r="X121" s="53" t="s">
        <v>56</v>
      </c>
      <c r="Y121" s="53" t="s">
        <v>56</v>
      </c>
      <c r="Z121" s="53" t="s">
        <v>56</v>
      </c>
      <c r="AA121" s="53" t="s">
        <v>56</v>
      </c>
      <c r="AB121" s="53" t="s">
        <v>56</v>
      </c>
      <c r="AC121" s="53" t="s">
        <v>56</v>
      </c>
      <c r="AD121" s="53" t="s">
        <v>56</v>
      </c>
      <c r="AE121" s="53" t="s">
        <v>56</v>
      </c>
      <c r="AF121" s="53" t="s">
        <v>56</v>
      </c>
      <c r="AG121" s="53" t="s">
        <v>56</v>
      </c>
      <c r="AH121" s="53" t="s">
        <v>56</v>
      </c>
      <c r="AI121" s="53" t="s">
        <v>56</v>
      </c>
      <c r="AJ121" s="53" t="s">
        <v>56</v>
      </c>
      <c r="AK121" s="53" t="s">
        <v>56</v>
      </c>
      <c r="AL121" s="53" t="s">
        <v>56</v>
      </c>
      <c r="AM121" s="53" t="s">
        <v>56</v>
      </c>
      <c r="AN121" s="53" t="s">
        <v>56</v>
      </c>
      <c r="AO121" s="53" t="s">
        <v>56</v>
      </c>
      <c r="AP121" s="53" t="s">
        <v>56</v>
      </c>
      <c r="AQ121" s="62">
        <f>N121</f>
        <v>129289969.9</v>
      </c>
      <c r="AR121" s="53" t="s">
        <v>56</v>
      </c>
      <c r="AS121" s="53" t="s">
        <v>56</v>
      </c>
      <c r="AT121" s="53" t="s">
        <v>56</v>
      </c>
      <c r="AU121" s="53" t="s">
        <v>56</v>
      </c>
      <c r="AV121" s="53" t="s">
        <v>56</v>
      </c>
      <c r="AW121" s="53" t="s">
        <v>56</v>
      </c>
      <c r="AX121" s="53" t="s">
        <v>56</v>
      </c>
      <c r="AY121" s="53" t="s">
        <v>56</v>
      </c>
      <c r="AZ121" s="53" t="s">
        <v>56</v>
      </c>
      <c r="BA121" s="54">
        <f t="shared" si="6"/>
        <v>0</v>
      </c>
      <c r="BB121" s="54">
        <f t="shared" si="7"/>
        <v>129289969.9</v>
      </c>
      <c r="BC121" s="55"/>
      <c r="BD121" s="37"/>
    </row>
    <row r="122">
      <c r="A122" s="34"/>
      <c r="B122" s="49" t="s">
        <v>191</v>
      </c>
      <c r="C122" s="63" t="s">
        <v>192</v>
      </c>
      <c r="D122" s="53">
        <v>1.0</v>
      </c>
      <c r="E122" s="53">
        <v>15.0</v>
      </c>
      <c r="F122" s="53">
        <v>52.0</v>
      </c>
      <c r="G122" s="53">
        <v>52.0</v>
      </c>
      <c r="H122" s="53">
        <v>52.0</v>
      </c>
      <c r="I122" s="52">
        <f t="shared" si="20"/>
        <v>8000000</v>
      </c>
      <c r="J122" s="52">
        <v>50000.0</v>
      </c>
      <c r="K122" s="52">
        <f t="shared" si="27"/>
        <v>42627000</v>
      </c>
      <c r="L122" s="52">
        <f t="shared" si="28"/>
        <v>46591311</v>
      </c>
      <c r="M122" s="52">
        <f t="shared" si="29"/>
        <v>50924302.92</v>
      </c>
      <c r="N122" s="52">
        <f t="shared" ref="N122:N124" si="30">INT(SUM(K122:M122))</f>
        <v>140142613</v>
      </c>
      <c r="O122" s="53" t="s">
        <v>56</v>
      </c>
      <c r="P122" s="53" t="s">
        <v>56</v>
      </c>
      <c r="Q122" s="53" t="s">
        <v>56</v>
      </c>
      <c r="R122" s="53" t="s">
        <v>56</v>
      </c>
      <c r="S122" s="53" t="s">
        <v>56</v>
      </c>
      <c r="T122" s="53" t="s">
        <v>56</v>
      </c>
      <c r="U122" s="53" t="s">
        <v>56</v>
      </c>
      <c r="V122" s="53" t="s">
        <v>56</v>
      </c>
      <c r="W122" s="53" t="s">
        <v>56</v>
      </c>
      <c r="X122" s="53" t="s">
        <v>56</v>
      </c>
      <c r="Y122" s="53" t="s">
        <v>56</v>
      </c>
      <c r="Z122" s="53" t="s">
        <v>56</v>
      </c>
      <c r="AA122" s="62">
        <f>N122</f>
        <v>140142613</v>
      </c>
      <c r="AB122" s="53" t="s">
        <v>56</v>
      </c>
      <c r="AC122" s="53" t="s">
        <v>56</v>
      </c>
      <c r="AD122" s="53" t="s">
        <v>56</v>
      </c>
      <c r="AE122" s="53" t="s">
        <v>56</v>
      </c>
      <c r="AF122" s="53" t="s">
        <v>56</v>
      </c>
      <c r="AG122" s="53" t="s">
        <v>56</v>
      </c>
      <c r="AH122" s="53" t="s">
        <v>56</v>
      </c>
      <c r="AI122" s="53" t="s">
        <v>56</v>
      </c>
      <c r="AJ122" s="53" t="s">
        <v>56</v>
      </c>
      <c r="AK122" s="53" t="s">
        <v>56</v>
      </c>
      <c r="AL122" s="53" t="s">
        <v>56</v>
      </c>
      <c r="AM122" s="53" t="s">
        <v>56</v>
      </c>
      <c r="AN122" s="53" t="s">
        <v>56</v>
      </c>
      <c r="AO122" s="53" t="s">
        <v>56</v>
      </c>
      <c r="AP122" s="53" t="s">
        <v>56</v>
      </c>
      <c r="AQ122" s="53" t="s">
        <v>56</v>
      </c>
      <c r="AR122" s="53" t="s">
        <v>56</v>
      </c>
      <c r="AS122" s="53" t="s">
        <v>56</v>
      </c>
      <c r="AT122" s="53" t="s">
        <v>56</v>
      </c>
      <c r="AU122" s="53" t="s">
        <v>56</v>
      </c>
      <c r="AV122" s="53" t="s">
        <v>56</v>
      </c>
      <c r="AW122" s="53" t="s">
        <v>56</v>
      </c>
      <c r="AX122" s="53" t="s">
        <v>56</v>
      </c>
      <c r="AY122" s="53" t="s">
        <v>56</v>
      </c>
      <c r="AZ122" s="53" t="s">
        <v>56</v>
      </c>
      <c r="BA122" s="54">
        <f t="shared" si="6"/>
        <v>0</v>
      </c>
      <c r="BB122" s="54">
        <f t="shared" si="7"/>
        <v>140142613</v>
      </c>
      <c r="BC122" s="55"/>
      <c r="BD122" s="37"/>
    </row>
    <row r="123">
      <c r="A123" s="34"/>
      <c r="B123" s="49" t="s">
        <v>193</v>
      </c>
      <c r="C123" s="63" t="s">
        <v>192</v>
      </c>
      <c r="D123" s="53">
        <v>1.0</v>
      </c>
      <c r="E123" s="53">
        <v>15.0</v>
      </c>
      <c r="F123" s="53">
        <v>52.0</v>
      </c>
      <c r="G123" s="53">
        <v>52.0</v>
      </c>
      <c r="H123" s="53">
        <v>52.0</v>
      </c>
      <c r="I123" s="52">
        <f t="shared" si="20"/>
        <v>8000000</v>
      </c>
      <c r="J123" s="52">
        <v>50000.0</v>
      </c>
      <c r="K123" s="52">
        <f t="shared" si="27"/>
        <v>42627000</v>
      </c>
      <c r="L123" s="52">
        <f t="shared" si="28"/>
        <v>46591311</v>
      </c>
      <c r="M123" s="52">
        <f t="shared" si="29"/>
        <v>50924302.92</v>
      </c>
      <c r="N123" s="52">
        <f t="shared" si="30"/>
        <v>140142613</v>
      </c>
      <c r="O123" s="53" t="s">
        <v>56</v>
      </c>
      <c r="P123" s="53" t="s">
        <v>56</v>
      </c>
      <c r="Q123" s="53" t="s">
        <v>56</v>
      </c>
      <c r="R123" s="53" t="s">
        <v>56</v>
      </c>
      <c r="S123" s="53" t="s">
        <v>56</v>
      </c>
      <c r="T123" s="53" t="s">
        <v>56</v>
      </c>
      <c r="U123" s="53" t="s">
        <v>56</v>
      </c>
      <c r="V123" s="53" t="s">
        <v>56</v>
      </c>
      <c r="W123" s="53" t="s">
        <v>56</v>
      </c>
      <c r="X123" s="53" t="s">
        <v>56</v>
      </c>
      <c r="Y123" s="53" t="s">
        <v>56</v>
      </c>
      <c r="Z123" s="53" t="s">
        <v>56</v>
      </c>
      <c r="AA123" s="53" t="s">
        <v>56</v>
      </c>
      <c r="AB123" s="53" t="s">
        <v>56</v>
      </c>
      <c r="AC123" s="53" t="s">
        <v>56</v>
      </c>
      <c r="AD123" s="53" t="s">
        <v>56</v>
      </c>
      <c r="AE123" s="62">
        <f>N123</f>
        <v>140142613</v>
      </c>
      <c r="AF123" s="53" t="s">
        <v>56</v>
      </c>
      <c r="AG123" s="53" t="s">
        <v>56</v>
      </c>
      <c r="AH123" s="53" t="s">
        <v>56</v>
      </c>
      <c r="AI123" s="53" t="s">
        <v>56</v>
      </c>
      <c r="AJ123" s="53" t="s">
        <v>56</v>
      </c>
      <c r="AK123" s="53" t="s">
        <v>56</v>
      </c>
      <c r="AL123" s="53" t="s">
        <v>56</v>
      </c>
      <c r="AM123" s="53" t="s">
        <v>56</v>
      </c>
      <c r="AN123" s="53" t="s">
        <v>56</v>
      </c>
      <c r="AO123" s="53" t="s">
        <v>56</v>
      </c>
      <c r="AP123" s="53" t="s">
        <v>56</v>
      </c>
      <c r="AQ123" s="53" t="s">
        <v>56</v>
      </c>
      <c r="AR123" s="53" t="s">
        <v>56</v>
      </c>
      <c r="AS123" s="53" t="s">
        <v>56</v>
      </c>
      <c r="AT123" s="53" t="s">
        <v>56</v>
      </c>
      <c r="AU123" s="53" t="s">
        <v>56</v>
      </c>
      <c r="AV123" s="53" t="s">
        <v>56</v>
      </c>
      <c r="AW123" s="53" t="s">
        <v>56</v>
      </c>
      <c r="AX123" s="53" t="s">
        <v>56</v>
      </c>
      <c r="AY123" s="53" t="s">
        <v>56</v>
      </c>
      <c r="AZ123" s="53" t="s">
        <v>56</v>
      </c>
      <c r="BA123" s="54">
        <f t="shared" si="6"/>
        <v>0</v>
      </c>
      <c r="BB123" s="54">
        <f t="shared" si="7"/>
        <v>140142613</v>
      </c>
      <c r="BC123" s="55"/>
      <c r="BD123" s="37"/>
    </row>
    <row r="124">
      <c r="A124" s="34"/>
      <c r="B124" s="49" t="s">
        <v>194</v>
      </c>
      <c r="C124" s="63" t="s">
        <v>192</v>
      </c>
      <c r="D124" s="53">
        <v>1.0</v>
      </c>
      <c r="E124" s="53">
        <v>15.0</v>
      </c>
      <c r="F124" s="53">
        <v>52.0</v>
      </c>
      <c r="G124" s="53">
        <v>52.0</v>
      </c>
      <c r="H124" s="53">
        <v>52.0</v>
      </c>
      <c r="I124" s="52">
        <f t="shared" si="20"/>
        <v>8000000</v>
      </c>
      <c r="J124" s="52">
        <v>50000.0</v>
      </c>
      <c r="K124" s="52">
        <f t="shared" si="27"/>
        <v>42627000</v>
      </c>
      <c r="L124" s="52">
        <f t="shared" si="28"/>
        <v>46591311</v>
      </c>
      <c r="M124" s="52">
        <f t="shared" si="29"/>
        <v>50924302.92</v>
      </c>
      <c r="N124" s="52">
        <f t="shared" si="30"/>
        <v>140142613</v>
      </c>
      <c r="O124" s="53" t="s">
        <v>56</v>
      </c>
      <c r="P124" s="53" t="s">
        <v>56</v>
      </c>
      <c r="Q124" s="53" t="s">
        <v>56</v>
      </c>
      <c r="R124" s="53" t="s">
        <v>56</v>
      </c>
      <c r="S124" s="53" t="s">
        <v>56</v>
      </c>
      <c r="T124" s="53" t="s">
        <v>56</v>
      </c>
      <c r="U124" s="53" t="s">
        <v>56</v>
      </c>
      <c r="V124" s="53" t="s">
        <v>56</v>
      </c>
      <c r="W124" s="53" t="s">
        <v>56</v>
      </c>
      <c r="X124" s="53" t="s">
        <v>56</v>
      </c>
      <c r="Y124" s="53" t="s">
        <v>56</v>
      </c>
      <c r="Z124" s="53" t="s">
        <v>56</v>
      </c>
      <c r="AA124" s="53" t="s">
        <v>56</v>
      </c>
      <c r="AB124" s="53" t="s">
        <v>56</v>
      </c>
      <c r="AC124" s="62">
        <f>N124</f>
        <v>140142613</v>
      </c>
      <c r="AD124" s="53" t="s">
        <v>56</v>
      </c>
      <c r="AE124" s="53" t="s">
        <v>56</v>
      </c>
      <c r="AF124" s="53" t="s">
        <v>56</v>
      </c>
      <c r="AG124" s="53" t="s">
        <v>56</v>
      </c>
      <c r="AH124" s="53" t="s">
        <v>56</v>
      </c>
      <c r="AI124" s="53" t="s">
        <v>56</v>
      </c>
      <c r="AJ124" s="53" t="s">
        <v>56</v>
      </c>
      <c r="AK124" s="53" t="s">
        <v>56</v>
      </c>
      <c r="AL124" s="53" t="s">
        <v>56</v>
      </c>
      <c r="AM124" s="53" t="s">
        <v>56</v>
      </c>
      <c r="AN124" s="53" t="s">
        <v>56</v>
      </c>
      <c r="AO124" s="53" t="s">
        <v>56</v>
      </c>
      <c r="AP124" s="53" t="s">
        <v>56</v>
      </c>
      <c r="AQ124" s="53" t="s">
        <v>56</v>
      </c>
      <c r="AR124" s="53" t="s">
        <v>56</v>
      </c>
      <c r="AS124" s="53" t="s">
        <v>56</v>
      </c>
      <c r="AT124" s="53" t="s">
        <v>56</v>
      </c>
      <c r="AU124" s="53" t="s">
        <v>56</v>
      </c>
      <c r="AV124" s="53" t="s">
        <v>56</v>
      </c>
      <c r="AW124" s="53" t="s">
        <v>56</v>
      </c>
      <c r="AX124" s="53" t="s">
        <v>56</v>
      </c>
      <c r="AY124" s="53" t="s">
        <v>56</v>
      </c>
      <c r="AZ124" s="53" t="s">
        <v>56</v>
      </c>
      <c r="BA124" s="54">
        <f t="shared" si="6"/>
        <v>0</v>
      </c>
      <c r="BB124" s="54">
        <f t="shared" si="7"/>
        <v>140142613</v>
      </c>
      <c r="BC124" s="55"/>
      <c r="BD124" s="37"/>
    </row>
    <row r="125">
      <c r="A125" s="34"/>
      <c r="B125" s="49" t="s">
        <v>195</v>
      </c>
      <c r="C125" s="63" t="s">
        <v>192</v>
      </c>
      <c r="D125" s="53">
        <v>1.0</v>
      </c>
      <c r="E125" s="53">
        <v>15.0</v>
      </c>
      <c r="F125" s="53">
        <v>52.0</v>
      </c>
      <c r="G125" s="53">
        <v>52.0</v>
      </c>
      <c r="H125" s="53">
        <v>52.0</v>
      </c>
      <c r="I125" s="52">
        <f t="shared" si="20"/>
        <v>8000000</v>
      </c>
      <c r="J125" s="52">
        <v>50000.0</v>
      </c>
      <c r="K125" s="52">
        <f t="shared" si="27"/>
        <v>42627000</v>
      </c>
      <c r="L125" s="52">
        <f t="shared" si="28"/>
        <v>46591311</v>
      </c>
      <c r="M125" s="52">
        <f t="shared" si="29"/>
        <v>50924302.92</v>
      </c>
      <c r="N125" s="52">
        <f t="shared" ref="N125:N129" si="31">ROUND(SUM(K125:M125),0)</f>
        <v>140142614</v>
      </c>
      <c r="O125" s="53" t="s">
        <v>56</v>
      </c>
      <c r="P125" s="53" t="s">
        <v>56</v>
      </c>
      <c r="Q125" s="53" t="s">
        <v>56</v>
      </c>
      <c r="R125" s="53" t="s">
        <v>56</v>
      </c>
      <c r="S125" s="53" t="s">
        <v>56</v>
      </c>
      <c r="T125" s="53" t="s">
        <v>56</v>
      </c>
      <c r="U125" s="53" t="s">
        <v>56</v>
      </c>
      <c r="V125" s="53" t="s">
        <v>56</v>
      </c>
      <c r="W125" s="53" t="s">
        <v>56</v>
      </c>
      <c r="X125" s="53" t="s">
        <v>56</v>
      </c>
      <c r="Y125" s="53" t="s">
        <v>56</v>
      </c>
      <c r="Z125" s="53" t="s">
        <v>56</v>
      </c>
      <c r="AA125" s="53" t="s">
        <v>56</v>
      </c>
      <c r="AB125" s="53" t="s">
        <v>56</v>
      </c>
      <c r="AC125" s="53" t="s">
        <v>56</v>
      </c>
      <c r="AD125" s="53" t="s">
        <v>56</v>
      </c>
      <c r="AE125" s="53" t="s">
        <v>56</v>
      </c>
      <c r="AF125" s="53" t="s">
        <v>56</v>
      </c>
      <c r="AG125" s="62">
        <f>N125</f>
        <v>140142614</v>
      </c>
      <c r="AH125" s="53" t="s">
        <v>56</v>
      </c>
      <c r="AI125" s="53" t="s">
        <v>56</v>
      </c>
      <c r="AJ125" s="53" t="s">
        <v>56</v>
      </c>
      <c r="AK125" s="53" t="s">
        <v>56</v>
      </c>
      <c r="AL125" s="53" t="s">
        <v>56</v>
      </c>
      <c r="AM125" s="53" t="s">
        <v>56</v>
      </c>
      <c r="AN125" s="53" t="s">
        <v>56</v>
      </c>
      <c r="AO125" s="53" t="s">
        <v>56</v>
      </c>
      <c r="AP125" s="53" t="s">
        <v>56</v>
      </c>
      <c r="AQ125" s="53" t="s">
        <v>56</v>
      </c>
      <c r="AR125" s="53" t="s">
        <v>56</v>
      </c>
      <c r="AS125" s="53" t="s">
        <v>56</v>
      </c>
      <c r="AT125" s="53" t="s">
        <v>56</v>
      </c>
      <c r="AU125" s="53" t="s">
        <v>56</v>
      </c>
      <c r="AV125" s="53" t="s">
        <v>56</v>
      </c>
      <c r="AW125" s="53" t="s">
        <v>56</v>
      </c>
      <c r="AX125" s="53" t="s">
        <v>56</v>
      </c>
      <c r="AY125" s="53" t="s">
        <v>56</v>
      </c>
      <c r="AZ125" s="53" t="s">
        <v>56</v>
      </c>
      <c r="BA125" s="54">
        <f t="shared" si="6"/>
        <v>0</v>
      </c>
      <c r="BB125" s="54">
        <f t="shared" si="7"/>
        <v>140142614</v>
      </c>
      <c r="BC125" s="55"/>
      <c r="BD125" s="37"/>
    </row>
    <row r="126">
      <c r="A126" s="34"/>
      <c r="B126" s="49" t="s">
        <v>196</v>
      </c>
      <c r="C126" s="63" t="s">
        <v>192</v>
      </c>
      <c r="D126" s="53">
        <v>1.0</v>
      </c>
      <c r="E126" s="53">
        <v>15.0</v>
      </c>
      <c r="F126" s="53">
        <v>52.0</v>
      </c>
      <c r="G126" s="53">
        <v>52.0</v>
      </c>
      <c r="H126" s="53">
        <v>52.0</v>
      </c>
      <c r="I126" s="52">
        <f t="shared" si="20"/>
        <v>8000000</v>
      </c>
      <c r="J126" s="52">
        <v>50000.0</v>
      </c>
      <c r="K126" s="52">
        <f t="shared" si="27"/>
        <v>42627000</v>
      </c>
      <c r="L126" s="52">
        <f t="shared" si="28"/>
        <v>46591311</v>
      </c>
      <c r="M126" s="52">
        <f t="shared" si="29"/>
        <v>50924302.92</v>
      </c>
      <c r="N126" s="52">
        <f t="shared" si="31"/>
        <v>140142614</v>
      </c>
      <c r="O126" s="53" t="s">
        <v>56</v>
      </c>
      <c r="P126" s="53" t="s">
        <v>56</v>
      </c>
      <c r="Q126" s="53" t="s">
        <v>56</v>
      </c>
      <c r="R126" s="53" t="s">
        <v>56</v>
      </c>
      <c r="S126" s="53" t="s">
        <v>56</v>
      </c>
      <c r="T126" s="53" t="s">
        <v>56</v>
      </c>
      <c r="U126" s="53" t="s">
        <v>56</v>
      </c>
      <c r="V126" s="53" t="s">
        <v>56</v>
      </c>
      <c r="W126" s="53" t="s">
        <v>56</v>
      </c>
      <c r="X126" s="53" t="s">
        <v>56</v>
      </c>
      <c r="Y126" s="53" t="s">
        <v>56</v>
      </c>
      <c r="Z126" s="53" t="s">
        <v>56</v>
      </c>
      <c r="AA126" s="53" t="s">
        <v>56</v>
      </c>
      <c r="AB126" s="53" t="s">
        <v>56</v>
      </c>
      <c r="AC126" s="53" t="s">
        <v>56</v>
      </c>
      <c r="AD126" s="53" t="s">
        <v>56</v>
      </c>
      <c r="AE126" s="53" t="s">
        <v>56</v>
      </c>
      <c r="AF126" s="53" t="s">
        <v>56</v>
      </c>
      <c r="AG126" s="53" t="s">
        <v>56</v>
      </c>
      <c r="AH126" s="53" t="s">
        <v>56</v>
      </c>
      <c r="AI126" s="62">
        <f>N126</f>
        <v>140142614</v>
      </c>
      <c r="AJ126" s="53" t="s">
        <v>56</v>
      </c>
      <c r="AK126" s="53" t="s">
        <v>56</v>
      </c>
      <c r="AL126" s="53" t="s">
        <v>56</v>
      </c>
      <c r="AM126" s="53" t="s">
        <v>56</v>
      </c>
      <c r="AN126" s="53" t="s">
        <v>56</v>
      </c>
      <c r="AO126" s="53" t="s">
        <v>56</v>
      </c>
      <c r="AP126" s="53" t="s">
        <v>56</v>
      </c>
      <c r="AQ126" s="53" t="s">
        <v>56</v>
      </c>
      <c r="AR126" s="53" t="s">
        <v>56</v>
      </c>
      <c r="AS126" s="53" t="s">
        <v>56</v>
      </c>
      <c r="AT126" s="53" t="s">
        <v>56</v>
      </c>
      <c r="AU126" s="53" t="s">
        <v>56</v>
      </c>
      <c r="AV126" s="53" t="s">
        <v>56</v>
      </c>
      <c r="AW126" s="53" t="s">
        <v>56</v>
      </c>
      <c r="AX126" s="53" t="s">
        <v>56</v>
      </c>
      <c r="AY126" s="53" t="s">
        <v>56</v>
      </c>
      <c r="AZ126" s="53" t="s">
        <v>56</v>
      </c>
      <c r="BA126" s="54">
        <f t="shared" si="6"/>
        <v>0</v>
      </c>
      <c r="BB126" s="54">
        <f t="shared" si="7"/>
        <v>140142614</v>
      </c>
      <c r="BC126" s="55"/>
      <c r="BD126" s="37"/>
    </row>
    <row r="127">
      <c r="A127" s="34"/>
      <c r="B127" s="49" t="s">
        <v>197</v>
      </c>
      <c r="C127" s="63" t="s">
        <v>192</v>
      </c>
      <c r="D127" s="53">
        <v>1.0</v>
      </c>
      <c r="E127" s="53">
        <v>15.0</v>
      </c>
      <c r="F127" s="53">
        <v>52.0</v>
      </c>
      <c r="G127" s="53">
        <v>52.0</v>
      </c>
      <c r="H127" s="53">
        <v>52.0</v>
      </c>
      <c r="I127" s="52">
        <f t="shared" si="20"/>
        <v>8000000</v>
      </c>
      <c r="J127" s="52">
        <v>50000.0</v>
      </c>
      <c r="K127" s="52">
        <f t="shared" si="27"/>
        <v>42627000</v>
      </c>
      <c r="L127" s="52">
        <f t="shared" si="28"/>
        <v>46591311</v>
      </c>
      <c r="M127" s="52">
        <f t="shared" si="29"/>
        <v>50924302.92</v>
      </c>
      <c r="N127" s="52">
        <f t="shared" si="31"/>
        <v>140142614</v>
      </c>
      <c r="O127" s="53" t="s">
        <v>56</v>
      </c>
      <c r="P127" s="53" t="s">
        <v>56</v>
      </c>
      <c r="Q127" s="53" t="s">
        <v>56</v>
      </c>
      <c r="R127" s="53" t="s">
        <v>56</v>
      </c>
      <c r="S127" s="53" t="s">
        <v>56</v>
      </c>
      <c r="T127" s="53" t="s">
        <v>56</v>
      </c>
      <c r="U127" s="53" t="s">
        <v>56</v>
      </c>
      <c r="V127" s="53" t="s">
        <v>56</v>
      </c>
      <c r="W127" s="53" t="s">
        <v>56</v>
      </c>
      <c r="X127" s="53" t="s">
        <v>56</v>
      </c>
      <c r="Y127" s="53" t="s">
        <v>56</v>
      </c>
      <c r="Z127" s="53" t="s">
        <v>56</v>
      </c>
      <c r="AA127" s="53" t="s">
        <v>56</v>
      </c>
      <c r="AB127" s="53" t="s">
        <v>56</v>
      </c>
      <c r="AC127" s="53" t="s">
        <v>56</v>
      </c>
      <c r="AD127" s="53" t="s">
        <v>56</v>
      </c>
      <c r="AE127" s="53" t="s">
        <v>56</v>
      </c>
      <c r="AF127" s="53" t="s">
        <v>56</v>
      </c>
      <c r="AG127" s="53" t="s">
        <v>56</v>
      </c>
      <c r="AH127" s="53" t="s">
        <v>56</v>
      </c>
      <c r="AI127" s="53" t="s">
        <v>56</v>
      </c>
      <c r="AJ127" s="53" t="s">
        <v>56</v>
      </c>
      <c r="AK127" s="62">
        <f>N127</f>
        <v>140142614</v>
      </c>
      <c r="AL127" s="53" t="s">
        <v>56</v>
      </c>
      <c r="AM127" s="53" t="s">
        <v>56</v>
      </c>
      <c r="AN127" s="53" t="s">
        <v>56</v>
      </c>
      <c r="AO127" s="53" t="s">
        <v>56</v>
      </c>
      <c r="AP127" s="53" t="s">
        <v>56</v>
      </c>
      <c r="AQ127" s="53" t="s">
        <v>56</v>
      </c>
      <c r="AR127" s="53" t="s">
        <v>56</v>
      </c>
      <c r="AS127" s="53" t="s">
        <v>56</v>
      </c>
      <c r="AT127" s="53" t="s">
        <v>56</v>
      </c>
      <c r="AU127" s="53" t="s">
        <v>56</v>
      </c>
      <c r="AV127" s="53" t="s">
        <v>56</v>
      </c>
      <c r="AW127" s="53" t="s">
        <v>56</v>
      </c>
      <c r="AX127" s="53" t="s">
        <v>56</v>
      </c>
      <c r="AY127" s="53" t="s">
        <v>56</v>
      </c>
      <c r="AZ127" s="53" t="s">
        <v>56</v>
      </c>
      <c r="BA127" s="54">
        <f t="shared" si="6"/>
        <v>0</v>
      </c>
      <c r="BB127" s="54">
        <f t="shared" si="7"/>
        <v>140142614</v>
      </c>
      <c r="BC127" s="55"/>
      <c r="BD127" s="37"/>
    </row>
    <row r="128">
      <c r="A128" s="34"/>
      <c r="B128" s="49" t="s">
        <v>198</v>
      </c>
      <c r="C128" s="63" t="s">
        <v>192</v>
      </c>
      <c r="D128" s="53">
        <v>1.0</v>
      </c>
      <c r="E128" s="53">
        <v>15.0</v>
      </c>
      <c r="F128" s="53">
        <v>52.0</v>
      </c>
      <c r="G128" s="53">
        <v>52.0</v>
      </c>
      <c r="H128" s="53">
        <v>52.0</v>
      </c>
      <c r="I128" s="52">
        <f t="shared" si="20"/>
        <v>8000000</v>
      </c>
      <c r="J128" s="52">
        <v>50000.0</v>
      </c>
      <c r="K128" s="52">
        <f t="shared" si="27"/>
        <v>42627000</v>
      </c>
      <c r="L128" s="52">
        <f t="shared" si="28"/>
        <v>46591311</v>
      </c>
      <c r="M128" s="52">
        <f t="shared" si="29"/>
        <v>50924302.92</v>
      </c>
      <c r="N128" s="52">
        <f t="shared" si="31"/>
        <v>140142614</v>
      </c>
      <c r="O128" s="53" t="s">
        <v>56</v>
      </c>
      <c r="P128" s="53" t="s">
        <v>56</v>
      </c>
      <c r="Q128" s="53" t="s">
        <v>56</v>
      </c>
      <c r="R128" s="53" t="s">
        <v>56</v>
      </c>
      <c r="S128" s="53" t="s">
        <v>56</v>
      </c>
      <c r="T128" s="53" t="s">
        <v>56</v>
      </c>
      <c r="U128" s="53" t="s">
        <v>56</v>
      </c>
      <c r="V128" s="53" t="s">
        <v>56</v>
      </c>
      <c r="W128" s="53" t="s">
        <v>56</v>
      </c>
      <c r="X128" s="53" t="s">
        <v>56</v>
      </c>
      <c r="Y128" s="53" t="s">
        <v>56</v>
      </c>
      <c r="Z128" s="53" t="s">
        <v>56</v>
      </c>
      <c r="AA128" s="53" t="s">
        <v>56</v>
      </c>
      <c r="AB128" s="53" t="s">
        <v>56</v>
      </c>
      <c r="AC128" s="53" t="s">
        <v>56</v>
      </c>
      <c r="AD128" s="53" t="s">
        <v>56</v>
      </c>
      <c r="AE128" s="53" t="s">
        <v>56</v>
      </c>
      <c r="AF128" s="53" t="s">
        <v>56</v>
      </c>
      <c r="AG128" s="53" t="s">
        <v>56</v>
      </c>
      <c r="AH128" s="53" t="s">
        <v>56</v>
      </c>
      <c r="AI128" s="53" t="s">
        <v>56</v>
      </c>
      <c r="AJ128" s="53" t="s">
        <v>56</v>
      </c>
      <c r="AK128" s="53" t="s">
        <v>56</v>
      </c>
      <c r="AL128" s="53" t="s">
        <v>56</v>
      </c>
      <c r="AM128" s="62">
        <f>N128</f>
        <v>140142614</v>
      </c>
      <c r="AN128" s="53" t="s">
        <v>56</v>
      </c>
      <c r="AO128" s="53" t="s">
        <v>56</v>
      </c>
      <c r="AP128" s="53" t="s">
        <v>56</v>
      </c>
      <c r="AQ128" s="53" t="s">
        <v>56</v>
      </c>
      <c r="AR128" s="53" t="s">
        <v>56</v>
      </c>
      <c r="AS128" s="53" t="s">
        <v>56</v>
      </c>
      <c r="AT128" s="53" t="s">
        <v>56</v>
      </c>
      <c r="AU128" s="53" t="s">
        <v>56</v>
      </c>
      <c r="AV128" s="53" t="s">
        <v>56</v>
      </c>
      <c r="AW128" s="53" t="s">
        <v>56</v>
      </c>
      <c r="AX128" s="53" t="s">
        <v>56</v>
      </c>
      <c r="AY128" s="53" t="s">
        <v>56</v>
      </c>
      <c r="AZ128" s="53" t="s">
        <v>56</v>
      </c>
      <c r="BA128" s="54">
        <f t="shared" si="6"/>
        <v>0</v>
      </c>
      <c r="BB128" s="54">
        <f t="shared" si="7"/>
        <v>140142614</v>
      </c>
      <c r="BC128" s="55"/>
      <c r="BD128" s="37"/>
    </row>
    <row r="129">
      <c r="A129" s="34"/>
      <c r="B129" s="49" t="s">
        <v>199</v>
      </c>
      <c r="C129" s="63" t="s">
        <v>192</v>
      </c>
      <c r="D129" s="53">
        <v>1.0</v>
      </c>
      <c r="E129" s="53">
        <v>15.0</v>
      </c>
      <c r="F129" s="53">
        <v>52.0</v>
      </c>
      <c r="G129" s="53">
        <v>52.0</v>
      </c>
      <c r="H129" s="53">
        <v>52.0</v>
      </c>
      <c r="I129" s="52">
        <f t="shared" si="20"/>
        <v>8000000</v>
      </c>
      <c r="J129" s="52">
        <v>50000.0</v>
      </c>
      <c r="K129" s="52">
        <f t="shared" si="27"/>
        <v>42627000</v>
      </c>
      <c r="L129" s="52">
        <f t="shared" si="28"/>
        <v>46591311</v>
      </c>
      <c r="M129" s="52">
        <f t="shared" si="29"/>
        <v>50924302.92</v>
      </c>
      <c r="N129" s="52">
        <f t="shared" si="31"/>
        <v>140142614</v>
      </c>
      <c r="O129" s="53" t="s">
        <v>56</v>
      </c>
      <c r="P129" s="53" t="s">
        <v>56</v>
      </c>
      <c r="Q129" s="53" t="s">
        <v>56</v>
      </c>
      <c r="R129" s="53" t="s">
        <v>56</v>
      </c>
      <c r="S129" s="53" t="s">
        <v>56</v>
      </c>
      <c r="T129" s="53" t="s">
        <v>56</v>
      </c>
      <c r="U129" s="53" t="s">
        <v>56</v>
      </c>
      <c r="V129" s="53" t="s">
        <v>56</v>
      </c>
      <c r="W129" s="53" t="s">
        <v>56</v>
      </c>
      <c r="X129" s="53" t="s">
        <v>56</v>
      </c>
      <c r="Y129" s="53" t="s">
        <v>56</v>
      </c>
      <c r="Z129" s="53" t="s">
        <v>56</v>
      </c>
      <c r="AA129" s="53" t="s">
        <v>56</v>
      </c>
      <c r="AB129" s="53" t="s">
        <v>56</v>
      </c>
      <c r="AC129" s="53" t="s">
        <v>56</v>
      </c>
      <c r="AD129" s="53" t="s">
        <v>56</v>
      </c>
      <c r="AE129" s="53" t="s">
        <v>56</v>
      </c>
      <c r="AF129" s="53" t="s">
        <v>56</v>
      </c>
      <c r="AG129" s="53" t="s">
        <v>56</v>
      </c>
      <c r="AH129" s="53" t="s">
        <v>56</v>
      </c>
      <c r="AI129" s="53" t="s">
        <v>56</v>
      </c>
      <c r="AJ129" s="53" t="s">
        <v>56</v>
      </c>
      <c r="AK129" s="53" t="s">
        <v>56</v>
      </c>
      <c r="AL129" s="53" t="s">
        <v>56</v>
      </c>
      <c r="AM129" s="53" t="s">
        <v>56</v>
      </c>
      <c r="AN129" s="53" t="s">
        <v>56</v>
      </c>
      <c r="AO129" s="62">
        <f>N129</f>
        <v>140142614</v>
      </c>
      <c r="AP129" s="53" t="s">
        <v>56</v>
      </c>
      <c r="AQ129" s="53" t="s">
        <v>56</v>
      </c>
      <c r="AR129" s="53" t="s">
        <v>56</v>
      </c>
      <c r="AS129" s="53" t="s">
        <v>56</v>
      </c>
      <c r="AT129" s="53" t="s">
        <v>56</v>
      </c>
      <c r="AU129" s="53" t="s">
        <v>56</v>
      </c>
      <c r="AV129" s="53" t="s">
        <v>56</v>
      </c>
      <c r="AW129" s="53" t="s">
        <v>56</v>
      </c>
      <c r="AX129" s="53" t="s">
        <v>56</v>
      </c>
      <c r="AY129" s="53" t="s">
        <v>56</v>
      </c>
      <c r="AZ129" s="53" t="s">
        <v>56</v>
      </c>
      <c r="BA129" s="54">
        <f t="shared" si="6"/>
        <v>0</v>
      </c>
      <c r="BB129" s="54">
        <f t="shared" si="7"/>
        <v>140142614</v>
      </c>
      <c r="BC129" s="55"/>
      <c r="BD129" s="37"/>
    </row>
    <row r="130">
      <c r="A130" s="34"/>
      <c r="B130" s="49" t="s">
        <v>200</v>
      </c>
      <c r="C130" s="63" t="s">
        <v>201</v>
      </c>
      <c r="D130" s="53">
        <v>1.0</v>
      </c>
      <c r="E130" s="53">
        <v>2.0</v>
      </c>
      <c r="F130" s="53">
        <v>52.0</v>
      </c>
      <c r="G130" s="53">
        <f t="shared" ref="G130:H130" si="32">11*4</f>
        <v>44</v>
      </c>
      <c r="H130" s="53">
        <f t="shared" si="32"/>
        <v>44</v>
      </c>
      <c r="I130" s="52">
        <f t="shared" si="20"/>
        <v>20960000</v>
      </c>
      <c r="J130" s="52">
        <v>131000.0</v>
      </c>
      <c r="K130" s="52">
        <f t="shared" si="27"/>
        <v>14891032</v>
      </c>
      <c r="L130" s="52">
        <f t="shared" si="28"/>
        <v>13771913.67</v>
      </c>
      <c r="M130" s="52">
        <f t="shared" si="29"/>
        <v>15052701.64</v>
      </c>
      <c r="N130" s="52">
        <v>4.3911461E7</v>
      </c>
      <c r="O130" s="53" t="s">
        <v>56</v>
      </c>
      <c r="P130" s="53" t="s">
        <v>56</v>
      </c>
      <c r="Q130" s="53" t="s">
        <v>56</v>
      </c>
      <c r="R130" s="53" t="s">
        <v>56</v>
      </c>
      <c r="S130" s="53" t="s">
        <v>56</v>
      </c>
      <c r="T130" s="53" t="s">
        <v>56</v>
      </c>
      <c r="U130" s="53" t="s">
        <v>56</v>
      </c>
      <c r="V130" s="53" t="s">
        <v>56</v>
      </c>
      <c r="W130" s="53" t="s">
        <v>56</v>
      </c>
      <c r="X130" s="53" t="s">
        <v>56</v>
      </c>
      <c r="Y130" s="53" t="s">
        <v>56</v>
      </c>
      <c r="Z130" s="53" t="s">
        <v>56</v>
      </c>
      <c r="AA130" s="53" t="s">
        <v>56</v>
      </c>
      <c r="AB130" s="53" t="s">
        <v>56</v>
      </c>
      <c r="AC130" s="53" t="s">
        <v>56</v>
      </c>
      <c r="AD130" s="53" t="s">
        <v>56</v>
      </c>
      <c r="AE130" s="53" t="s">
        <v>56</v>
      </c>
      <c r="AF130" s="53" t="s">
        <v>56</v>
      </c>
      <c r="AG130" s="53" t="s">
        <v>56</v>
      </c>
      <c r="AH130" s="53" t="s">
        <v>56</v>
      </c>
      <c r="AI130" s="53" t="s">
        <v>56</v>
      </c>
      <c r="AJ130" s="53" t="s">
        <v>56</v>
      </c>
      <c r="AK130" s="53" t="s">
        <v>56</v>
      </c>
      <c r="AL130" s="53" t="s">
        <v>56</v>
      </c>
      <c r="AM130" s="53" t="s">
        <v>56</v>
      </c>
      <c r="AN130" s="53" t="s">
        <v>56</v>
      </c>
      <c r="AO130" s="53" t="s">
        <v>56</v>
      </c>
      <c r="AP130" s="53" t="s">
        <v>56</v>
      </c>
      <c r="AQ130" s="53" t="s">
        <v>56</v>
      </c>
      <c r="AR130" s="53" t="s">
        <v>56</v>
      </c>
      <c r="AS130" s="53" t="s">
        <v>56</v>
      </c>
      <c r="AT130" s="53" t="s">
        <v>56</v>
      </c>
      <c r="AU130" s="53" t="s">
        <v>56</v>
      </c>
      <c r="AV130" s="53" t="s">
        <v>56</v>
      </c>
      <c r="AW130" s="53" t="s">
        <v>56</v>
      </c>
      <c r="AX130" s="53" t="s">
        <v>56</v>
      </c>
      <c r="AY130" s="62">
        <f t="shared" ref="AY130:AY131" si="34">N130</f>
        <v>43911461</v>
      </c>
      <c r="AZ130" s="53" t="s">
        <v>56</v>
      </c>
      <c r="BA130" s="54">
        <f t="shared" si="6"/>
        <v>0</v>
      </c>
      <c r="BB130" s="54">
        <f t="shared" si="7"/>
        <v>43911461</v>
      </c>
      <c r="BC130" s="55"/>
      <c r="BD130" s="37"/>
    </row>
    <row r="131">
      <c r="A131" s="34"/>
      <c r="B131" s="49" t="s">
        <v>202</v>
      </c>
      <c r="C131" s="63" t="s">
        <v>201</v>
      </c>
      <c r="D131" s="53">
        <v>1.0</v>
      </c>
      <c r="E131" s="53">
        <v>2.0</v>
      </c>
      <c r="F131" s="53">
        <v>52.0</v>
      </c>
      <c r="G131" s="53">
        <f t="shared" ref="G131:H131" si="33">11*4</f>
        <v>44</v>
      </c>
      <c r="H131" s="53">
        <f t="shared" si="33"/>
        <v>44</v>
      </c>
      <c r="I131" s="52">
        <f t="shared" si="20"/>
        <v>20960000</v>
      </c>
      <c r="J131" s="52">
        <v>131000.0</v>
      </c>
      <c r="K131" s="52">
        <f t="shared" si="27"/>
        <v>14891032</v>
      </c>
      <c r="L131" s="52">
        <f t="shared" si="28"/>
        <v>13771913.67</v>
      </c>
      <c r="M131" s="52">
        <f t="shared" si="29"/>
        <v>15052701.64</v>
      </c>
      <c r="N131" s="52">
        <v>4.3911461E7</v>
      </c>
      <c r="O131" s="53" t="s">
        <v>56</v>
      </c>
      <c r="P131" s="53" t="s">
        <v>56</v>
      </c>
      <c r="Q131" s="53" t="s">
        <v>56</v>
      </c>
      <c r="R131" s="53" t="s">
        <v>56</v>
      </c>
      <c r="S131" s="53" t="s">
        <v>56</v>
      </c>
      <c r="T131" s="53" t="s">
        <v>56</v>
      </c>
      <c r="U131" s="53" t="s">
        <v>56</v>
      </c>
      <c r="V131" s="53" t="s">
        <v>56</v>
      </c>
      <c r="W131" s="53" t="s">
        <v>56</v>
      </c>
      <c r="X131" s="53" t="s">
        <v>56</v>
      </c>
      <c r="Y131" s="53" t="s">
        <v>56</v>
      </c>
      <c r="Z131" s="53" t="s">
        <v>56</v>
      </c>
      <c r="AA131" s="53" t="s">
        <v>56</v>
      </c>
      <c r="AB131" s="53" t="s">
        <v>56</v>
      </c>
      <c r="AC131" s="53" t="s">
        <v>56</v>
      </c>
      <c r="AD131" s="53" t="s">
        <v>56</v>
      </c>
      <c r="AE131" s="53" t="s">
        <v>56</v>
      </c>
      <c r="AF131" s="53" t="s">
        <v>56</v>
      </c>
      <c r="AG131" s="53" t="s">
        <v>56</v>
      </c>
      <c r="AH131" s="53" t="s">
        <v>56</v>
      </c>
      <c r="AI131" s="53" t="s">
        <v>56</v>
      </c>
      <c r="AJ131" s="53" t="s">
        <v>56</v>
      </c>
      <c r="AK131" s="53" t="s">
        <v>56</v>
      </c>
      <c r="AL131" s="53" t="s">
        <v>56</v>
      </c>
      <c r="AM131" s="53" t="s">
        <v>56</v>
      </c>
      <c r="AN131" s="53" t="s">
        <v>56</v>
      </c>
      <c r="AO131" s="53" t="s">
        <v>56</v>
      </c>
      <c r="AP131" s="53" t="s">
        <v>56</v>
      </c>
      <c r="AQ131" s="53" t="s">
        <v>56</v>
      </c>
      <c r="AR131" s="53" t="s">
        <v>56</v>
      </c>
      <c r="AS131" s="53" t="s">
        <v>56</v>
      </c>
      <c r="AT131" s="53" t="s">
        <v>56</v>
      </c>
      <c r="AU131" s="53" t="s">
        <v>56</v>
      </c>
      <c r="AV131" s="53" t="s">
        <v>56</v>
      </c>
      <c r="AW131" s="53" t="s">
        <v>56</v>
      </c>
      <c r="AX131" s="53" t="s">
        <v>56</v>
      </c>
      <c r="AY131" s="62">
        <f t="shared" si="34"/>
        <v>43911461</v>
      </c>
      <c r="AZ131" s="53" t="s">
        <v>56</v>
      </c>
      <c r="BA131" s="54">
        <f t="shared" si="6"/>
        <v>0</v>
      </c>
      <c r="BB131" s="54">
        <f t="shared" si="7"/>
        <v>43911461</v>
      </c>
      <c r="BC131" s="55"/>
      <c r="BD131" s="37"/>
    </row>
    <row r="132">
      <c r="A132" s="34"/>
      <c r="B132" s="49" t="s">
        <v>203</v>
      </c>
      <c r="C132" s="63" t="s">
        <v>201</v>
      </c>
      <c r="D132" s="53">
        <v>1.0</v>
      </c>
      <c r="E132" s="53">
        <v>2.0</v>
      </c>
      <c r="F132" s="53">
        <v>52.0</v>
      </c>
      <c r="G132" s="53">
        <f t="shared" ref="G132:H132" si="35">11*4</f>
        <v>44</v>
      </c>
      <c r="H132" s="53">
        <f t="shared" si="35"/>
        <v>44</v>
      </c>
      <c r="I132" s="52">
        <f t="shared" si="20"/>
        <v>4027040</v>
      </c>
      <c r="J132" s="52">
        <v>25169.0</v>
      </c>
      <c r="K132" s="52">
        <f t="shared" si="27"/>
        <v>2861010.568</v>
      </c>
      <c r="L132" s="52">
        <f t="shared" si="28"/>
        <v>2645994.62</v>
      </c>
      <c r="M132" s="52">
        <f t="shared" si="29"/>
        <v>2892072.12</v>
      </c>
      <c r="N132" s="52">
        <v>8558179.0</v>
      </c>
      <c r="O132" s="53" t="s">
        <v>56</v>
      </c>
      <c r="P132" s="53" t="s">
        <v>56</v>
      </c>
      <c r="Q132" s="53" t="s">
        <v>56</v>
      </c>
      <c r="R132" s="53" t="s">
        <v>56</v>
      </c>
      <c r="S132" s="53" t="s">
        <v>56</v>
      </c>
      <c r="T132" s="53" t="s">
        <v>56</v>
      </c>
      <c r="U132" s="53" t="s">
        <v>56</v>
      </c>
      <c r="V132" s="53" t="s">
        <v>56</v>
      </c>
      <c r="W132" s="53" t="s">
        <v>56</v>
      </c>
      <c r="X132" s="53" t="s">
        <v>56</v>
      </c>
      <c r="Y132" s="53" t="s">
        <v>56</v>
      </c>
      <c r="Z132" s="53" t="s">
        <v>56</v>
      </c>
      <c r="AA132" s="53" t="s">
        <v>56</v>
      </c>
      <c r="AB132" s="53" t="s">
        <v>56</v>
      </c>
      <c r="AC132" s="53" t="s">
        <v>56</v>
      </c>
      <c r="AD132" s="53" t="s">
        <v>56</v>
      </c>
      <c r="AE132" s="53" t="s">
        <v>56</v>
      </c>
      <c r="AF132" s="53" t="s">
        <v>56</v>
      </c>
      <c r="AG132" s="53" t="s">
        <v>56</v>
      </c>
      <c r="AH132" s="53" t="s">
        <v>56</v>
      </c>
      <c r="AI132" s="53" t="s">
        <v>56</v>
      </c>
      <c r="AJ132" s="53" t="s">
        <v>56</v>
      </c>
      <c r="AK132" s="53" t="s">
        <v>56</v>
      </c>
      <c r="AL132" s="53" t="s">
        <v>56</v>
      </c>
      <c r="AM132" s="53" t="s">
        <v>56</v>
      </c>
      <c r="AN132" s="53" t="s">
        <v>56</v>
      </c>
      <c r="AO132" s="53" t="s">
        <v>56</v>
      </c>
      <c r="AP132" s="53" t="s">
        <v>56</v>
      </c>
      <c r="AQ132" s="53" t="s">
        <v>56</v>
      </c>
      <c r="AR132" s="53" t="s">
        <v>56</v>
      </c>
      <c r="AS132" s="53" t="s">
        <v>56</v>
      </c>
      <c r="AT132" s="53" t="s">
        <v>56</v>
      </c>
      <c r="AU132" s="53" t="s">
        <v>56</v>
      </c>
      <c r="AV132" s="53" t="s">
        <v>56</v>
      </c>
      <c r="AW132" s="62">
        <f t="shared" ref="AW132:AW133" si="37">N132</f>
        <v>8558179</v>
      </c>
      <c r="AX132" s="53" t="s">
        <v>56</v>
      </c>
      <c r="AY132" s="53" t="s">
        <v>56</v>
      </c>
      <c r="AZ132" s="53" t="s">
        <v>56</v>
      </c>
      <c r="BA132" s="54">
        <f t="shared" si="6"/>
        <v>0</v>
      </c>
      <c r="BB132" s="54">
        <f t="shared" si="7"/>
        <v>8558179</v>
      </c>
      <c r="BC132" s="55"/>
      <c r="BD132" s="37"/>
    </row>
    <row r="133">
      <c r="A133" s="34"/>
      <c r="B133" s="49" t="s">
        <v>204</v>
      </c>
      <c r="C133" s="63" t="s">
        <v>201</v>
      </c>
      <c r="D133" s="53">
        <v>1.0</v>
      </c>
      <c r="E133" s="53">
        <v>2.0</v>
      </c>
      <c r="F133" s="53">
        <v>52.0</v>
      </c>
      <c r="G133" s="53">
        <f t="shared" ref="G133:H133" si="36">11*4</f>
        <v>44</v>
      </c>
      <c r="H133" s="53">
        <f t="shared" si="36"/>
        <v>44</v>
      </c>
      <c r="I133" s="52">
        <f t="shared" si="20"/>
        <v>4027040</v>
      </c>
      <c r="J133" s="52">
        <v>25169.0</v>
      </c>
      <c r="K133" s="52">
        <f t="shared" si="27"/>
        <v>2861010.568</v>
      </c>
      <c r="L133" s="52">
        <f t="shared" si="28"/>
        <v>2645994.62</v>
      </c>
      <c r="M133" s="52">
        <f t="shared" si="29"/>
        <v>2892072.12</v>
      </c>
      <c r="N133" s="52">
        <v>8558179.0</v>
      </c>
      <c r="O133" s="53" t="s">
        <v>56</v>
      </c>
      <c r="P133" s="53" t="s">
        <v>56</v>
      </c>
      <c r="Q133" s="53" t="s">
        <v>56</v>
      </c>
      <c r="R133" s="53" t="s">
        <v>56</v>
      </c>
      <c r="S133" s="53" t="s">
        <v>56</v>
      </c>
      <c r="T133" s="53" t="s">
        <v>56</v>
      </c>
      <c r="U133" s="53" t="s">
        <v>56</v>
      </c>
      <c r="V133" s="53" t="s">
        <v>56</v>
      </c>
      <c r="W133" s="53" t="s">
        <v>56</v>
      </c>
      <c r="X133" s="53" t="s">
        <v>56</v>
      </c>
      <c r="Y133" s="53" t="s">
        <v>56</v>
      </c>
      <c r="Z133" s="53" t="s">
        <v>56</v>
      </c>
      <c r="AA133" s="53" t="s">
        <v>56</v>
      </c>
      <c r="AB133" s="53" t="s">
        <v>56</v>
      </c>
      <c r="AC133" s="53" t="s">
        <v>56</v>
      </c>
      <c r="AD133" s="53" t="s">
        <v>56</v>
      </c>
      <c r="AE133" s="53" t="s">
        <v>56</v>
      </c>
      <c r="AF133" s="53" t="s">
        <v>56</v>
      </c>
      <c r="AG133" s="53" t="s">
        <v>56</v>
      </c>
      <c r="AH133" s="53" t="s">
        <v>56</v>
      </c>
      <c r="AI133" s="53" t="s">
        <v>56</v>
      </c>
      <c r="AJ133" s="53" t="s">
        <v>56</v>
      </c>
      <c r="AK133" s="53" t="s">
        <v>56</v>
      </c>
      <c r="AL133" s="53" t="s">
        <v>56</v>
      </c>
      <c r="AM133" s="53" t="s">
        <v>56</v>
      </c>
      <c r="AN133" s="53" t="s">
        <v>56</v>
      </c>
      <c r="AO133" s="53" t="s">
        <v>56</v>
      </c>
      <c r="AP133" s="53" t="s">
        <v>56</v>
      </c>
      <c r="AQ133" s="53" t="s">
        <v>56</v>
      </c>
      <c r="AR133" s="53" t="s">
        <v>56</v>
      </c>
      <c r="AS133" s="53" t="s">
        <v>56</v>
      </c>
      <c r="AT133" s="53" t="s">
        <v>56</v>
      </c>
      <c r="AU133" s="53" t="s">
        <v>56</v>
      </c>
      <c r="AV133" s="53" t="s">
        <v>56</v>
      </c>
      <c r="AW133" s="62">
        <f t="shared" si="37"/>
        <v>8558179</v>
      </c>
      <c r="AX133" s="53" t="s">
        <v>56</v>
      </c>
      <c r="AY133" s="53" t="s">
        <v>56</v>
      </c>
      <c r="AZ133" s="53" t="s">
        <v>56</v>
      </c>
      <c r="BA133" s="54">
        <f t="shared" si="6"/>
        <v>0</v>
      </c>
      <c r="BB133" s="54">
        <f t="shared" si="7"/>
        <v>8558179</v>
      </c>
      <c r="BC133" s="55"/>
      <c r="BD133" s="37"/>
    </row>
    <row r="134">
      <c r="A134" s="34"/>
      <c r="B134" s="49" t="s">
        <v>205</v>
      </c>
      <c r="C134" s="63" t="s">
        <v>206</v>
      </c>
      <c r="D134" s="53">
        <v>1.0</v>
      </c>
      <c r="E134" s="53">
        <v>3.0</v>
      </c>
      <c r="F134" s="53">
        <f t="shared" ref="F134:H134" si="38">8*4</f>
        <v>32</v>
      </c>
      <c r="G134" s="53">
        <f t="shared" si="38"/>
        <v>32</v>
      </c>
      <c r="H134" s="53">
        <f t="shared" si="38"/>
        <v>32</v>
      </c>
      <c r="I134" s="52">
        <f t="shared" si="20"/>
        <v>16000000</v>
      </c>
      <c r="J134" s="52">
        <v>100000.0</v>
      </c>
      <c r="K134" s="52">
        <f t="shared" si="27"/>
        <v>10492800</v>
      </c>
      <c r="L134" s="52">
        <f t="shared" si="28"/>
        <v>11468630.4</v>
      </c>
      <c r="M134" s="52">
        <f t="shared" si="29"/>
        <v>12535213.03</v>
      </c>
      <c r="N134" s="52">
        <f t="shared" ref="N134:N137" si="40">SUM(K134:M134)</f>
        <v>34496643.43</v>
      </c>
      <c r="O134" s="53" t="s">
        <v>56</v>
      </c>
      <c r="P134" s="53" t="s">
        <v>56</v>
      </c>
      <c r="Q134" s="53" t="s">
        <v>56</v>
      </c>
      <c r="R134" s="53" t="s">
        <v>56</v>
      </c>
      <c r="S134" s="53" t="s">
        <v>56</v>
      </c>
      <c r="T134" s="53" t="s">
        <v>56</v>
      </c>
      <c r="U134" s="53" t="s">
        <v>56</v>
      </c>
      <c r="V134" s="53" t="s">
        <v>56</v>
      </c>
      <c r="W134" s="53" t="s">
        <v>56</v>
      </c>
      <c r="X134" s="53" t="s">
        <v>56</v>
      </c>
      <c r="Y134" s="53" t="s">
        <v>56</v>
      </c>
      <c r="Z134" s="53" t="s">
        <v>56</v>
      </c>
      <c r="AA134" s="53" t="s">
        <v>56</v>
      </c>
      <c r="AB134" s="53" t="s">
        <v>56</v>
      </c>
      <c r="AC134" s="53" t="s">
        <v>56</v>
      </c>
      <c r="AD134" s="53" t="s">
        <v>56</v>
      </c>
      <c r="AE134" s="53" t="s">
        <v>56</v>
      </c>
      <c r="AF134" s="53" t="s">
        <v>56</v>
      </c>
      <c r="AG134" s="53" t="s">
        <v>56</v>
      </c>
      <c r="AH134" s="53" t="s">
        <v>56</v>
      </c>
      <c r="AI134" s="53" t="s">
        <v>56</v>
      </c>
      <c r="AJ134" s="53" t="s">
        <v>56</v>
      </c>
      <c r="AK134" s="53" t="s">
        <v>56</v>
      </c>
      <c r="AL134" s="53" t="s">
        <v>56</v>
      </c>
      <c r="AM134" s="53" t="s">
        <v>56</v>
      </c>
      <c r="AN134" s="53" t="s">
        <v>56</v>
      </c>
      <c r="AO134" s="53" t="s">
        <v>56</v>
      </c>
      <c r="AP134" s="53" t="s">
        <v>56</v>
      </c>
      <c r="AQ134" s="53" t="s">
        <v>56</v>
      </c>
      <c r="AR134" s="53" t="s">
        <v>56</v>
      </c>
      <c r="AS134" s="62">
        <f t="shared" ref="AS134:AS147" si="41">N134</f>
        <v>34496643.43</v>
      </c>
      <c r="AT134" s="53" t="s">
        <v>56</v>
      </c>
      <c r="AU134" s="53" t="s">
        <v>56</v>
      </c>
      <c r="AV134" s="53" t="s">
        <v>56</v>
      </c>
      <c r="AW134" s="53" t="s">
        <v>56</v>
      </c>
      <c r="AX134" s="53" t="s">
        <v>56</v>
      </c>
      <c r="AY134" s="53" t="s">
        <v>56</v>
      </c>
      <c r="AZ134" s="53" t="s">
        <v>56</v>
      </c>
      <c r="BA134" s="54">
        <f t="shared" si="6"/>
        <v>0</v>
      </c>
      <c r="BB134" s="54">
        <f t="shared" si="7"/>
        <v>34496643.43</v>
      </c>
      <c r="BC134" s="55"/>
      <c r="BD134" s="37"/>
    </row>
    <row r="135">
      <c r="A135" s="34"/>
      <c r="B135" s="49" t="s">
        <v>207</v>
      </c>
      <c r="C135" s="63" t="s">
        <v>206</v>
      </c>
      <c r="D135" s="53">
        <v>1.0</v>
      </c>
      <c r="E135" s="53">
        <v>3.0</v>
      </c>
      <c r="F135" s="53">
        <f t="shared" ref="F135:H135" si="39">4*4</f>
        <v>16</v>
      </c>
      <c r="G135" s="53">
        <f t="shared" si="39"/>
        <v>16</v>
      </c>
      <c r="H135" s="53">
        <f t="shared" si="39"/>
        <v>16</v>
      </c>
      <c r="I135" s="52">
        <f t="shared" si="20"/>
        <v>4800000</v>
      </c>
      <c r="J135" s="52">
        <v>30000.0</v>
      </c>
      <c r="K135" s="52">
        <f t="shared" si="27"/>
        <v>1573920</v>
      </c>
      <c r="L135" s="52">
        <f t="shared" si="28"/>
        <v>1720294.56</v>
      </c>
      <c r="M135" s="52">
        <f t="shared" si="29"/>
        <v>1880281.954</v>
      </c>
      <c r="N135" s="52">
        <f t="shared" si="40"/>
        <v>5174496.514</v>
      </c>
      <c r="O135" s="53" t="s">
        <v>56</v>
      </c>
      <c r="P135" s="53" t="s">
        <v>56</v>
      </c>
      <c r="Q135" s="53" t="s">
        <v>56</v>
      </c>
      <c r="R135" s="53" t="s">
        <v>56</v>
      </c>
      <c r="S135" s="53" t="s">
        <v>56</v>
      </c>
      <c r="T135" s="53" t="s">
        <v>56</v>
      </c>
      <c r="U135" s="53" t="s">
        <v>56</v>
      </c>
      <c r="V135" s="53" t="s">
        <v>56</v>
      </c>
      <c r="W135" s="53" t="s">
        <v>56</v>
      </c>
      <c r="X135" s="53" t="s">
        <v>56</v>
      </c>
      <c r="Y135" s="53" t="s">
        <v>56</v>
      </c>
      <c r="Z135" s="53" t="s">
        <v>56</v>
      </c>
      <c r="AA135" s="53" t="s">
        <v>56</v>
      </c>
      <c r="AB135" s="53" t="s">
        <v>56</v>
      </c>
      <c r="AC135" s="53" t="s">
        <v>56</v>
      </c>
      <c r="AD135" s="53" t="s">
        <v>56</v>
      </c>
      <c r="AE135" s="53" t="s">
        <v>56</v>
      </c>
      <c r="AF135" s="53" t="s">
        <v>56</v>
      </c>
      <c r="AG135" s="53" t="s">
        <v>56</v>
      </c>
      <c r="AH135" s="53" t="s">
        <v>56</v>
      </c>
      <c r="AI135" s="53" t="s">
        <v>56</v>
      </c>
      <c r="AJ135" s="53" t="s">
        <v>56</v>
      </c>
      <c r="AK135" s="53" t="s">
        <v>56</v>
      </c>
      <c r="AL135" s="53" t="s">
        <v>56</v>
      </c>
      <c r="AM135" s="53" t="s">
        <v>56</v>
      </c>
      <c r="AN135" s="53" t="s">
        <v>56</v>
      </c>
      <c r="AO135" s="53" t="s">
        <v>56</v>
      </c>
      <c r="AP135" s="53" t="s">
        <v>56</v>
      </c>
      <c r="AQ135" s="53" t="s">
        <v>56</v>
      </c>
      <c r="AR135" s="53" t="s">
        <v>56</v>
      </c>
      <c r="AS135" s="62">
        <f t="shared" si="41"/>
        <v>5174496.514</v>
      </c>
      <c r="AT135" s="53" t="s">
        <v>56</v>
      </c>
      <c r="AU135" s="53" t="s">
        <v>56</v>
      </c>
      <c r="AV135" s="53" t="s">
        <v>56</v>
      </c>
      <c r="AW135" s="53" t="s">
        <v>56</v>
      </c>
      <c r="AX135" s="53" t="s">
        <v>56</v>
      </c>
      <c r="AY135" s="53" t="s">
        <v>56</v>
      </c>
      <c r="AZ135" s="53" t="s">
        <v>56</v>
      </c>
      <c r="BA135" s="54">
        <f t="shared" si="6"/>
        <v>0</v>
      </c>
      <c r="BB135" s="54">
        <f t="shared" si="7"/>
        <v>5174496.514</v>
      </c>
      <c r="BC135" s="55"/>
      <c r="BD135" s="37"/>
    </row>
    <row r="136">
      <c r="A136" s="34"/>
      <c r="B136" s="49" t="s">
        <v>208</v>
      </c>
      <c r="C136" s="63" t="s">
        <v>206</v>
      </c>
      <c r="D136" s="53">
        <v>1.0</v>
      </c>
      <c r="E136" s="53">
        <v>3.0</v>
      </c>
      <c r="F136" s="53">
        <f t="shared" ref="F136:H136" si="42">6*4</f>
        <v>24</v>
      </c>
      <c r="G136" s="53">
        <f t="shared" si="42"/>
        <v>24</v>
      </c>
      <c r="H136" s="53">
        <f t="shared" si="42"/>
        <v>24</v>
      </c>
      <c r="I136" s="52">
        <f t="shared" si="20"/>
        <v>13600000</v>
      </c>
      <c r="J136" s="52">
        <v>85000.0</v>
      </c>
      <c r="K136" s="52">
        <f t="shared" si="27"/>
        <v>6689160</v>
      </c>
      <c r="L136" s="52">
        <f t="shared" si="28"/>
        <v>7311251.88</v>
      </c>
      <c r="M136" s="52">
        <f t="shared" si="29"/>
        <v>7991198.305</v>
      </c>
      <c r="N136" s="52">
        <f t="shared" si="40"/>
        <v>21991610.18</v>
      </c>
      <c r="O136" s="53" t="s">
        <v>56</v>
      </c>
      <c r="P136" s="53" t="s">
        <v>56</v>
      </c>
      <c r="Q136" s="53" t="s">
        <v>56</v>
      </c>
      <c r="R136" s="53" t="s">
        <v>56</v>
      </c>
      <c r="S136" s="53" t="s">
        <v>56</v>
      </c>
      <c r="T136" s="53" t="s">
        <v>56</v>
      </c>
      <c r="U136" s="53" t="s">
        <v>56</v>
      </c>
      <c r="V136" s="53" t="s">
        <v>56</v>
      </c>
      <c r="W136" s="53" t="s">
        <v>56</v>
      </c>
      <c r="X136" s="53" t="s">
        <v>56</v>
      </c>
      <c r="Y136" s="53" t="s">
        <v>56</v>
      </c>
      <c r="Z136" s="53" t="s">
        <v>56</v>
      </c>
      <c r="AA136" s="53" t="s">
        <v>56</v>
      </c>
      <c r="AB136" s="53" t="s">
        <v>56</v>
      </c>
      <c r="AC136" s="53" t="s">
        <v>56</v>
      </c>
      <c r="AD136" s="53" t="s">
        <v>56</v>
      </c>
      <c r="AE136" s="53" t="s">
        <v>56</v>
      </c>
      <c r="AF136" s="53" t="s">
        <v>56</v>
      </c>
      <c r="AG136" s="53" t="s">
        <v>56</v>
      </c>
      <c r="AH136" s="53" t="s">
        <v>56</v>
      </c>
      <c r="AI136" s="53" t="s">
        <v>56</v>
      </c>
      <c r="AJ136" s="53" t="s">
        <v>56</v>
      </c>
      <c r="AK136" s="53" t="s">
        <v>56</v>
      </c>
      <c r="AL136" s="53" t="s">
        <v>56</v>
      </c>
      <c r="AM136" s="53" t="s">
        <v>56</v>
      </c>
      <c r="AN136" s="53" t="s">
        <v>56</v>
      </c>
      <c r="AO136" s="53" t="s">
        <v>56</v>
      </c>
      <c r="AP136" s="53" t="s">
        <v>56</v>
      </c>
      <c r="AQ136" s="53" t="s">
        <v>56</v>
      </c>
      <c r="AR136" s="53" t="s">
        <v>56</v>
      </c>
      <c r="AS136" s="62">
        <f t="shared" si="41"/>
        <v>21991610.18</v>
      </c>
      <c r="AT136" s="53" t="s">
        <v>56</v>
      </c>
      <c r="AU136" s="53" t="s">
        <v>56</v>
      </c>
      <c r="AV136" s="53" t="s">
        <v>56</v>
      </c>
      <c r="AW136" s="53" t="s">
        <v>56</v>
      </c>
      <c r="AX136" s="53" t="s">
        <v>56</v>
      </c>
      <c r="AY136" s="53" t="s">
        <v>56</v>
      </c>
      <c r="AZ136" s="53" t="s">
        <v>56</v>
      </c>
      <c r="BA136" s="54">
        <f t="shared" si="6"/>
        <v>0</v>
      </c>
      <c r="BB136" s="54">
        <f t="shared" si="7"/>
        <v>21991610.18</v>
      </c>
      <c r="BC136" s="55"/>
      <c r="BD136" s="37"/>
    </row>
    <row r="137">
      <c r="A137" s="34"/>
      <c r="B137" s="49" t="s">
        <v>209</v>
      </c>
      <c r="C137" s="63" t="s">
        <v>206</v>
      </c>
      <c r="D137" s="53">
        <v>1.0</v>
      </c>
      <c r="E137" s="53">
        <v>5.0</v>
      </c>
      <c r="F137" s="53">
        <v>52.0</v>
      </c>
      <c r="G137" s="53">
        <v>52.0</v>
      </c>
      <c r="H137" s="53">
        <v>52.0</v>
      </c>
      <c r="I137" s="52">
        <f t="shared" si="20"/>
        <v>8084960</v>
      </c>
      <c r="J137" s="52">
        <v>50531.0</v>
      </c>
      <c r="K137" s="52">
        <f t="shared" si="27"/>
        <v>14359899.58</v>
      </c>
      <c r="L137" s="52">
        <f t="shared" si="28"/>
        <v>15695370.24</v>
      </c>
      <c r="M137" s="52">
        <f t="shared" si="29"/>
        <v>17155039.67</v>
      </c>
      <c r="N137" s="52">
        <f t="shared" si="40"/>
        <v>47210309.49</v>
      </c>
      <c r="O137" s="53" t="s">
        <v>56</v>
      </c>
      <c r="P137" s="53" t="s">
        <v>56</v>
      </c>
      <c r="Q137" s="53" t="s">
        <v>56</v>
      </c>
      <c r="R137" s="53" t="s">
        <v>56</v>
      </c>
      <c r="S137" s="53" t="s">
        <v>56</v>
      </c>
      <c r="T137" s="53" t="s">
        <v>56</v>
      </c>
      <c r="U137" s="53" t="s">
        <v>56</v>
      </c>
      <c r="V137" s="53" t="s">
        <v>56</v>
      </c>
      <c r="W137" s="53" t="s">
        <v>56</v>
      </c>
      <c r="X137" s="53" t="s">
        <v>56</v>
      </c>
      <c r="Y137" s="53" t="s">
        <v>56</v>
      </c>
      <c r="Z137" s="53" t="s">
        <v>56</v>
      </c>
      <c r="AA137" s="53" t="s">
        <v>56</v>
      </c>
      <c r="AB137" s="53" t="s">
        <v>56</v>
      </c>
      <c r="AC137" s="53" t="s">
        <v>56</v>
      </c>
      <c r="AD137" s="53" t="s">
        <v>56</v>
      </c>
      <c r="AE137" s="53" t="s">
        <v>56</v>
      </c>
      <c r="AF137" s="53" t="s">
        <v>56</v>
      </c>
      <c r="AG137" s="53" t="s">
        <v>56</v>
      </c>
      <c r="AH137" s="53" t="s">
        <v>56</v>
      </c>
      <c r="AI137" s="53" t="s">
        <v>56</v>
      </c>
      <c r="AJ137" s="53" t="s">
        <v>56</v>
      </c>
      <c r="AK137" s="53" t="s">
        <v>56</v>
      </c>
      <c r="AL137" s="53" t="s">
        <v>56</v>
      </c>
      <c r="AM137" s="53" t="s">
        <v>56</v>
      </c>
      <c r="AN137" s="53" t="s">
        <v>56</v>
      </c>
      <c r="AO137" s="53" t="s">
        <v>56</v>
      </c>
      <c r="AP137" s="53" t="s">
        <v>56</v>
      </c>
      <c r="AQ137" s="53" t="s">
        <v>56</v>
      </c>
      <c r="AR137" s="53" t="s">
        <v>56</v>
      </c>
      <c r="AS137" s="62">
        <f t="shared" si="41"/>
        <v>47210309.49</v>
      </c>
      <c r="AT137" s="53" t="s">
        <v>56</v>
      </c>
      <c r="AU137" s="53" t="s">
        <v>56</v>
      </c>
      <c r="AV137" s="53" t="s">
        <v>56</v>
      </c>
      <c r="AW137" s="53" t="s">
        <v>56</v>
      </c>
      <c r="AX137" s="53" t="s">
        <v>56</v>
      </c>
      <c r="AY137" s="53" t="s">
        <v>56</v>
      </c>
      <c r="AZ137" s="53" t="s">
        <v>56</v>
      </c>
      <c r="BA137" s="54">
        <f t="shared" si="6"/>
        <v>0</v>
      </c>
      <c r="BB137" s="54">
        <f t="shared" si="7"/>
        <v>47210309.49</v>
      </c>
      <c r="BC137" s="55"/>
      <c r="BD137" s="37"/>
    </row>
    <row r="138">
      <c r="A138" s="34"/>
      <c r="B138" s="49" t="s">
        <v>210</v>
      </c>
      <c r="C138" s="63" t="s">
        <v>206</v>
      </c>
      <c r="D138" s="53">
        <v>1.0</v>
      </c>
      <c r="E138" s="53">
        <v>3.0</v>
      </c>
      <c r="F138" s="53">
        <v>52.0</v>
      </c>
      <c r="G138" s="53">
        <v>52.0</v>
      </c>
      <c r="H138" s="53">
        <v>52.0</v>
      </c>
      <c r="I138" s="52">
        <f t="shared" si="20"/>
        <v>8084960</v>
      </c>
      <c r="J138" s="52">
        <v>50531.0</v>
      </c>
      <c r="K138" s="52">
        <f t="shared" si="27"/>
        <v>8615939.748</v>
      </c>
      <c r="L138" s="52">
        <f t="shared" si="28"/>
        <v>9417222.145</v>
      </c>
      <c r="M138" s="52">
        <f t="shared" si="29"/>
        <v>10293023.8</v>
      </c>
      <c r="N138" s="52">
        <f t="shared" ref="N138:N140" si="44">ROUND(SUM(K138:M138),0)</f>
        <v>28326186</v>
      </c>
      <c r="O138" s="53" t="s">
        <v>56</v>
      </c>
      <c r="P138" s="53" t="s">
        <v>56</v>
      </c>
      <c r="Q138" s="53" t="s">
        <v>56</v>
      </c>
      <c r="R138" s="53" t="s">
        <v>56</v>
      </c>
      <c r="S138" s="53" t="s">
        <v>56</v>
      </c>
      <c r="T138" s="53" t="s">
        <v>56</v>
      </c>
      <c r="U138" s="53" t="s">
        <v>56</v>
      </c>
      <c r="V138" s="53" t="s">
        <v>56</v>
      </c>
      <c r="W138" s="53" t="s">
        <v>56</v>
      </c>
      <c r="X138" s="53" t="s">
        <v>56</v>
      </c>
      <c r="Y138" s="53" t="s">
        <v>56</v>
      </c>
      <c r="Z138" s="53" t="s">
        <v>56</v>
      </c>
      <c r="AA138" s="53" t="s">
        <v>56</v>
      </c>
      <c r="AB138" s="53" t="s">
        <v>56</v>
      </c>
      <c r="AC138" s="53" t="s">
        <v>56</v>
      </c>
      <c r="AD138" s="53" t="s">
        <v>56</v>
      </c>
      <c r="AE138" s="53" t="s">
        <v>56</v>
      </c>
      <c r="AF138" s="53" t="s">
        <v>56</v>
      </c>
      <c r="AG138" s="53" t="s">
        <v>56</v>
      </c>
      <c r="AH138" s="53" t="s">
        <v>56</v>
      </c>
      <c r="AI138" s="53" t="s">
        <v>56</v>
      </c>
      <c r="AJ138" s="53" t="s">
        <v>56</v>
      </c>
      <c r="AK138" s="53" t="s">
        <v>56</v>
      </c>
      <c r="AL138" s="53" t="s">
        <v>56</v>
      </c>
      <c r="AM138" s="53" t="s">
        <v>56</v>
      </c>
      <c r="AN138" s="53" t="s">
        <v>56</v>
      </c>
      <c r="AO138" s="53" t="s">
        <v>56</v>
      </c>
      <c r="AP138" s="53" t="s">
        <v>56</v>
      </c>
      <c r="AQ138" s="53" t="s">
        <v>56</v>
      </c>
      <c r="AR138" s="53" t="s">
        <v>56</v>
      </c>
      <c r="AS138" s="62">
        <f t="shared" si="41"/>
        <v>28326186</v>
      </c>
      <c r="AT138" s="53" t="s">
        <v>56</v>
      </c>
      <c r="AU138" s="53" t="s">
        <v>56</v>
      </c>
      <c r="AV138" s="53" t="s">
        <v>56</v>
      </c>
      <c r="AW138" s="53" t="s">
        <v>56</v>
      </c>
      <c r="AX138" s="53" t="s">
        <v>56</v>
      </c>
      <c r="AY138" s="53" t="s">
        <v>56</v>
      </c>
      <c r="AZ138" s="53" t="s">
        <v>56</v>
      </c>
      <c r="BA138" s="54">
        <f t="shared" si="6"/>
        <v>0</v>
      </c>
      <c r="BB138" s="54">
        <f t="shared" si="7"/>
        <v>28326186</v>
      </c>
      <c r="BC138" s="55"/>
      <c r="BD138" s="37"/>
    </row>
    <row r="139">
      <c r="A139" s="34"/>
      <c r="B139" s="49" t="s">
        <v>211</v>
      </c>
      <c r="C139" s="63" t="s">
        <v>206</v>
      </c>
      <c r="D139" s="53">
        <v>1.0</v>
      </c>
      <c r="E139" s="53">
        <v>3.0</v>
      </c>
      <c r="F139" s="53">
        <f>6*4</f>
        <v>24</v>
      </c>
      <c r="G139" s="53">
        <f t="shared" ref="G139:H139" si="43">7*4</f>
        <v>28</v>
      </c>
      <c r="H139" s="53">
        <f t="shared" si="43"/>
        <v>28</v>
      </c>
      <c r="I139" s="52">
        <f t="shared" si="20"/>
        <v>19200000</v>
      </c>
      <c r="J139" s="52">
        <v>120000.0</v>
      </c>
      <c r="K139" s="52">
        <f t="shared" si="27"/>
        <v>9443520</v>
      </c>
      <c r="L139" s="52">
        <f t="shared" si="28"/>
        <v>12042061.92</v>
      </c>
      <c r="M139" s="52">
        <f t="shared" si="29"/>
        <v>13161973.68</v>
      </c>
      <c r="N139" s="52">
        <f t="shared" si="44"/>
        <v>34647556</v>
      </c>
      <c r="O139" s="53" t="s">
        <v>56</v>
      </c>
      <c r="P139" s="53" t="s">
        <v>56</v>
      </c>
      <c r="Q139" s="53" t="s">
        <v>56</v>
      </c>
      <c r="R139" s="53" t="s">
        <v>56</v>
      </c>
      <c r="S139" s="53" t="s">
        <v>56</v>
      </c>
      <c r="T139" s="53" t="s">
        <v>56</v>
      </c>
      <c r="U139" s="53" t="s">
        <v>56</v>
      </c>
      <c r="V139" s="53" t="s">
        <v>56</v>
      </c>
      <c r="W139" s="53" t="s">
        <v>56</v>
      </c>
      <c r="X139" s="53" t="s">
        <v>56</v>
      </c>
      <c r="Y139" s="53" t="s">
        <v>56</v>
      </c>
      <c r="Z139" s="53" t="s">
        <v>56</v>
      </c>
      <c r="AA139" s="53" t="s">
        <v>56</v>
      </c>
      <c r="AB139" s="53" t="s">
        <v>56</v>
      </c>
      <c r="AC139" s="53" t="s">
        <v>56</v>
      </c>
      <c r="AD139" s="53" t="s">
        <v>56</v>
      </c>
      <c r="AE139" s="53" t="s">
        <v>56</v>
      </c>
      <c r="AF139" s="53" t="s">
        <v>56</v>
      </c>
      <c r="AG139" s="53" t="s">
        <v>56</v>
      </c>
      <c r="AH139" s="53" t="s">
        <v>56</v>
      </c>
      <c r="AI139" s="53" t="s">
        <v>56</v>
      </c>
      <c r="AJ139" s="53" t="s">
        <v>56</v>
      </c>
      <c r="AK139" s="53" t="s">
        <v>56</v>
      </c>
      <c r="AL139" s="53" t="s">
        <v>56</v>
      </c>
      <c r="AM139" s="53" t="s">
        <v>56</v>
      </c>
      <c r="AN139" s="53" t="s">
        <v>56</v>
      </c>
      <c r="AO139" s="53" t="s">
        <v>56</v>
      </c>
      <c r="AP139" s="53" t="s">
        <v>56</v>
      </c>
      <c r="AQ139" s="53" t="s">
        <v>56</v>
      </c>
      <c r="AR139" s="53" t="s">
        <v>56</v>
      </c>
      <c r="AS139" s="62">
        <f t="shared" si="41"/>
        <v>34647556</v>
      </c>
      <c r="AT139" s="53" t="s">
        <v>56</v>
      </c>
      <c r="AU139" s="53" t="s">
        <v>56</v>
      </c>
      <c r="AV139" s="53" t="s">
        <v>56</v>
      </c>
      <c r="AW139" s="53" t="s">
        <v>56</v>
      </c>
      <c r="AX139" s="53" t="s">
        <v>56</v>
      </c>
      <c r="AY139" s="53" t="s">
        <v>56</v>
      </c>
      <c r="AZ139" s="53" t="s">
        <v>56</v>
      </c>
      <c r="BA139" s="54">
        <f t="shared" si="6"/>
        <v>0</v>
      </c>
      <c r="BB139" s="54">
        <f t="shared" si="7"/>
        <v>34647556</v>
      </c>
      <c r="BC139" s="55"/>
      <c r="BD139" s="37"/>
    </row>
    <row r="140">
      <c r="A140" s="34"/>
      <c r="B140" s="49" t="s">
        <v>212</v>
      </c>
      <c r="C140" s="63" t="s">
        <v>206</v>
      </c>
      <c r="D140" s="53">
        <v>1.0</v>
      </c>
      <c r="E140" s="53">
        <v>4.0</v>
      </c>
      <c r="F140" s="53">
        <f t="shared" ref="F140:H140" si="45">10*4</f>
        <v>40</v>
      </c>
      <c r="G140" s="53">
        <f t="shared" si="45"/>
        <v>40</v>
      </c>
      <c r="H140" s="53">
        <f t="shared" si="45"/>
        <v>40</v>
      </c>
      <c r="I140" s="52">
        <f t="shared" si="20"/>
        <v>4800000</v>
      </c>
      <c r="J140" s="52">
        <v>30000.0</v>
      </c>
      <c r="K140" s="52">
        <f t="shared" si="27"/>
        <v>5246400</v>
      </c>
      <c r="L140" s="52">
        <f t="shared" si="28"/>
        <v>5734315.2</v>
      </c>
      <c r="M140" s="52">
        <f t="shared" si="29"/>
        <v>6267606.514</v>
      </c>
      <c r="N140" s="52">
        <f t="shared" si="44"/>
        <v>17248322</v>
      </c>
      <c r="O140" s="53" t="s">
        <v>56</v>
      </c>
      <c r="P140" s="53" t="s">
        <v>56</v>
      </c>
      <c r="Q140" s="53" t="s">
        <v>56</v>
      </c>
      <c r="R140" s="53" t="s">
        <v>56</v>
      </c>
      <c r="S140" s="53" t="s">
        <v>56</v>
      </c>
      <c r="T140" s="53" t="s">
        <v>56</v>
      </c>
      <c r="U140" s="53" t="s">
        <v>56</v>
      </c>
      <c r="V140" s="53" t="s">
        <v>56</v>
      </c>
      <c r="W140" s="53" t="s">
        <v>56</v>
      </c>
      <c r="X140" s="53" t="s">
        <v>56</v>
      </c>
      <c r="Y140" s="53" t="s">
        <v>56</v>
      </c>
      <c r="Z140" s="53" t="s">
        <v>56</v>
      </c>
      <c r="AA140" s="53" t="s">
        <v>56</v>
      </c>
      <c r="AB140" s="53" t="s">
        <v>56</v>
      </c>
      <c r="AC140" s="53" t="s">
        <v>56</v>
      </c>
      <c r="AD140" s="53" t="s">
        <v>56</v>
      </c>
      <c r="AE140" s="53" t="s">
        <v>56</v>
      </c>
      <c r="AF140" s="53" t="s">
        <v>56</v>
      </c>
      <c r="AG140" s="53" t="s">
        <v>56</v>
      </c>
      <c r="AH140" s="53" t="s">
        <v>56</v>
      </c>
      <c r="AI140" s="53" t="s">
        <v>56</v>
      </c>
      <c r="AJ140" s="53" t="s">
        <v>56</v>
      </c>
      <c r="AK140" s="53" t="s">
        <v>56</v>
      </c>
      <c r="AL140" s="53" t="s">
        <v>56</v>
      </c>
      <c r="AM140" s="53" t="s">
        <v>56</v>
      </c>
      <c r="AN140" s="53" t="s">
        <v>56</v>
      </c>
      <c r="AO140" s="53" t="s">
        <v>56</v>
      </c>
      <c r="AP140" s="53" t="s">
        <v>56</v>
      </c>
      <c r="AQ140" s="53" t="s">
        <v>56</v>
      </c>
      <c r="AR140" s="53" t="s">
        <v>56</v>
      </c>
      <c r="AS140" s="62">
        <f t="shared" si="41"/>
        <v>17248322</v>
      </c>
      <c r="AT140" s="53" t="s">
        <v>56</v>
      </c>
      <c r="AU140" s="53" t="s">
        <v>56</v>
      </c>
      <c r="AV140" s="53" t="s">
        <v>56</v>
      </c>
      <c r="AW140" s="53" t="s">
        <v>56</v>
      </c>
      <c r="AX140" s="53" t="s">
        <v>56</v>
      </c>
      <c r="AY140" s="53" t="s">
        <v>56</v>
      </c>
      <c r="AZ140" s="53" t="s">
        <v>56</v>
      </c>
      <c r="BA140" s="54">
        <f t="shared" si="6"/>
        <v>0</v>
      </c>
      <c r="BB140" s="54">
        <f t="shared" si="7"/>
        <v>17248322</v>
      </c>
      <c r="BC140" s="55"/>
      <c r="BD140" s="37"/>
    </row>
    <row r="141">
      <c r="A141" s="34"/>
      <c r="B141" s="49" t="s">
        <v>213</v>
      </c>
      <c r="C141" s="63" t="s">
        <v>206</v>
      </c>
      <c r="D141" s="53">
        <v>1.0</v>
      </c>
      <c r="E141" s="53">
        <v>5.0</v>
      </c>
      <c r="F141" s="53">
        <v>52.0</v>
      </c>
      <c r="G141" s="53">
        <v>52.0</v>
      </c>
      <c r="H141" s="53">
        <v>52.0</v>
      </c>
      <c r="I141" s="52">
        <f t="shared" si="20"/>
        <v>4000000</v>
      </c>
      <c r="J141" s="52">
        <v>25000.0</v>
      </c>
      <c r="K141" s="52">
        <f t="shared" si="27"/>
        <v>7104500</v>
      </c>
      <c r="L141" s="52">
        <f t="shared" si="28"/>
        <v>7765218.5</v>
      </c>
      <c r="M141" s="52">
        <f t="shared" si="29"/>
        <v>8487383.821</v>
      </c>
      <c r="N141" s="52">
        <f t="shared" ref="N141:N147" si="46">SUM(K141:M141)</f>
        <v>23357102.32</v>
      </c>
      <c r="O141" s="53" t="s">
        <v>56</v>
      </c>
      <c r="P141" s="53" t="s">
        <v>56</v>
      </c>
      <c r="Q141" s="53" t="s">
        <v>56</v>
      </c>
      <c r="R141" s="53" t="s">
        <v>56</v>
      </c>
      <c r="S141" s="53" t="s">
        <v>56</v>
      </c>
      <c r="T141" s="53" t="s">
        <v>56</v>
      </c>
      <c r="U141" s="53" t="s">
        <v>56</v>
      </c>
      <c r="V141" s="53" t="s">
        <v>56</v>
      </c>
      <c r="W141" s="53" t="s">
        <v>56</v>
      </c>
      <c r="X141" s="53" t="s">
        <v>56</v>
      </c>
      <c r="Y141" s="53" t="s">
        <v>56</v>
      </c>
      <c r="Z141" s="53" t="s">
        <v>56</v>
      </c>
      <c r="AA141" s="53" t="s">
        <v>56</v>
      </c>
      <c r="AB141" s="53" t="s">
        <v>56</v>
      </c>
      <c r="AC141" s="53" t="s">
        <v>56</v>
      </c>
      <c r="AD141" s="53" t="s">
        <v>56</v>
      </c>
      <c r="AE141" s="53" t="s">
        <v>56</v>
      </c>
      <c r="AF141" s="53" t="s">
        <v>56</v>
      </c>
      <c r="AG141" s="53" t="s">
        <v>56</v>
      </c>
      <c r="AH141" s="53" t="s">
        <v>56</v>
      </c>
      <c r="AI141" s="53" t="s">
        <v>56</v>
      </c>
      <c r="AJ141" s="53" t="s">
        <v>56</v>
      </c>
      <c r="AK141" s="53" t="s">
        <v>56</v>
      </c>
      <c r="AL141" s="53" t="s">
        <v>56</v>
      </c>
      <c r="AM141" s="53" t="s">
        <v>56</v>
      </c>
      <c r="AN141" s="53" t="s">
        <v>56</v>
      </c>
      <c r="AO141" s="53" t="s">
        <v>56</v>
      </c>
      <c r="AP141" s="53" t="s">
        <v>56</v>
      </c>
      <c r="AQ141" s="53" t="s">
        <v>56</v>
      </c>
      <c r="AR141" s="53" t="s">
        <v>56</v>
      </c>
      <c r="AS141" s="62">
        <f t="shared" si="41"/>
        <v>23357102.32</v>
      </c>
      <c r="AT141" s="53" t="s">
        <v>56</v>
      </c>
      <c r="AU141" s="53" t="s">
        <v>56</v>
      </c>
      <c r="AV141" s="53" t="s">
        <v>56</v>
      </c>
      <c r="AW141" s="53" t="s">
        <v>56</v>
      </c>
      <c r="AX141" s="53" t="s">
        <v>56</v>
      </c>
      <c r="AY141" s="53" t="s">
        <v>56</v>
      </c>
      <c r="AZ141" s="53" t="s">
        <v>56</v>
      </c>
      <c r="BA141" s="54">
        <f t="shared" si="6"/>
        <v>0</v>
      </c>
      <c r="BB141" s="54">
        <f t="shared" si="7"/>
        <v>23357102.32</v>
      </c>
      <c r="BC141" s="55"/>
      <c r="BD141" s="37"/>
    </row>
    <row r="142">
      <c r="A142" s="34"/>
      <c r="B142" s="49" t="s">
        <v>214</v>
      </c>
      <c r="C142" s="63" t="s">
        <v>206</v>
      </c>
      <c r="D142" s="53">
        <v>1.0</v>
      </c>
      <c r="E142" s="53">
        <v>3.0</v>
      </c>
      <c r="F142" s="53">
        <v>52.0</v>
      </c>
      <c r="G142" s="53">
        <v>52.0</v>
      </c>
      <c r="H142" s="53">
        <v>52.0</v>
      </c>
      <c r="I142" s="52">
        <f t="shared" si="20"/>
        <v>19200000</v>
      </c>
      <c r="J142" s="52">
        <v>120000.0</v>
      </c>
      <c r="K142" s="52">
        <f t="shared" si="27"/>
        <v>20460960</v>
      </c>
      <c r="L142" s="52">
        <f t="shared" si="28"/>
        <v>22363829.28</v>
      </c>
      <c r="M142" s="52">
        <f t="shared" si="29"/>
        <v>24443665.4</v>
      </c>
      <c r="N142" s="52">
        <f t="shared" si="46"/>
        <v>67268454.68</v>
      </c>
      <c r="O142" s="53" t="s">
        <v>56</v>
      </c>
      <c r="P142" s="53" t="s">
        <v>56</v>
      </c>
      <c r="Q142" s="53" t="s">
        <v>56</v>
      </c>
      <c r="R142" s="53" t="s">
        <v>56</v>
      </c>
      <c r="S142" s="53" t="s">
        <v>56</v>
      </c>
      <c r="T142" s="53" t="s">
        <v>56</v>
      </c>
      <c r="U142" s="53" t="s">
        <v>56</v>
      </c>
      <c r="V142" s="53" t="s">
        <v>56</v>
      </c>
      <c r="W142" s="53" t="s">
        <v>56</v>
      </c>
      <c r="X142" s="53" t="s">
        <v>56</v>
      </c>
      <c r="Y142" s="53" t="s">
        <v>56</v>
      </c>
      <c r="Z142" s="53" t="s">
        <v>56</v>
      </c>
      <c r="AA142" s="53" t="s">
        <v>56</v>
      </c>
      <c r="AB142" s="53" t="s">
        <v>56</v>
      </c>
      <c r="AC142" s="53" t="s">
        <v>56</v>
      </c>
      <c r="AD142" s="53" t="s">
        <v>56</v>
      </c>
      <c r="AE142" s="53" t="s">
        <v>56</v>
      </c>
      <c r="AF142" s="53" t="s">
        <v>56</v>
      </c>
      <c r="AG142" s="53" t="s">
        <v>56</v>
      </c>
      <c r="AH142" s="53" t="s">
        <v>56</v>
      </c>
      <c r="AI142" s="53" t="s">
        <v>56</v>
      </c>
      <c r="AJ142" s="53" t="s">
        <v>56</v>
      </c>
      <c r="AK142" s="53" t="s">
        <v>56</v>
      </c>
      <c r="AL142" s="53" t="s">
        <v>56</v>
      </c>
      <c r="AM142" s="53" t="s">
        <v>56</v>
      </c>
      <c r="AN142" s="53" t="s">
        <v>56</v>
      </c>
      <c r="AO142" s="53" t="s">
        <v>56</v>
      </c>
      <c r="AP142" s="53" t="s">
        <v>56</v>
      </c>
      <c r="AQ142" s="53" t="s">
        <v>56</v>
      </c>
      <c r="AR142" s="53" t="s">
        <v>56</v>
      </c>
      <c r="AS142" s="62">
        <f t="shared" si="41"/>
        <v>67268454.68</v>
      </c>
      <c r="AT142" s="53" t="s">
        <v>56</v>
      </c>
      <c r="AU142" s="53" t="s">
        <v>56</v>
      </c>
      <c r="AV142" s="53" t="s">
        <v>56</v>
      </c>
      <c r="AW142" s="53" t="s">
        <v>56</v>
      </c>
      <c r="AX142" s="53" t="s">
        <v>56</v>
      </c>
      <c r="AY142" s="53" t="s">
        <v>56</v>
      </c>
      <c r="AZ142" s="53" t="s">
        <v>56</v>
      </c>
      <c r="BA142" s="54">
        <f t="shared" si="6"/>
        <v>0</v>
      </c>
      <c r="BB142" s="54">
        <f t="shared" si="7"/>
        <v>67268454.68</v>
      </c>
      <c r="BC142" s="55"/>
      <c r="BD142" s="37"/>
    </row>
    <row r="143">
      <c r="A143" s="34"/>
      <c r="B143" s="49" t="s">
        <v>215</v>
      </c>
      <c r="C143" s="63" t="s">
        <v>206</v>
      </c>
      <c r="D143" s="53">
        <v>1.0</v>
      </c>
      <c r="E143" s="53">
        <v>3.0</v>
      </c>
      <c r="F143" s="53">
        <f t="shared" ref="F143:H143" si="47">2*2</f>
        <v>4</v>
      </c>
      <c r="G143" s="53">
        <f t="shared" si="47"/>
        <v>4</v>
      </c>
      <c r="H143" s="53">
        <f t="shared" si="47"/>
        <v>4</v>
      </c>
      <c r="I143" s="52">
        <f t="shared" si="20"/>
        <v>4800000</v>
      </c>
      <c r="J143" s="52">
        <v>30000.0</v>
      </c>
      <c r="K143" s="52">
        <f t="shared" si="27"/>
        <v>393480</v>
      </c>
      <c r="L143" s="52">
        <f t="shared" si="28"/>
        <v>430073.64</v>
      </c>
      <c r="M143" s="52">
        <f t="shared" si="29"/>
        <v>470070.4885</v>
      </c>
      <c r="N143" s="52">
        <f t="shared" si="46"/>
        <v>1293624.129</v>
      </c>
      <c r="O143" s="53" t="s">
        <v>56</v>
      </c>
      <c r="P143" s="53" t="s">
        <v>56</v>
      </c>
      <c r="Q143" s="53" t="s">
        <v>56</v>
      </c>
      <c r="R143" s="53" t="s">
        <v>56</v>
      </c>
      <c r="S143" s="53" t="s">
        <v>56</v>
      </c>
      <c r="T143" s="53" t="s">
        <v>56</v>
      </c>
      <c r="U143" s="53" t="s">
        <v>56</v>
      </c>
      <c r="V143" s="53" t="s">
        <v>56</v>
      </c>
      <c r="W143" s="53" t="s">
        <v>56</v>
      </c>
      <c r="X143" s="53" t="s">
        <v>56</v>
      </c>
      <c r="Y143" s="53" t="s">
        <v>56</v>
      </c>
      <c r="Z143" s="53" t="s">
        <v>56</v>
      </c>
      <c r="AA143" s="53" t="s">
        <v>56</v>
      </c>
      <c r="AB143" s="53" t="s">
        <v>56</v>
      </c>
      <c r="AC143" s="53" t="s">
        <v>56</v>
      </c>
      <c r="AD143" s="53" t="s">
        <v>56</v>
      </c>
      <c r="AE143" s="53" t="s">
        <v>56</v>
      </c>
      <c r="AF143" s="53" t="s">
        <v>56</v>
      </c>
      <c r="AG143" s="53" t="s">
        <v>56</v>
      </c>
      <c r="AH143" s="53" t="s">
        <v>56</v>
      </c>
      <c r="AI143" s="53" t="s">
        <v>56</v>
      </c>
      <c r="AJ143" s="53" t="s">
        <v>56</v>
      </c>
      <c r="AK143" s="53" t="s">
        <v>56</v>
      </c>
      <c r="AL143" s="53" t="s">
        <v>56</v>
      </c>
      <c r="AM143" s="53" t="s">
        <v>56</v>
      </c>
      <c r="AN143" s="53" t="s">
        <v>56</v>
      </c>
      <c r="AO143" s="53" t="s">
        <v>56</v>
      </c>
      <c r="AP143" s="53" t="s">
        <v>56</v>
      </c>
      <c r="AQ143" s="53" t="s">
        <v>56</v>
      </c>
      <c r="AR143" s="53" t="s">
        <v>56</v>
      </c>
      <c r="AS143" s="62">
        <f t="shared" si="41"/>
        <v>1293624.129</v>
      </c>
      <c r="AT143" s="53" t="s">
        <v>56</v>
      </c>
      <c r="AU143" s="53" t="s">
        <v>56</v>
      </c>
      <c r="AV143" s="53" t="s">
        <v>56</v>
      </c>
      <c r="AW143" s="53" t="s">
        <v>56</v>
      </c>
      <c r="AX143" s="53" t="s">
        <v>56</v>
      </c>
      <c r="AY143" s="53" t="s">
        <v>56</v>
      </c>
      <c r="AZ143" s="53" t="s">
        <v>56</v>
      </c>
      <c r="BA143" s="54">
        <f t="shared" si="6"/>
        <v>0</v>
      </c>
      <c r="BB143" s="54">
        <f t="shared" si="7"/>
        <v>1293624.129</v>
      </c>
      <c r="BC143" s="55"/>
      <c r="BD143" s="37"/>
    </row>
    <row r="144">
      <c r="A144" s="34"/>
      <c r="B144" s="49" t="s">
        <v>216</v>
      </c>
      <c r="C144" s="63" t="s">
        <v>217</v>
      </c>
      <c r="D144" s="53">
        <v>1.0</v>
      </c>
      <c r="E144" s="53">
        <v>3.0</v>
      </c>
      <c r="F144" s="53">
        <f t="shared" ref="F144:H144" si="48">2*4</f>
        <v>8</v>
      </c>
      <c r="G144" s="53">
        <f t="shared" si="48"/>
        <v>8</v>
      </c>
      <c r="H144" s="53">
        <f t="shared" si="48"/>
        <v>8</v>
      </c>
      <c r="I144" s="52">
        <f t="shared" si="20"/>
        <v>6720000</v>
      </c>
      <c r="J144" s="52">
        <v>42000.0</v>
      </c>
      <c r="K144" s="52">
        <f t="shared" si="27"/>
        <v>1101744</v>
      </c>
      <c r="L144" s="52">
        <f t="shared" si="28"/>
        <v>1204206.192</v>
      </c>
      <c r="M144" s="52">
        <f t="shared" si="29"/>
        <v>1316197.368</v>
      </c>
      <c r="N144" s="52">
        <f t="shared" si="46"/>
        <v>3622147.56</v>
      </c>
      <c r="O144" s="53" t="s">
        <v>56</v>
      </c>
      <c r="P144" s="53" t="s">
        <v>56</v>
      </c>
      <c r="Q144" s="53" t="s">
        <v>56</v>
      </c>
      <c r="R144" s="53" t="s">
        <v>56</v>
      </c>
      <c r="S144" s="53" t="s">
        <v>56</v>
      </c>
      <c r="T144" s="53" t="s">
        <v>56</v>
      </c>
      <c r="U144" s="53" t="s">
        <v>56</v>
      </c>
      <c r="V144" s="53" t="s">
        <v>56</v>
      </c>
      <c r="W144" s="53" t="s">
        <v>56</v>
      </c>
      <c r="X144" s="53" t="s">
        <v>56</v>
      </c>
      <c r="Y144" s="53" t="s">
        <v>56</v>
      </c>
      <c r="Z144" s="53" t="s">
        <v>56</v>
      </c>
      <c r="AA144" s="53" t="s">
        <v>56</v>
      </c>
      <c r="AB144" s="53" t="s">
        <v>56</v>
      </c>
      <c r="AC144" s="53" t="s">
        <v>56</v>
      </c>
      <c r="AD144" s="53" t="s">
        <v>56</v>
      </c>
      <c r="AE144" s="53" t="s">
        <v>56</v>
      </c>
      <c r="AF144" s="53" t="s">
        <v>56</v>
      </c>
      <c r="AG144" s="53" t="s">
        <v>56</v>
      </c>
      <c r="AH144" s="53" t="s">
        <v>56</v>
      </c>
      <c r="AI144" s="53" t="s">
        <v>56</v>
      </c>
      <c r="AJ144" s="53" t="s">
        <v>56</v>
      </c>
      <c r="AK144" s="53" t="s">
        <v>56</v>
      </c>
      <c r="AL144" s="53" t="s">
        <v>56</v>
      </c>
      <c r="AM144" s="53" t="s">
        <v>56</v>
      </c>
      <c r="AN144" s="53" t="s">
        <v>56</v>
      </c>
      <c r="AO144" s="53" t="s">
        <v>56</v>
      </c>
      <c r="AP144" s="53" t="s">
        <v>56</v>
      </c>
      <c r="AQ144" s="53" t="s">
        <v>56</v>
      </c>
      <c r="AR144" s="53" t="s">
        <v>56</v>
      </c>
      <c r="AS144" s="62">
        <f t="shared" si="41"/>
        <v>3622147.56</v>
      </c>
      <c r="AT144" s="53" t="s">
        <v>56</v>
      </c>
      <c r="AU144" s="53" t="s">
        <v>56</v>
      </c>
      <c r="AV144" s="53" t="s">
        <v>56</v>
      </c>
      <c r="AW144" s="53" t="s">
        <v>56</v>
      </c>
      <c r="AX144" s="53" t="s">
        <v>56</v>
      </c>
      <c r="AY144" s="53" t="s">
        <v>56</v>
      </c>
      <c r="AZ144" s="53" t="s">
        <v>56</v>
      </c>
      <c r="BA144" s="54">
        <f t="shared" si="6"/>
        <v>0</v>
      </c>
      <c r="BB144" s="54">
        <f t="shared" si="7"/>
        <v>3622147.56</v>
      </c>
      <c r="BC144" s="55"/>
      <c r="BD144" s="37"/>
    </row>
    <row r="145">
      <c r="A145" s="34"/>
      <c r="B145" s="49" t="s">
        <v>218</v>
      </c>
      <c r="C145" s="63" t="s">
        <v>206</v>
      </c>
      <c r="D145" s="53">
        <v>1.0</v>
      </c>
      <c r="E145" s="53">
        <v>4.0</v>
      </c>
      <c r="F145" s="53">
        <v>4.0</v>
      </c>
      <c r="G145" s="53">
        <v>8.0</v>
      </c>
      <c r="H145" s="53">
        <v>8.0</v>
      </c>
      <c r="I145" s="52">
        <f t="shared" si="20"/>
        <v>14400000</v>
      </c>
      <c r="J145" s="52">
        <v>90000.0</v>
      </c>
      <c r="K145" s="52">
        <f t="shared" si="27"/>
        <v>1573920</v>
      </c>
      <c r="L145" s="52">
        <f t="shared" si="28"/>
        <v>3440589.12</v>
      </c>
      <c r="M145" s="52">
        <f t="shared" si="29"/>
        <v>3760563.908</v>
      </c>
      <c r="N145" s="52">
        <f t="shared" si="46"/>
        <v>8775073.028</v>
      </c>
      <c r="O145" s="53" t="s">
        <v>56</v>
      </c>
      <c r="P145" s="53" t="s">
        <v>56</v>
      </c>
      <c r="Q145" s="53" t="s">
        <v>56</v>
      </c>
      <c r="R145" s="53" t="s">
        <v>56</v>
      </c>
      <c r="S145" s="53" t="s">
        <v>56</v>
      </c>
      <c r="T145" s="53" t="s">
        <v>56</v>
      </c>
      <c r="U145" s="53" t="s">
        <v>56</v>
      </c>
      <c r="V145" s="53" t="s">
        <v>56</v>
      </c>
      <c r="W145" s="53" t="s">
        <v>56</v>
      </c>
      <c r="X145" s="53" t="s">
        <v>56</v>
      </c>
      <c r="Y145" s="53" t="s">
        <v>56</v>
      </c>
      <c r="Z145" s="53" t="s">
        <v>56</v>
      </c>
      <c r="AA145" s="53" t="s">
        <v>56</v>
      </c>
      <c r="AB145" s="53" t="s">
        <v>56</v>
      </c>
      <c r="AC145" s="53" t="s">
        <v>56</v>
      </c>
      <c r="AD145" s="53" t="s">
        <v>56</v>
      </c>
      <c r="AE145" s="53" t="s">
        <v>56</v>
      </c>
      <c r="AF145" s="53" t="s">
        <v>56</v>
      </c>
      <c r="AG145" s="53" t="s">
        <v>56</v>
      </c>
      <c r="AH145" s="53" t="s">
        <v>56</v>
      </c>
      <c r="AI145" s="53" t="s">
        <v>56</v>
      </c>
      <c r="AJ145" s="53" t="s">
        <v>56</v>
      </c>
      <c r="AK145" s="53" t="s">
        <v>56</v>
      </c>
      <c r="AL145" s="53" t="s">
        <v>56</v>
      </c>
      <c r="AM145" s="53" t="s">
        <v>56</v>
      </c>
      <c r="AN145" s="53" t="s">
        <v>56</v>
      </c>
      <c r="AO145" s="53" t="s">
        <v>56</v>
      </c>
      <c r="AP145" s="53" t="s">
        <v>56</v>
      </c>
      <c r="AQ145" s="53" t="s">
        <v>56</v>
      </c>
      <c r="AR145" s="53" t="s">
        <v>56</v>
      </c>
      <c r="AS145" s="62">
        <f t="shared" si="41"/>
        <v>8775073.028</v>
      </c>
      <c r="AT145" s="53" t="s">
        <v>56</v>
      </c>
      <c r="AU145" s="53" t="s">
        <v>56</v>
      </c>
      <c r="AV145" s="53" t="s">
        <v>56</v>
      </c>
      <c r="AW145" s="53" t="s">
        <v>56</v>
      </c>
      <c r="AX145" s="53" t="s">
        <v>56</v>
      </c>
      <c r="AY145" s="53" t="s">
        <v>56</v>
      </c>
      <c r="AZ145" s="53" t="s">
        <v>56</v>
      </c>
      <c r="BA145" s="54">
        <f t="shared" si="6"/>
        <v>0</v>
      </c>
      <c r="BB145" s="54">
        <f t="shared" si="7"/>
        <v>8775073.028</v>
      </c>
      <c r="BC145" s="55"/>
      <c r="BD145" s="37"/>
    </row>
    <row r="146">
      <c r="A146" s="34"/>
      <c r="B146" s="49" t="s">
        <v>219</v>
      </c>
      <c r="C146" s="63" t="s">
        <v>206</v>
      </c>
      <c r="D146" s="53">
        <v>1.0</v>
      </c>
      <c r="E146" s="53">
        <v>3.0</v>
      </c>
      <c r="F146" s="53">
        <f t="shared" ref="F146:H146" si="49">2*4</f>
        <v>8</v>
      </c>
      <c r="G146" s="53">
        <f t="shared" si="49"/>
        <v>8</v>
      </c>
      <c r="H146" s="53">
        <f t="shared" si="49"/>
        <v>8</v>
      </c>
      <c r="I146" s="52">
        <f t="shared" si="20"/>
        <v>10400000</v>
      </c>
      <c r="J146" s="52">
        <v>65000.0</v>
      </c>
      <c r="K146" s="52">
        <f t="shared" si="27"/>
        <v>1705080</v>
      </c>
      <c r="L146" s="52">
        <f t="shared" si="28"/>
        <v>1863652.44</v>
      </c>
      <c r="M146" s="52">
        <f t="shared" si="29"/>
        <v>2036972.117</v>
      </c>
      <c r="N146" s="52">
        <f t="shared" si="46"/>
        <v>5605704.557</v>
      </c>
      <c r="O146" s="53" t="s">
        <v>56</v>
      </c>
      <c r="P146" s="53" t="s">
        <v>56</v>
      </c>
      <c r="Q146" s="53" t="s">
        <v>56</v>
      </c>
      <c r="R146" s="53" t="s">
        <v>56</v>
      </c>
      <c r="S146" s="53" t="s">
        <v>56</v>
      </c>
      <c r="T146" s="53" t="s">
        <v>56</v>
      </c>
      <c r="U146" s="53" t="s">
        <v>56</v>
      </c>
      <c r="V146" s="53" t="s">
        <v>56</v>
      </c>
      <c r="W146" s="53" t="s">
        <v>56</v>
      </c>
      <c r="X146" s="53" t="s">
        <v>56</v>
      </c>
      <c r="Y146" s="53" t="s">
        <v>56</v>
      </c>
      <c r="Z146" s="53" t="s">
        <v>56</v>
      </c>
      <c r="AA146" s="53" t="s">
        <v>56</v>
      </c>
      <c r="AB146" s="53" t="s">
        <v>56</v>
      </c>
      <c r="AC146" s="53" t="s">
        <v>56</v>
      </c>
      <c r="AD146" s="53" t="s">
        <v>56</v>
      </c>
      <c r="AE146" s="53" t="s">
        <v>56</v>
      </c>
      <c r="AF146" s="53" t="s">
        <v>56</v>
      </c>
      <c r="AG146" s="53" t="s">
        <v>56</v>
      </c>
      <c r="AH146" s="53" t="s">
        <v>56</v>
      </c>
      <c r="AI146" s="53" t="s">
        <v>56</v>
      </c>
      <c r="AJ146" s="53" t="s">
        <v>56</v>
      </c>
      <c r="AK146" s="53" t="s">
        <v>56</v>
      </c>
      <c r="AL146" s="53" t="s">
        <v>56</v>
      </c>
      <c r="AM146" s="53" t="s">
        <v>56</v>
      </c>
      <c r="AN146" s="53" t="s">
        <v>56</v>
      </c>
      <c r="AO146" s="53" t="s">
        <v>56</v>
      </c>
      <c r="AP146" s="53" t="s">
        <v>56</v>
      </c>
      <c r="AQ146" s="53" t="s">
        <v>56</v>
      </c>
      <c r="AR146" s="53" t="s">
        <v>56</v>
      </c>
      <c r="AS146" s="62">
        <f t="shared" si="41"/>
        <v>5605704.557</v>
      </c>
      <c r="AT146" s="53" t="s">
        <v>56</v>
      </c>
      <c r="AU146" s="53" t="s">
        <v>56</v>
      </c>
      <c r="AV146" s="53" t="s">
        <v>56</v>
      </c>
      <c r="AW146" s="53" t="s">
        <v>56</v>
      </c>
      <c r="AX146" s="53" t="s">
        <v>56</v>
      </c>
      <c r="AY146" s="53" t="s">
        <v>56</v>
      </c>
      <c r="AZ146" s="53" t="s">
        <v>56</v>
      </c>
      <c r="BA146" s="54">
        <f t="shared" si="6"/>
        <v>0</v>
      </c>
      <c r="BB146" s="54">
        <f t="shared" si="7"/>
        <v>5605704.557</v>
      </c>
      <c r="BC146" s="55"/>
      <c r="BD146" s="37"/>
    </row>
    <row r="147">
      <c r="A147" s="34"/>
      <c r="B147" s="49" t="s">
        <v>220</v>
      </c>
      <c r="C147" s="63" t="s">
        <v>206</v>
      </c>
      <c r="D147" s="53">
        <v>1.0</v>
      </c>
      <c r="E147" s="53">
        <v>2.0</v>
      </c>
      <c r="F147" s="53">
        <f t="shared" ref="F147:H147" si="50">2*4</f>
        <v>8</v>
      </c>
      <c r="G147" s="53">
        <f t="shared" si="50"/>
        <v>8</v>
      </c>
      <c r="H147" s="53">
        <f t="shared" si="50"/>
        <v>8</v>
      </c>
      <c r="I147" s="52">
        <f t="shared" si="20"/>
        <v>13600000</v>
      </c>
      <c r="J147" s="52">
        <v>85000.0</v>
      </c>
      <c r="K147" s="52">
        <f t="shared" si="27"/>
        <v>1486480</v>
      </c>
      <c r="L147" s="52">
        <f t="shared" si="28"/>
        <v>1624722.64</v>
      </c>
      <c r="M147" s="52">
        <f t="shared" si="29"/>
        <v>1775821.846</v>
      </c>
      <c r="N147" s="52">
        <f t="shared" si="46"/>
        <v>4887024.486</v>
      </c>
      <c r="O147" s="53" t="s">
        <v>56</v>
      </c>
      <c r="P147" s="53" t="s">
        <v>56</v>
      </c>
      <c r="Q147" s="53" t="s">
        <v>56</v>
      </c>
      <c r="R147" s="53" t="s">
        <v>56</v>
      </c>
      <c r="S147" s="53" t="s">
        <v>56</v>
      </c>
      <c r="T147" s="53" t="s">
        <v>56</v>
      </c>
      <c r="U147" s="53" t="s">
        <v>56</v>
      </c>
      <c r="V147" s="53" t="s">
        <v>56</v>
      </c>
      <c r="W147" s="53" t="s">
        <v>56</v>
      </c>
      <c r="X147" s="53" t="s">
        <v>56</v>
      </c>
      <c r="Y147" s="53" t="s">
        <v>56</v>
      </c>
      <c r="Z147" s="53" t="s">
        <v>56</v>
      </c>
      <c r="AA147" s="53" t="s">
        <v>56</v>
      </c>
      <c r="AB147" s="53" t="s">
        <v>56</v>
      </c>
      <c r="AC147" s="53" t="s">
        <v>56</v>
      </c>
      <c r="AD147" s="53" t="s">
        <v>56</v>
      </c>
      <c r="AE147" s="53" t="s">
        <v>56</v>
      </c>
      <c r="AF147" s="53" t="s">
        <v>56</v>
      </c>
      <c r="AG147" s="53" t="s">
        <v>56</v>
      </c>
      <c r="AH147" s="53" t="s">
        <v>56</v>
      </c>
      <c r="AI147" s="53" t="s">
        <v>56</v>
      </c>
      <c r="AJ147" s="53" t="s">
        <v>56</v>
      </c>
      <c r="AK147" s="53" t="s">
        <v>56</v>
      </c>
      <c r="AL147" s="53" t="s">
        <v>56</v>
      </c>
      <c r="AM147" s="53" t="s">
        <v>56</v>
      </c>
      <c r="AN147" s="53" t="s">
        <v>56</v>
      </c>
      <c r="AO147" s="53" t="s">
        <v>56</v>
      </c>
      <c r="AP147" s="53" t="s">
        <v>56</v>
      </c>
      <c r="AQ147" s="53" t="s">
        <v>56</v>
      </c>
      <c r="AR147" s="53" t="s">
        <v>56</v>
      </c>
      <c r="AS147" s="62">
        <f t="shared" si="41"/>
        <v>4887024.486</v>
      </c>
      <c r="AT147" s="53" t="s">
        <v>56</v>
      </c>
      <c r="AU147" s="53" t="s">
        <v>56</v>
      </c>
      <c r="AV147" s="53" t="s">
        <v>56</v>
      </c>
      <c r="AW147" s="53" t="s">
        <v>56</v>
      </c>
      <c r="AX147" s="53" t="s">
        <v>56</v>
      </c>
      <c r="AY147" s="53" t="s">
        <v>56</v>
      </c>
      <c r="AZ147" s="53" t="s">
        <v>56</v>
      </c>
      <c r="BA147" s="54">
        <f t="shared" si="6"/>
        <v>0</v>
      </c>
      <c r="BB147" s="54">
        <f t="shared" si="7"/>
        <v>4887024.486</v>
      </c>
      <c r="BC147" s="55"/>
      <c r="BD147" s="37"/>
    </row>
    <row r="148" ht="15.0" customHeight="1">
      <c r="A148" s="34"/>
      <c r="B148" s="64" t="s">
        <v>6</v>
      </c>
      <c r="C148" s="6"/>
      <c r="D148" s="6"/>
      <c r="E148" s="6"/>
      <c r="F148" s="6"/>
      <c r="G148" s="6"/>
      <c r="H148" s="6"/>
      <c r="I148" s="6"/>
      <c r="J148" s="7"/>
      <c r="K148" s="65">
        <f t="shared" ref="K148:BB148" si="51">SUM(K10:K147)</f>
        <v>4716201755</v>
      </c>
      <c r="L148" s="65">
        <f t="shared" si="51"/>
        <v>5444587836</v>
      </c>
      <c r="M148" s="65">
        <f t="shared" si="51"/>
        <v>5870945813</v>
      </c>
      <c r="N148" s="65">
        <f t="shared" si="51"/>
        <v>16032445232</v>
      </c>
      <c r="O148" s="65">
        <f t="shared" si="51"/>
        <v>915376051.3</v>
      </c>
      <c r="P148" s="65">
        <f t="shared" si="51"/>
        <v>0</v>
      </c>
      <c r="Q148" s="65">
        <f t="shared" si="51"/>
        <v>218230078.4</v>
      </c>
      <c r="R148" s="65">
        <f t="shared" si="51"/>
        <v>0</v>
      </c>
      <c r="S148" s="65">
        <f t="shared" si="51"/>
        <v>183668107</v>
      </c>
      <c r="T148" s="65">
        <f t="shared" si="51"/>
        <v>0</v>
      </c>
      <c r="U148" s="65">
        <f t="shared" si="51"/>
        <v>27561380.74</v>
      </c>
      <c r="V148" s="65">
        <f t="shared" si="51"/>
        <v>0</v>
      </c>
      <c r="W148" s="65">
        <f t="shared" si="51"/>
        <v>152770176</v>
      </c>
      <c r="X148" s="65">
        <f t="shared" si="51"/>
        <v>0</v>
      </c>
      <c r="Y148" s="65">
        <f t="shared" si="51"/>
        <v>116785511.6</v>
      </c>
      <c r="Z148" s="65">
        <f t="shared" si="51"/>
        <v>0</v>
      </c>
      <c r="AA148" s="65">
        <f t="shared" si="51"/>
        <v>140142613</v>
      </c>
      <c r="AB148" s="65">
        <f t="shared" si="51"/>
        <v>0</v>
      </c>
      <c r="AC148" s="65">
        <f t="shared" si="51"/>
        <v>140142613</v>
      </c>
      <c r="AD148" s="65">
        <f t="shared" si="51"/>
        <v>0</v>
      </c>
      <c r="AE148" s="65">
        <f t="shared" si="51"/>
        <v>140142613</v>
      </c>
      <c r="AF148" s="65">
        <f t="shared" si="51"/>
        <v>0</v>
      </c>
      <c r="AG148" s="65">
        <f t="shared" si="51"/>
        <v>140142614</v>
      </c>
      <c r="AH148" s="65">
        <f t="shared" si="51"/>
        <v>0</v>
      </c>
      <c r="AI148" s="65">
        <f t="shared" si="51"/>
        <v>140142614</v>
      </c>
      <c r="AJ148" s="65">
        <f t="shared" si="51"/>
        <v>0</v>
      </c>
      <c r="AK148" s="65">
        <f t="shared" si="51"/>
        <v>140142614</v>
      </c>
      <c r="AL148" s="65">
        <f t="shared" si="51"/>
        <v>0</v>
      </c>
      <c r="AM148" s="65">
        <f t="shared" si="51"/>
        <v>140142614</v>
      </c>
      <c r="AN148" s="65">
        <f t="shared" si="51"/>
        <v>0</v>
      </c>
      <c r="AO148" s="65">
        <f t="shared" si="51"/>
        <v>140142614</v>
      </c>
      <c r="AP148" s="65">
        <f t="shared" si="51"/>
        <v>0</v>
      </c>
      <c r="AQ148" s="65">
        <f t="shared" si="51"/>
        <v>129289969.9</v>
      </c>
      <c r="AR148" s="65">
        <f t="shared" si="51"/>
        <v>0</v>
      </c>
      <c r="AS148" s="65">
        <f t="shared" si="51"/>
        <v>303904254.4</v>
      </c>
      <c r="AT148" s="65">
        <f t="shared" si="51"/>
        <v>0</v>
      </c>
      <c r="AU148" s="65">
        <f t="shared" si="51"/>
        <v>60088668.29</v>
      </c>
      <c r="AV148" s="65">
        <f t="shared" si="51"/>
        <v>0</v>
      </c>
      <c r="AW148" s="65">
        <f t="shared" si="51"/>
        <v>17116358</v>
      </c>
      <c r="AX148" s="65">
        <f t="shared" si="51"/>
        <v>0</v>
      </c>
      <c r="AY148" s="65">
        <f t="shared" si="51"/>
        <v>87822922</v>
      </c>
      <c r="AZ148" s="65">
        <f t="shared" si="51"/>
        <v>0</v>
      </c>
      <c r="BA148" s="66">
        <f t="shared" si="51"/>
        <v>12698690845</v>
      </c>
      <c r="BB148" s="66">
        <f t="shared" si="51"/>
        <v>16032445232</v>
      </c>
      <c r="BC148" s="37"/>
      <c r="BD148" s="37"/>
    </row>
    <row r="149" ht="15.0" customHeight="1">
      <c r="A149" s="34"/>
      <c r="B149" s="35"/>
      <c r="C149" s="36"/>
      <c r="D149" s="36"/>
      <c r="E149" s="36"/>
      <c r="F149" s="36"/>
      <c r="G149" s="36"/>
      <c r="H149" s="36"/>
      <c r="I149" s="36"/>
      <c r="J149" s="36"/>
      <c r="K149" s="36"/>
      <c r="L149" s="36"/>
      <c r="M149" s="36"/>
      <c r="N149" s="36"/>
      <c r="O149" s="36"/>
      <c r="P149" s="36"/>
      <c r="Q149" s="36"/>
      <c r="R149" s="36"/>
      <c r="S149" s="36"/>
      <c r="T149" s="36"/>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row>
    <row r="150" ht="15.0" customHeight="1">
      <c r="A150" s="37"/>
      <c r="B150" s="6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row>
    <row r="151" ht="15.0" customHeight="1">
      <c r="A151" s="37"/>
      <c r="B151" s="6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row>
    <row r="152" ht="15.0" customHeight="1">
      <c r="A152" s="37"/>
      <c r="B152" s="6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row>
    <row r="153" ht="15.0" customHeight="1">
      <c r="A153" s="37"/>
      <c r="B153" s="6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row>
    <row r="154" ht="15.0" customHeight="1">
      <c r="A154" s="37"/>
      <c r="B154" s="6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row>
    <row r="155" ht="15.0" customHeight="1">
      <c r="A155" s="37"/>
      <c r="B155" s="6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row>
    <row r="156" ht="15.0" customHeight="1">
      <c r="A156" s="37"/>
      <c r="B156" s="6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row>
    <row r="157" ht="15.0" customHeight="1">
      <c r="A157" s="37"/>
      <c r="B157" s="6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row>
    <row r="158" ht="15.0" customHeight="1">
      <c r="A158" s="37"/>
      <c r="B158" s="6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row>
    <row r="159" ht="15.0" customHeight="1">
      <c r="A159" s="37"/>
      <c r="B159" s="6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row>
    <row r="160" ht="15.0" customHeight="1">
      <c r="A160" s="37"/>
      <c r="B160" s="6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row>
    <row r="161" ht="15.0" customHeight="1">
      <c r="A161" s="37"/>
      <c r="B161" s="6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row>
    <row r="162" ht="15.0" customHeight="1">
      <c r="A162" s="37"/>
      <c r="B162" s="6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row>
    <row r="163" ht="15.0" customHeight="1">
      <c r="A163" s="37"/>
      <c r="B163" s="6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row>
    <row r="164" ht="15.0" customHeight="1">
      <c r="A164" s="37"/>
      <c r="B164" s="6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row>
    <row r="165" ht="15.0" customHeight="1">
      <c r="A165" s="37"/>
      <c r="B165" s="6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row>
    <row r="166" ht="15.0" customHeight="1">
      <c r="A166" s="37"/>
      <c r="B166" s="6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row>
    <row r="167" ht="15.0" customHeight="1">
      <c r="A167" s="37"/>
      <c r="B167" s="6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row>
    <row r="168" ht="15.0" customHeight="1">
      <c r="A168" s="37"/>
      <c r="B168" s="6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row>
    <row r="169" ht="15.0" customHeight="1">
      <c r="A169" s="37"/>
      <c r="B169" s="6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row>
    <row r="170" ht="15.0" customHeight="1">
      <c r="A170" s="37"/>
      <c r="B170" s="6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row>
    <row r="171" ht="15.0" customHeight="1">
      <c r="A171" s="37"/>
      <c r="B171" s="6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row>
    <row r="172" ht="15.0" customHeight="1">
      <c r="A172" s="37"/>
      <c r="B172" s="6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row>
    <row r="173" ht="15.0" customHeight="1">
      <c r="A173" s="37"/>
      <c r="B173" s="6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row>
    <row r="174" ht="15.0" customHeight="1">
      <c r="A174" s="37"/>
      <c r="B174" s="6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row>
    <row r="175" ht="15.0" customHeight="1">
      <c r="A175" s="37"/>
      <c r="B175" s="6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row>
    <row r="176" ht="15.0" customHeight="1">
      <c r="A176" s="37"/>
      <c r="B176" s="6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row>
    <row r="177" ht="15.0" customHeight="1">
      <c r="A177" s="37"/>
      <c r="B177" s="6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row>
    <row r="178" ht="15.0" customHeight="1">
      <c r="A178" s="37"/>
      <c r="B178" s="6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row>
    <row r="179" ht="15.0" customHeight="1">
      <c r="A179" s="37"/>
      <c r="B179" s="6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row>
    <row r="180" ht="15.0" customHeight="1">
      <c r="A180" s="37"/>
      <c r="B180" s="6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row>
    <row r="181" ht="15.0" customHeight="1">
      <c r="A181" s="37"/>
      <c r="B181" s="6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row>
    <row r="182" ht="15.0" customHeight="1">
      <c r="A182" s="37"/>
      <c r="B182" s="6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row>
    <row r="183" ht="15.0" customHeight="1">
      <c r="A183" s="37"/>
      <c r="B183" s="6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row>
    <row r="184" ht="15.0" customHeight="1">
      <c r="A184" s="37"/>
      <c r="B184" s="6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row>
    <row r="185" ht="15.0" customHeight="1">
      <c r="A185" s="37"/>
      <c r="B185" s="6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row>
    <row r="186" ht="15.0" customHeight="1">
      <c r="A186" s="37"/>
      <c r="B186" s="6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row>
    <row r="187" ht="15.0" customHeight="1">
      <c r="A187" s="37"/>
      <c r="B187" s="6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row>
    <row r="188" ht="15.0" customHeight="1">
      <c r="A188" s="37"/>
      <c r="B188" s="6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row>
    <row r="189" ht="15.0" customHeight="1">
      <c r="A189" s="37"/>
      <c r="B189" s="6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row>
    <row r="190" ht="15.0" customHeight="1">
      <c r="A190" s="37"/>
      <c r="B190" s="6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row>
    <row r="191" ht="15.0" customHeight="1">
      <c r="A191" s="37"/>
      <c r="B191" s="6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row>
    <row r="192" ht="15.0" customHeight="1">
      <c r="A192" s="37"/>
      <c r="B192" s="6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row>
    <row r="193" ht="15.0" customHeight="1">
      <c r="A193" s="37"/>
      <c r="B193" s="6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row>
    <row r="194" ht="15.0" customHeight="1">
      <c r="A194" s="37"/>
      <c r="B194" s="6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row>
    <row r="195" ht="15.0" customHeight="1">
      <c r="A195" s="37"/>
      <c r="B195" s="6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row>
    <row r="196" ht="15.0" customHeight="1">
      <c r="A196" s="37"/>
      <c r="B196" s="6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row>
    <row r="197" ht="15.0" customHeight="1">
      <c r="A197" s="37"/>
      <c r="B197" s="6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row>
    <row r="198" ht="15.0" customHeight="1">
      <c r="A198" s="37"/>
      <c r="B198" s="6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row>
    <row r="199" ht="15.0" customHeight="1">
      <c r="A199" s="37"/>
      <c r="B199" s="6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row>
    <row r="200" ht="15.0" customHeight="1">
      <c r="A200" s="37"/>
      <c r="B200" s="6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row>
    <row r="201" ht="15.0" customHeight="1">
      <c r="A201" s="37"/>
      <c r="B201" s="6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row>
    <row r="202" ht="15.0" customHeight="1">
      <c r="A202" s="37"/>
      <c r="B202" s="6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row>
    <row r="203" ht="15.0" customHeight="1">
      <c r="A203" s="37"/>
      <c r="B203" s="6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row>
    <row r="204" ht="15.0" customHeight="1">
      <c r="A204" s="37"/>
      <c r="B204" s="6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row>
    <row r="205" ht="15.0" customHeight="1">
      <c r="A205" s="37"/>
      <c r="B205" s="6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row>
    <row r="206" ht="15.0" customHeight="1">
      <c r="A206" s="37"/>
      <c r="B206" s="6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row>
    <row r="207" ht="15.0" customHeight="1">
      <c r="A207" s="37"/>
      <c r="B207" s="6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row>
    <row r="208" ht="15.0" customHeight="1">
      <c r="A208" s="37"/>
      <c r="B208" s="6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row>
    <row r="209" ht="15.0" customHeight="1">
      <c r="A209" s="37"/>
      <c r="B209" s="6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row>
    <row r="210" ht="15.0" customHeight="1">
      <c r="A210" s="37"/>
      <c r="B210" s="6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row>
    <row r="211" ht="15.0" customHeight="1">
      <c r="A211" s="37"/>
      <c r="B211" s="6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row>
    <row r="212" ht="15.0" customHeight="1">
      <c r="A212" s="37"/>
      <c r="B212" s="6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row>
    <row r="213" ht="15.0" customHeight="1">
      <c r="A213" s="37"/>
      <c r="B213" s="6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row>
    <row r="214" ht="15.0" customHeight="1">
      <c r="A214" s="37"/>
      <c r="B214" s="6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row>
    <row r="215" ht="15.0" customHeight="1">
      <c r="A215" s="37"/>
      <c r="B215" s="6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row>
    <row r="216" ht="15.0" customHeight="1">
      <c r="A216" s="37"/>
      <c r="B216" s="6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row>
    <row r="217" ht="15.0" customHeight="1">
      <c r="A217" s="37"/>
      <c r="B217" s="6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row>
    <row r="218" ht="15.0" customHeight="1">
      <c r="A218" s="37"/>
      <c r="B218" s="6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row>
    <row r="219" ht="15.0" customHeight="1">
      <c r="A219" s="37"/>
      <c r="B219" s="6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row>
    <row r="220" ht="15.0" customHeight="1">
      <c r="A220" s="37"/>
      <c r="B220" s="6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row>
    <row r="221" ht="15.0" customHeight="1">
      <c r="A221" s="37"/>
      <c r="B221" s="6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row>
    <row r="222" ht="15.0" customHeight="1">
      <c r="A222" s="37"/>
      <c r="B222" s="6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row>
    <row r="223" ht="15.0" customHeight="1">
      <c r="A223" s="37"/>
      <c r="B223" s="6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row>
    <row r="224" ht="15.0" customHeight="1">
      <c r="A224" s="37"/>
      <c r="B224" s="6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row>
    <row r="225" ht="15.0" customHeight="1">
      <c r="A225" s="37"/>
      <c r="B225" s="6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row>
    <row r="226" ht="15.0" customHeight="1">
      <c r="A226" s="37"/>
      <c r="B226" s="6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row>
    <row r="227" ht="15.0" customHeight="1">
      <c r="A227" s="37"/>
      <c r="B227" s="6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row>
    <row r="228" ht="15.0" customHeight="1">
      <c r="A228" s="37"/>
      <c r="B228" s="6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row>
    <row r="229" ht="15.0" customHeight="1">
      <c r="A229" s="37"/>
      <c r="B229" s="6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row>
    <row r="230" ht="15.0" customHeight="1">
      <c r="A230" s="37"/>
      <c r="B230" s="6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row>
    <row r="231" ht="15.0" customHeight="1">
      <c r="A231" s="37"/>
      <c r="B231" s="6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row>
    <row r="232" ht="15.0" customHeight="1">
      <c r="A232" s="37"/>
      <c r="B232" s="6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row>
    <row r="233" ht="15.0" customHeight="1">
      <c r="A233" s="37"/>
      <c r="B233" s="6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row>
    <row r="234" ht="15.0" customHeight="1">
      <c r="A234" s="37"/>
      <c r="B234" s="6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row>
    <row r="235" ht="15.0" customHeight="1">
      <c r="A235" s="37"/>
      <c r="B235" s="6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row>
    <row r="236" ht="15.0" customHeight="1">
      <c r="A236" s="37"/>
      <c r="B236" s="6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row>
    <row r="237" ht="15.0" customHeight="1">
      <c r="A237" s="37"/>
      <c r="B237" s="6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row>
    <row r="238" ht="15.0" customHeight="1">
      <c r="A238" s="37"/>
      <c r="B238" s="6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row>
    <row r="239" ht="15.0" customHeight="1">
      <c r="A239" s="37"/>
      <c r="B239" s="6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row>
    <row r="240" ht="15.0" customHeight="1">
      <c r="A240" s="37"/>
      <c r="B240" s="6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row>
    <row r="241" ht="15.0" customHeight="1">
      <c r="A241" s="37"/>
      <c r="B241" s="6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row>
    <row r="242" ht="15.0" customHeight="1">
      <c r="A242" s="37"/>
      <c r="B242" s="6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row>
    <row r="243" ht="15.0" customHeight="1">
      <c r="A243" s="37"/>
      <c r="B243" s="6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row>
    <row r="244" ht="15.0" customHeight="1">
      <c r="A244" s="37"/>
      <c r="B244" s="6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row>
    <row r="245" ht="15.0" customHeight="1">
      <c r="A245" s="37"/>
      <c r="B245" s="6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row>
    <row r="246" ht="15.0" customHeight="1">
      <c r="A246" s="37"/>
      <c r="B246" s="6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row>
    <row r="247" ht="15.0" customHeight="1">
      <c r="A247" s="37"/>
      <c r="B247" s="6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row>
    <row r="248" ht="15.0" customHeight="1">
      <c r="A248" s="37"/>
      <c r="B248" s="6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row>
    <row r="249" ht="15.0" customHeight="1">
      <c r="A249" s="37"/>
      <c r="B249" s="6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row>
    <row r="250" ht="15.0" customHeight="1">
      <c r="A250" s="37"/>
      <c r="B250" s="6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row>
    <row r="251" ht="15.0" customHeight="1">
      <c r="A251" s="37"/>
      <c r="B251" s="6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row>
    <row r="252" ht="15.0" customHeight="1">
      <c r="A252" s="37"/>
      <c r="B252" s="6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row>
    <row r="253" ht="15.0" customHeight="1">
      <c r="A253" s="37"/>
      <c r="B253" s="6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row>
    <row r="254" ht="15.0" customHeight="1">
      <c r="A254" s="37"/>
      <c r="B254" s="6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row>
    <row r="255" ht="15.0" customHeight="1">
      <c r="A255" s="37"/>
      <c r="B255" s="6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row>
    <row r="256" ht="15.0" customHeight="1">
      <c r="A256" s="37"/>
      <c r="B256" s="6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row>
    <row r="257" ht="15.0" customHeight="1">
      <c r="A257" s="37"/>
      <c r="B257" s="6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row>
    <row r="258" ht="15.0" customHeight="1">
      <c r="A258" s="37"/>
      <c r="B258" s="6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row>
    <row r="259" ht="15.0" customHeight="1">
      <c r="A259" s="37"/>
      <c r="B259" s="6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row>
    <row r="260" ht="15.0" customHeight="1">
      <c r="A260" s="37"/>
      <c r="B260" s="6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row>
    <row r="261" ht="15.0" customHeight="1">
      <c r="A261" s="37"/>
      <c r="B261" s="6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row>
    <row r="262" ht="15.0" customHeight="1">
      <c r="A262" s="37"/>
      <c r="B262" s="6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row>
    <row r="263" ht="15.0" customHeight="1">
      <c r="A263" s="37"/>
      <c r="B263" s="6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row>
    <row r="264" ht="15.0" customHeight="1">
      <c r="A264" s="37"/>
      <c r="B264" s="6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row>
    <row r="265" ht="15.0" customHeight="1">
      <c r="A265" s="37"/>
      <c r="B265" s="6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row>
    <row r="266" ht="15.0" customHeight="1">
      <c r="A266" s="37"/>
      <c r="B266" s="6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row>
    <row r="267" ht="15.0" customHeight="1">
      <c r="A267" s="37"/>
      <c r="B267" s="6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row>
    <row r="268" ht="15.0" customHeight="1">
      <c r="A268" s="37"/>
      <c r="B268" s="6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row>
    <row r="269" ht="15.0" customHeight="1">
      <c r="A269" s="37"/>
      <c r="B269" s="6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row>
    <row r="270" ht="15.0" customHeight="1">
      <c r="A270" s="37"/>
      <c r="B270" s="6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row>
    <row r="271" ht="15.0" customHeight="1">
      <c r="A271" s="37"/>
      <c r="B271" s="6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row>
    <row r="272" ht="15.0" customHeight="1">
      <c r="A272" s="37"/>
      <c r="B272" s="6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row>
    <row r="273" ht="15.0" customHeight="1">
      <c r="A273" s="37"/>
      <c r="B273" s="6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row>
    <row r="274" ht="15.0" customHeight="1">
      <c r="A274" s="37"/>
      <c r="B274" s="6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row>
    <row r="275" ht="15.0" customHeight="1">
      <c r="A275" s="37"/>
      <c r="B275" s="6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row>
    <row r="276" ht="15.0" customHeight="1">
      <c r="A276" s="37"/>
      <c r="B276" s="6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row>
    <row r="277" ht="15.0" customHeight="1">
      <c r="A277" s="37"/>
      <c r="B277" s="6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row>
    <row r="278" ht="15.0" customHeight="1">
      <c r="A278" s="37"/>
      <c r="B278" s="6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row>
    <row r="279" ht="15.0" customHeight="1">
      <c r="A279" s="37"/>
      <c r="B279" s="6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row>
    <row r="280" ht="15.0" customHeight="1">
      <c r="A280" s="37"/>
      <c r="B280" s="6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row>
    <row r="281" ht="15.0" customHeight="1">
      <c r="A281" s="37"/>
      <c r="B281" s="6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row>
    <row r="282" ht="15.0" customHeight="1">
      <c r="A282" s="37"/>
      <c r="B282" s="6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row>
    <row r="283" ht="15.0" customHeight="1">
      <c r="A283" s="37"/>
      <c r="B283" s="6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row>
    <row r="284" ht="15.0" customHeight="1">
      <c r="A284" s="37"/>
      <c r="B284" s="6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row>
    <row r="285" ht="15.0" customHeight="1">
      <c r="A285" s="37"/>
      <c r="B285" s="6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row>
    <row r="286" ht="15.0" customHeight="1">
      <c r="A286" s="37"/>
      <c r="B286" s="6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row>
    <row r="287" ht="15.0" customHeight="1">
      <c r="A287" s="37"/>
      <c r="B287" s="6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row>
    <row r="288" ht="15.0" customHeight="1">
      <c r="A288" s="37"/>
      <c r="B288" s="6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row>
    <row r="289" ht="15.0" customHeight="1">
      <c r="A289" s="37"/>
      <c r="B289" s="6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row>
    <row r="290" ht="15.0" customHeight="1">
      <c r="A290" s="37"/>
      <c r="B290" s="6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row>
    <row r="291" ht="15.0" customHeight="1">
      <c r="A291" s="37"/>
      <c r="B291" s="6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row>
    <row r="292" ht="15.0" customHeight="1">
      <c r="A292" s="37"/>
      <c r="B292" s="6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row>
    <row r="293" ht="15.0" customHeight="1">
      <c r="A293" s="37"/>
      <c r="B293" s="6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row>
    <row r="294" ht="15.0" customHeight="1">
      <c r="A294" s="37"/>
      <c r="B294" s="6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row>
    <row r="295" ht="15.0" customHeight="1">
      <c r="A295" s="37"/>
      <c r="B295" s="6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row>
    <row r="296" ht="15.0" customHeight="1">
      <c r="A296" s="37"/>
      <c r="B296" s="6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row>
    <row r="297" ht="15.0" customHeight="1">
      <c r="A297" s="37"/>
      <c r="B297" s="6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row>
    <row r="298" ht="15.0" customHeight="1">
      <c r="A298" s="37"/>
      <c r="B298" s="6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row>
    <row r="299" ht="15.0" customHeight="1">
      <c r="A299" s="37"/>
      <c r="B299" s="6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row>
    <row r="300" ht="15.0" customHeight="1">
      <c r="A300" s="37"/>
      <c r="B300" s="6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row>
    <row r="301" ht="15.0" customHeight="1">
      <c r="A301" s="37"/>
      <c r="B301" s="6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row>
    <row r="302" ht="15.0" customHeight="1">
      <c r="A302" s="37"/>
      <c r="B302" s="6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row>
    <row r="303" ht="15.0" customHeight="1">
      <c r="A303" s="37"/>
      <c r="B303" s="6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row>
    <row r="304" ht="15.0" customHeight="1">
      <c r="A304" s="37"/>
      <c r="B304" s="6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row>
    <row r="305" ht="15.0" customHeight="1">
      <c r="A305" s="37"/>
      <c r="B305" s="6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row>
    <row r="306" ht="15.0" customHeight="1">
      <c r="A306" s="37"/>
      <c r="B306" s="6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row>
    <row r="307" ht="15.0" customHeight="1">
      <c r="A307" s="37"/>
      <c r="B307" s="6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row>
    <row r="308" ht="15.0" customHeight="1">
      <c r="A308" s="37"/>
      <c r="B308" s="6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row>
    <row r="309" ht="15.0" customHeight="1">
      <c r="A309" s="37"/>
      <c r="B309" s="6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row>
    <row r="310" ht="15.0" customHeight="1">
      <c r="A310" s="37"/>
      <c r="B310" s="6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row>
    <row r="311" ht="15.0" customHeight="1">
      <c r="A311" s="37"/>
      <c r="B311" s="6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row>
    <row r="312" ht="15.0" customHeight="1">
      <c r="A312" s="37"/>
      <c r="B312" s="6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row>
    <row r="313" ht="15.0" customHeight="1">
      <c r="A313" s="37"/>
      <c r="B313" s="6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row>
    <row r="314" ht="15.0" customHeight="1">
      <c r="A314" s="37"/>
      <c r="B314" s="6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row>
    <row r="315" ht="15.0" customHeight="1">
      <c r="A315" s="37"/>
      <c r="B315" s="6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row>
    <row r="316" ht="15.0" customHeight="1">
      <c r="A316" s="37"/>
      <c r="B316" s="6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c r="AY316" s="37"/>
      <c r="AZ316" s="37"/>
      <c r="BA316" s="37"/>
      <c r="BB316" s="37"/>
      <c r="BC316" s="37"/>
      <c r="BD316" s="37"/>
    </row>
    <row r="317" ht="15.0" customHeight="1">
      <c r="A317" s="37"/>
      <c r="B317" s="6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row>
    <row r="318" ht="15.0" customHeight="1">
      <c r="A318" s="37"/>
      <c r="B318" s="6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c r="AY318" s="37"/>
      <c r="AZ318" s="37"/>
      <c r="BA318" s="37"/>
      <c r="BB318" s="37"/>
      <c r="BC318" s="37"/>
      <c r="BD318" s="37"/>
    </row>
    <row r="319" ht="15.0" customHeight="1">
      <c r="A319" s="37"/>
      <c r="B319" s="6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c r="AY319" s="37"/>
      <c r="AZ319" s="37"/>
      <c r="BA319" s="37"/>
      <c r="BB319" s="37"/>
      <c r="BC319" s="37"/>
      <c r="BD319" s="37"/>
    </row>
    <row r="320" ht="15.0" customHeight="1">
      <c r="A320" s="37"/>
      <c r="B320" s="6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c r="AY320" s="37"/>
      <c r="AZ320" s="37"/>
      <c r="BA320" s="37"/>
      <c r="BB320" s="37"/>
      <c r="BC320" s="37"/>
      <c r="BD320" s="37"/>
    </row>
    <row r="321" ht="15.0" customHeight="1">
      <c r="A321" s="37"/>
      <c r="B321" s="6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c r="AY321" s="37"/>
      <c r="AZ321" s="37"/>
      <c r="BA321" s="37"/>
      <c r="BB321" s="37"/>
      <c r="BC321" s="37"/>
      <c r="BD321" s="37"/>
    </row>
    <row r="322" ht="15.0" customHeight="1">
      <c r="A322" s="37"/>
      <c r="B322" s="6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c r="AY322" s="37"/>
      <c r="AZ322" s="37"/>
      <c r="BA322" s="37"/>
      <c r="BB322" s="37"/>
      <c r="BC322" s="37"/>
      <c r="BD322" s="37"/>
    </row>
    <row r="323" ht="15.0" customHeight="1">
      <c r="A323" s="37"/>
      <c r="B323" s="6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c r="AY323" s="37"/>
      <c r="AZ323" s="37"/>
      <c r="BA323" s="37"/>
      <c r="BB323" s="37"/>
      <c r="BC323" s="37"/>
      <c r="BD323" s="37"/>
    </row>
    <row r="324" ht="15.0" customHeight="1">
      <c r="A324" s="37"/>
      <c r="B324" s="6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c r="AY324" s="37"/>
      <c r="AZ324" s="37"/>
      <c r="BA324" s="37"/>
      <c r="BB324" s="37"/>
      <c r="BC324" s="37"/>
      <c r="BD324" s="37"/>
    </row>
    <row r="325" ht="15.0" customHeight="1">
      <c r="A325" s="37"/>
      <c r="B325" s="6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c r="AY325" s="37"/>
      <c r="AZ325" s="37"/>
      <c r="BA325" s="37"/>
      <c r="BB325" s="37"/>
      <c r="BC325" s="37"/>
      <c r="BD325" s="37"/>
    </row>
    <row r="326" ht="15.0" customHeight="1">
      <c r="A326" s="37"/>
      <c r="B326" s="6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c r="AM326" s="37"/>
      <c r="AN326" s="37"/>
      <c r="AO326" s="37"/>
      <c r="AP326" s="37"/>
      <c r="AQ326" s="37"/>
      <c r="AR326" s="37"/>
      <c r="AS326" s="37"/>
      <c r="AT326" s="37"/>
      <c r="AU326" s="37"/>
      <c r="AV326" s="37"/>
      <c r="AW326" s="37"/>
      <c r="AX326" s="37"/>
      <c r="AY326" s="37"/>
      <c r="AZ326" s="37"/>
      <c r="BA326" s="37"/>
      <c r="BB326" s="37"/>
      <c r="BC326" s="37"/>
      <c r="BD326" s="37"/>
    </row>
    <row r="327" ht="15.0" customHeight="1">
      <c r="A327" s="37"/>
      <c r="B327" s="6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row>
    <row r="328" ht="15.0" customHeight="1">
      <c r="A328" s="37"/>
      <c r="B328" s="6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c r="AY328" s="37"/>
      <c r="AZ328" s="37"/>
      <c r="BA328" s="37"/>
      <c r="BB328" s="37"/>
      <c r="BC328" s="37"/>
      <c r="BD328" s="37"/>
    </row>
    <row r="329" ht="15.0" customHeight="1">
      <c r="A329" s="37"/>
      <c r="B329" s="6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c r="AY329" s="37"/>
      <c r="AZ329" s="37"/>
      <c r="BA329" s="37"/>
      <c r="BB329" s="37"/>
      <c r="BC329" s="37"/>
      <c r="BD329" s="37"/>
    </row>
    <row r="330" ht="15.0" customHeight="1">
      <c r="A330" s="37"/>
      <c r="B330" s="6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c r="AY330" s="37"/>
      <c r="AZ330" s="37"/>
      <c r="BA330" s="37"/>
      <c r="BB330" s="37"/>
      <c r="BC330" s="37"/>
      <c r="BD330" s="37"/>
    </row>
    <row r="331" ht="15.0" customHeight="1">
      <c r="A331" s="37"/>
      <c r="B331" s="6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c r="AY331" s="37"/>
      <c r="AZ331" s="37"/>
      <c r="BA331" s="37"/>
      <c r="BB331" s="37"/>
      <c r="BC331" s="37"/>
      <c r="BD331" s="37"/>
    </row>
    <row r="332" ht="15.0" customHeight="1">
      <c r="A332" s="37"/>
      <c r="B332" s="6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c r="AY332" s="37"/>
      <c r="AZ332" s="37"/>
      <c r="BA332" s="37"/>
      <c r="BB332" s="37"/>
      <c r="BC332" s="37"/>
      <c r="BD332" s="37"/>
    </row>
    <row r="333" ht="15.0" customHeight="1">
      <c r="A333" s="37"/>
      <c r="B333" s="6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c r="AY333" s="37"/>
      <c r="AZ333" s="37"/>
      <c r="BA333" s="37"/>
      <c r="BB333" s="37"/>
      <c r="BC333" s="37"/>
      <c r="BD333" s="37"/>
    </row>
    <row r="334" ht="15.0" customHeight="1">
      <c r="A334" s="37"/>
      <c r="B334" s="6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c r="AY334" s="37"/>
      <c r="AZ334" s="37"/>
      <c r="BA334" s="37"/>
      <c r="BB334" s="37"/>
      <c r="BC334" s="37"/>
      <c r="BD334" s="37"/>
    </row>
    <row r="335" ht="15.0" customHeight="1">
      <c r="A335" s="37"/>
      <c r="B335" s="6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c r="AY335" s="37"/>
      <c r="AZ335" s="37"/>
      <c r="BA335" s="37"/>
      <c r="BB335" s="37"/>
      <c r="BC335" s="37"/>
      <c r="BD335" s="37"/>
    </row>
    <row r="336" ht="15.0" customHeight="1">
      <c r="A336" s="37"/>
      <c r="B336" s="6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c r="AY336" s="37"/>
      <c r="AZ336" s="37"/>
      <c r="BA336" s="37"/>
      <c r="BB336" s="37"/>
      <c r="BC336" s="37"/>
      <c r="BD336" s="37"/>
    </row>
    <row r="337" ht="15.0" customHeight="1">
      <c r="A337" s="37"/>
      <c r="B337" s="6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row>
    <row r="338" ht="15.0" customHeight="1">
      <c r="A338" s="37"/>
      <c r="B338" s="6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c r="AM338" s="37"/>
      <c r="AN338" s="37"/>
      <c r="AO338" s="37"/>
      <c r="AP338" s="37"/>
      <c r="AQ338" s="37"/>
      <c r="AR338" s="37"/>
      <c r="AS338" s="37"/>
      <c r="AT338" s="37"/>
      <c r="AU338" s="37"/>
      <c r="AV338" s="37"/>
      <c r="AW338" s="37"/>
      <c r="AX338" s="37"/>
      <c r="AY338" s="37"/>
      <c r="AZ338" s="37"/>
      <c r="BA338" s="37"/>
      <c r="BB338" s="37"/>
      <c r="BC338" s="37"/>
      <c r="BD338" s="37"/>
    </row>
    <row r="339" ht="15.0" customHeight="1">
      <c r="A339" s="37"/>
      <c r="B339" s="6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c r="AM339" s="37"/>
      <c r="AN339" s="37"/>
      <c r="AO339" s="37"/>
      <c r="AP339" s="37"/>
      <c r="AQ339" s="37"/>
      <c r="AR339" s="37"/>
      <c r="AS339" s="37"/>
      <c r="AT339" s="37"/>
      <c r="AU339" s="37"/>
      <c r="AV339" s="37"/>
      <c r="AW339" s="37"/>
      <c r="AX339" s="37"/>
      <c r="AY339" s="37"/>
      <c r="AZ339" s="37"/>
      <c r="BA339" s="37"/>
      <c r="BB339" s="37"/>
      <c r="BC339" s="37"/>
      <c r="BD339" s="37"/>
    </row>
    <row r="340" ht="15.0" customHeight="1">
      <c r="A340" s="37"/>
      <c r="B340" s="6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7"/>
      <c r="AN340" s="37"/>
      <c r="AO340" s="37"/>
      <c r="AP340" s="37"/>
      <c r="AQ340" s="37"/>
      <c r="AR340" s="37"/>
      <c r="AS340" s="37"/>
      <c r="AT340" s="37"/>
      <c r="AU340" s="37"/>
      <c r="AV340" s="37"/>
      <c r="AW340" s="37"/>
      <c r="AX340" s="37"/>
      <c r="AY340" s="37"/>
      <c r="AZ340" s="37"/>
      <c r="BA340" s="37"/>
      <c r="BB340" s="37"/>
      <c r="BC340" s="37"/>
      <c r="BD340" s="37"/>
    </row>
    <row r="341" ht="15.0" customHeight="1">
      <c r="A341" s="37"/>
      <c r="B341" s="6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c r="AM341" s="37"/>
      <c r="AN341" s="37"/>
      <c r="AO341" s="37"/>
      <c r="AP341" s="37"/>
      <c r="AQ341" s="37"/>
      <c r="AR341" s="37"/>
      <c r="AS341" s="37"/>
      <c r="AT341" s="37"/>
      <c r="AU341" s="37"/>
      <c r="AV341" s="37"/>
      <c r="AW341" s="37"/>
      <c r="AX341" s="37"/>
      <c r="AY341" s="37"/>
      <c r="AZ341" s="37"/>
      <c r="BA341" s="37"/>
      <c r="BB341" s="37"/>
      <c r="BC341" s="37"/>
      <c r="BD341" s="37"/>
    </row>
    <row r="342" ht="15.0" customHeight="1">
      <c r="A342" s="37"/>
      <c r="B342" s="6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c r="AM342" s="37"/>
      <c r="AN342" s="37"/>
      <c r="AO342" s="37"/>
      <c r="AP342" s="37"/>
      <c r="AQ342" s="37"/>
      <c r="AR342" s="37"/>
      <c r="AS342" s="37"/>
      <c r="AT342" s="37"/>
      <c r="AU342" s="37"/>
      <c r="AV342" s="37"/>
      <c r="AW342" s="37"/>
      <c r="AX342" s="37"/>
      <c r="AY342" s="37"/>
      <c r="AZ342" s="37"/>
      <c r="BA342" s="37"/>
      <c r="BB342" s="37"/>
      <c r="BC342" s="37"/>
      <c r="BD342" s="37"/>
    </row>
    <row r="343" ht="15.0" customHeight="1">
      <c r="A343" s="37"/>
      <c r="B343" s="6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c r="AM343" s="37"/>
      <c r="AN343" s="37"/>
      <c r="AO343" s="37"/>
      <c r="AP343" s="37"/>
      <c r="AQ343" s="37"/>
      <c r="AR343" s="37"/>
      <c r="AS343" s="37"/>
      <c r="AT343" s="37"/>
      <c r="AU343" s="37"/>
      <c r="AV343" s="37"/>
      <c r="AW343" s="37"/>
      <c r="AX343" s="37"/>
      <c r="AY343" s="37"/>
      <c r="AZ343" s="37"/>
      <c r="BA343" s="37"/>
      <c r="BB343" s="37"/>
      <c r="BC343" s="37"/>
      <c r="BD343" s="37"/>
    </row>
    <row r="344" ht="15.0" customHeight="1">
      <c r="A344" s="37"/>
      <c r="B344" s="6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row>
    <row r="345" ht="15.0" customHeight="1">
      <c r="A345" s="37"/>
      <c r="B345" s="6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c r="AY345" s="37"/>
      <c r="AZ345" s="37"/>
      <c r="BA345" s="37"/>
      <c r="BB345" s="37"/>
      <c r="BC345" s="37"/>
      <c r="BD345" s="37"/>
    </row>
    <row r="346" ht="15.0" customHeight="1">
      <c r="A346" s="37"/>
      <c r="B346" s="6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row>
    <row r="347" ht="15.0" customHeight="1">
      <c r="A347" s="37"/>
      <c r="B347" s="6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row>
    <row r="348" ht="15.0" customHeight="1">
      <c r="A348" s="37"/>
      <c r="B348" s="6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row>
    <row r="349" ht="15.0" customHeight="1">
      <c r="A349" s="37"/>
      <c r="B349" s="6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c r="AY349" s="37"/>
      <c r="AZ349" s="37"/>
      <c r="BA349" s="37"/>
      <c r="BB349" s="37"/>
      <c r="BC349" s="37"/>
      <c r="BD349" s="37"/>
    </row>
    <row r="350" ht="15.0" customHeight="1">
      <c r="A350" s="37"/>
      <c r="B350" s="6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row>
    <row r="351" ht="15.0" customHeight="1">
      <c r="A351" s="37"/>
      <c r="B351" s="6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row>
    <row r="352" ht="15.0" customHeight="1">
      <c r="A352" s="37"/>
      <c r="B352" s="6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row>
    <row r="353" ht="15.0" customHeight="1">
      <c r="A353" s="37"/>
      <c r="B353" s="6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row>
    <row r="354" ht="15.0" customHeight="1">
      <c r="A354" s="37"/>
      <c r="B354" s="6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row>
    <row r="355" ht="15.0" customHeight="1">
      <c r="A355" s="37"/>
      <c r="B355" s="6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row>
    <row r="356" ht="15.0" customHeight="1">
      <c r="A356" s="37"/>
      <c r="B356" s="6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row>
    <row r="357" ht="15.0" customHeight="1">
      <c r="A357" s="37"/>
      <c r="B357" s="6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row>
    <row r="358" ht="15.0" customHeight="1">
      <c r="A358" s="37"/>
      <c r="B358" s="6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row>
    <row r="359" ht="15.0" customHeight="1">
      <c r="A359" s="37"/>
      <c r="B359" s="6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row>
    <row r="360" ht="15.0" customHeight="1">
      <c r="A360" s="37"/>
      <c r="B360" s="6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row>
    <row r="361" ht="15.0" customHeight="1">
      <c r="A361" s="37"/>
      <c r="B361" s="6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row>
    <row r="362" ht="15.0" customHeight="1">
      <c r="A362" s="37"/>
      <c r="B362" s="6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row>
    <row r="363" ht="15.0" customHeight="1">
      <c r="A363" s="37"/>
      <c r="B363" s="6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row>
    <row r="364" ht="15.0" customHeight="1">
      <c r="A364" s="37"/>
      <c r="B364" s="6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row>
    <row r="365" ht="15.0" customHeight="1">
      <c r="A365" s="37"/>
      <c r="B365" s="6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row>
    <row r="366" ht="15.0" customHeight="1">
      <c r="A366" s="37"/>
      <c r="B366" s="6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row>
    <row r="367" ht="15.0" customHeight="1">
      <c r="A367" s="37"/>
      <c r="B367" s="6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row>
    <row r="368" ht="15.0" customHeight="1">
      <c r="A368" s="37"/>
      <c r="B368" s="6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row>
    <row r="369" ht="15.0" customHeight="1">
      <c r="A369" s="37"/>
      <c r="B369" s="6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row>
    <row r="370" ht="15.0" customHeight="1">
      <c r="A370" s="37"/>
      <c r="B370" s="6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row>
    <row r="371" ht="15.0" customHeight="1">
      <c r="A371" s="37"/>
      <c r="B371" s="6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c r="AY371" s="37"/>
      <c r="AZ371" s="37"/>
      <c r="BA371" s="37"/>
      <c r="BB371" s="37"/>
      <c r="BC371" s="37"/>
      <c r="BD371" s="37"/>
    </row>
    <row r="372" ht="15.0" customHeight="1">
      <c r="A372" s="37"/>
      <c r="B372" s="6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c r="AY372" s="37"/>
      <c r="AZ372" s="37"/>
      <c r="BA372" s="37"/>
      <c r="BB372" s="37"/>
      <c r="BC372" s="37"/>
      <c r="BD372" s="37"/>
    </row>
    <row r="373" ht="15.0" customHeight="1">
      <c r="A373" s="37"/>
      <c r="B373" s="6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c r="AM373" s="37"/>
      <c r="AN373" s="37"/>
      <c r="AO373" s="37"/>
      <c r="AP373" s="37"/>
      <c r="AQ373" s="37"/>
      <c r="AR373" s="37"/>
      <c r="AS373" s="37"/>
      <c r="AT373" s="37"/>
      <c r="AU373" s="37"/>
      <c r="AV373" s="37"/>
      <c r="AW373" s="37"/>
      <c r="AX373" s="37"/>
      <c r="AY373" s="37"/>
      <c r="AZ373" s="37"/>
      <c r="BA373" s="37"/>
      <c r="BB373" s="37"/>
      <c r="BC373" s="37"/>
      <c r="BD373" s="37"/>
    </row>
    <row r="374" ht="15.0" customHeight="1">
      <c r="A374" s="37"/>
      <c r="B374" s="6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c r="AM374" s="37"/>
      <c r="AN374" s="37"/>
      <c r="AO374" s="37"/>
      <c r="AP374" s="37"/>
      <c r="AQ374" s="37"/>
      <c r="AR374" s="37"/>
      <c r="AS374" s="37"/>
      <c r="AT374" s="37"/>
      <c r="AU374" s="37"/>
      <c r="AV374" s="37"/>
      <c r="AW374" s="37"/>
      <c r="AX374" s="37"/>
      <c r="AY374" s="37"/>
      <c r="AZ374" s="37"/>
      <c r="BA374" s="37"/>
      <c r="BB374" s="37"/>
      <c r="BC374" s="37"/>
      <c r="BD374" s="37"/>
    </row>
    <row r="375" ht="15.0" customHeight="1">
      <c r="A375" s="37"/>
      <c r="B375" s="6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c r="AM375" s="37"/>
      <c r="AN375" s="37"/>
      <c r="AO375" s="37"/>
      <c r="AP375" s="37"/>
      <c r="AQ375" s="37"/>
      <c r="AR375" s="37"/>
      <c r="AS375" s="37"/>
      <c r="AT375" s="37"/>
      <c r="AU375" s="37"/>
      <c r="AV375" s="37"/>
      <c r="AW375" s="37"/>
      <c r="AX375" s="37"/>
      <c r="AY375" s="37"/>
      <c r="AZ375" s="37"/>
      <c r="BA375" s="37"/>
      <c r="BB375" s="37"/>
      <c r="BC375" s="37"/>
      <c r="BD375" s="37"/>
    </row>
    <row r="376" ht="15.0" customHeight="1">
      <c r="A376" s="37"/>
      <c r="B376" s="6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7"/>
      <c r="AN376" s="37"/>
      <c r="AO376" s="37"/>
      <c r="AP376" s="37"/>
      <c r="AQ376" s="37"/>
      <c r="AR376" s="37"/>
      <c r="AS376" s="37"/>
      <c r="AT376" s="37"/>
      <c r="AU376" s="37"/>
      <c r="AV376" s="37"/>
      <c r="AW376" s="37"/>
      <c r="AX376" s="37"/>
      <c r="AY376" s="37"/>
      <c r="AZ376" s="37"/>
      <c r="BA376" s="37"/>
      <c r="BB376" s="37"/>
      <c r="BC376" s="37"/>
      <c r="BD376" s="37"/>
    </row>
    <row r="377" ht="15.0" customHeight="1">
      <c r="A377" s="37"/>
      <c r="B377" s="6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c r="AM377" s="37"/>
      <c r="AN377" s="37"/>
      <c r="AO377" s="37"/>
      <c r="AP377" s="37"/>
      <c r="AQ377" s="37"/>
      <c r="AR377" s="37"/>
      <c r="AS377" s="37"/>
      <c r="AT377" s="37"/>
      <c r="AU377" s="37"/>
      <c r="AV377" s="37"/>
      <c r="AW377" s="37"/>
      <c r="AX377" s="37"/>
      <c r="AY377" s="37"/>
      <c r="AZ377" s="37"/>
      <c r="BA377" s="37"/>
      <c r="BB377" s="37"/>
      <c r="BC377" s="37"/>
      <c r="BD377" s="37"/>
    </row>
    <row r="378" ht="15.0" customHeight="1">
      <c r="A378" s="37"/>
      <c r="B378" s="6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row>
    <row r="379" ht="15.0" customHeight="1">
      <c r="A379" s="37"/>
      <c r="B379" s="6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c r="AM379" s="37"/>
      <c r="AN379" s="37"/>
      <c r="AO379" s="37"/>
      <c r="AP379" s="37"/>
      <c r="AQ379" s="37"/>
      <c r="AR379" s="37"/>
      <c r="AS379" s="37"/>
      <c r="AT379" s="37"/>
      <c r="AU379" s="37"/>
      <c r="AV379" s="37"/>
      <c r="AW379" s="37"/>
      <c r="AX379" s="37"/>
      <c r="AY379" s="37"/>
      <c r="AZ379" s="37"/>
      <c r="BA379" s="37"/>
      <c r="BB379" s="37"/>
      <c r="BC379" s="37"/>
      <c r="BD379" s="37"/>
    </row>
    <row r="380" ht="15.0" customHeight="1">
      <c r="A380" s="37"/>
      <c r="B380" s="6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7"/>
      <c r="AN380" s="37"/>
      <c r="AO380" s="37"/>
      <c r="AP380" s="37"/>
      <c r="AQ380" s="37"/>
      <c r="AR380" s="37"/>
      <c r="AS380" s="37"/>
      <c r="AT380" s="37"/>
      <c r="AU380" s="37"/>
      <c r="AV380" s="37"/>
      <c r="AW380" s="37"/>
      <c r="AX380" s="37"/>
      <c r="AY380" s="37"/>
      <c r="AZ380" s="37"/>
      <c r="BA380" s="37"/>
      <c r="BB380" s="37"/>
      <c r="BC380" s="37"/>
      <c r="BD380" s="37"/>
    </row>
    <row r="381" ht="15.0" customHeight="1">
      <c r="A381" s="37"/>
      <c r="B381" s="6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c r="AY381" s="37"/>
      <c r="AZ381" s="37"/>
      <c r="BA381" s="37"/>
      <c r="BB381" s="37"/>
      <c r="BC381" s="37"/>
      <c r="BD381" s="37"/>
    </row>
    <row r="382" ht="15.0" customHeight="1">
      <c r="A382" s="37"/>
      <c r="B382" s="6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c r="AY382" s="37"/>
      <c r="AZ382" s="37"/>
      <c r="BA382" s="37"/>
      <c r="BB382" s="37"/>
      <c r="BC382" s="37"/>
      <c r="BD382" s="37"/>
    </row>
    <row r="383" ht="15.0" customHeight="1">
      <c r="A383" s="37"/>
      <c r="B383" s="6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c r="AM383" s="37"/>
      <c r="AN383" s="37"/>
      <c r="AO383" s="37"/>
      <c r="AP383" s="37"/>
      <c r="AQ383" s="37"/>
      <c r="AR383" s="37"/>
      <c r="AS383" s="37"/>
      <c r="AT383" s="37"/>
      <c r="AU383" s="37"/>
      <c r="AV383" s="37"/>
      <c r="AW383" s="37"/>
      <c r="AX383" s="37"/>
      <c r="AY383" s="37"/>
      <c r="AZ383" s="37"/>
      <c r="BA383" s="37"/>
      <c r="BB383" s="37"/>
      <c r="BC383" s="37"/>
      <c r="BD383" s="37"/>
    </row>
    <row r="384" ht="15.0" customHeight="1">
      <c r="A384" s="37"/>
      <c r="B384" s="6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7"/>
      <c r="AN384" s="37"/>
      <c r="AO384" s="37"/>
      <c r="AP384" s="37"/>
      <c r="AQ384" s="37"/>
      <c r="AR384" s="37"/>
      <c r="AS384" s="37"/>
      <c r="AT384" s="37"/>
      <c r="AU384" s="37"/>
      <c r="AV384" s="37"/>
      <c r="AW384" s="37"/>
      <c r="AX384" s="37"/>
      <c r="AY384" s="37"/>
      <c r="AZ384" s="37"/>
      <c r="BA384" s="37"/>
      <c r="BB384" s="37"/>
      <c r="BC384" s="37"/>
      <c r="BD384" s="37"/>
    </row>
    <row r="385" ht="15.0" customHeight="1">
      <c r="A385" s="37"/>
      <c r="B385" s="6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c r="AM385" s="37"/>
      <c r="AN385" s="37"/>
      <c r="AO385" s="37"/>
      <c r="AP385" s="37"/>
      <c r="AQ385" s="37"/>
      <c r="AR385" s="37"/>
      <c r="AS385" s="37"/>
      <c r="AT385" s="37"/>
      <c r="AU385" s="37"/>
      <c r="AV385" s="37"/>
      <c r="AW385" s="37"/>
      <c r="AX385" s="37"/>
      <c r="AY385" s="37"/>
      <c r="AZ385" s="37"/>
      <c r="BA385" s="37"/>
      <c r="BB385" s="37"/>
      <c r="BC385" s="37"/>
      <c r="BD385" s="37"/>
    </row>
    <row r="386" ht="15.0" customHeight="1">
      <c r="A386" s="37"/>
      <c r="B386" s="6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c r="AM386" s="37"/>
      <c r="AN386" s="37"/>
      <c r="AO386" s="37"/>
      <c r="AP386" s="37"/>
      <c r="AQ386" s="37"/>
      <c r="AR386" s="37"/>
      <c r="AS386" s="37"/>
      <c r="AT386" s="37"/>
      <c r="AU386" s="37"/>
      <c r="AV386" s="37"/>
      <c r="AW386" s="37"/>
      <c r="AX386" s="37"/>
      <c r="AY386" s="37"/>
      <c r="AZ386" s="37"/>
      <c r="BA386" s="37"/>
      <c r="BB386" s="37"/>
      <c r="BC386" s="37"/>
      <c r="BD386" s="37"/>
    </row>
    <row r="387" ht="15.0" customHeight="1">
      <c r="A387" s="37"/>
      <c r="B387" s="6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c r="AM387" s="37"/>
      <c r="AN387" s="37"/>
      <c r="AO387" s="37"/>
      <c r="AP387" s="37"/>
      <c r="AQ387" s="37"/>
      <c r="AR387" s="37"/>
      <c r="AS387" s="37"/>
      <c r="AT387" s="37"/>
      <c r="AU387" s="37"/>
      <c r="AV387" s="37"/>
      <c r="AW387" s="37"/>
      <c r="AX387" s="37"/>
      <c r="AY387" s="37"/>
      <c r="AZ387" s="37"/>
      <c r="BA387" s="37"/>
      <c r="BB387" s="37"/>
      <c r="BC387" s="37"/>
      <c r="BD387" s="37"/>
    </row>
    <row r="388" ht="15.0" customHeight="1">
      <c r="A388" s="37"/>
      <c r="B388" s="6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7"/>
      <c r="AN388" s="37"/>
      <c r="AO388" s="37"/>
      <c r="AP388" s="37"/>
      <c r="AQ388" s="37"/>
      <c r="AR388" s="37"/>
      <c r="AS388" s="37"/>
      <c r="AT388" s="37"/>
      <c r="AU388" s="37"/>
      <c r="AV388" s="37"/>
      <c r="AW388" s="37"/>
      <c r="AX388" s="37"/>
      <c r="AY388" s="37"/>
      <c r="AZ388" s="37"/>
      <c r="BA388" s="37"/>
      <c r="BB388" s="37"/>
      <c r="BC388" s="37"/>
      <c r="BD388" s="37"/>
    </row>
    <row r="389" ht="15.0" customHeight="1">
      <c r="A389" s="37"/>
      <c r="B389" s="6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7"/>
      <c r="AN389" s="37"/>
      <c r="AO389" s="37"/>
      <c r="AP389" s="37"/>
      <c r="AQ389" s="37"/>
      <c r="AR389" s="37"/>
      <c r="AS389" s="37"/>
      <c r="AT389" s="37"/>
      <c r="AU389" s="37"/>
      <c r="AV389" s="37"/>
      <c r="AW389" s="37"/>
      <c r="AX389" s="37"/>
      <c r="AY389" s="37"/>
      <c r="AZ389" s="37"/>
      <c r="BA389" s="37"/>
      <c r="BB389" s="37"/>
      <c r="BC389" s="37"/>
      <c r="BD389" s="37"/>
    </row>
    <row r="390" ht="15.0" customHeight="1">
      <c r="A390" s="37"/>
      <c r="B390" s="6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c r="AM390" s="37"/>
      <c r="AN390" s="37"/>
      <c r="AO390" s="37"/>
      <c r="AP390" s="37"/>
      <c r="AQ390" s="37"/>
      <c r="AR390" s="37"/>
      <c r="AS390" s="37"/>
      <c r="AT390" s="37"/>
      <c r="AU390" s="37"/>
      <c r="AV390" s="37"/>
      <c r="AW390" s="37"/>
      <c r="AX390" s="37"/>
      <c r="AY390" s="37"/>
      <c r="AZ390" s="37"/>
      <c r="BA390" s="37"/>
      <c r="BB390" s="37"/>
      <c r="BC390" s="37"/>
      <c r="BD390" s="37"/>
    </row>
    <row r="391" ht="15.0" customHeight="1">
      <c r="A391" s="37"/>
      <c r="B391" s="6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c r="AM391" s="37"/>
      <c r="AN391" s="37"/>
      <c r="AO391" s="37"/>
      <c r="AP391" s="37"/>
      <c r="AQ391" s="37"/>
      <c r="AR391" s="37"/>
      <c r="AS391" s="37"/>
      <c r="AT391" s="37"/>
      <c r="AU391" s="37"/>
      <c r="AV391" s="37"/>
      <c r="AW391" s="37"/>
      <c r="AX391" s="37"/>
      <c r="AY391" s="37"/>
      <c r="AZ391" s="37"/>
      <c r="BA391" s="37"/>
      <c r="BB391" s="37"/>
      <c r="BC391" s="37"/>
      <c r="BD391" s="37"/>
    </row>
    <row r="392" ht="15.0" customHeight="1">
      <c r="A392" s="37"/>
      <c r="B392" s="6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7"/>
      <c r="AN392" s="37"/>
      <c r="AO392" s="37"/>
      <c r="AP392" s="37"/>
      <c r="AQ392" s="37"/>
      <c r="AR392" s="37"/>
      <c r="AS392" s="37"/>
      <c r="AT392" s="37"/>
      <c r="AU392" s="37"/>
      <c r="AV392" s="37"/>
      <c r="AW392" s="37"/>
      <c r="AX392" s="37"/>
      <c r="AY392" s="37"/>
      <c r="AZ392" s="37"/>
      <c r="BA392" s="37"/>
      <c r="BB392" s="37"/>
      <c r="BC392" s="37"/>
      <c r="BD392" s="37"/>
    </row>
    <row r="393" ht="15.0" customHeight="1">
      <c r="A393" s="37"/>
      <c r="B393" s="6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c r="AM393" s="37"/>
      <c r="AN393" s="37"/>
      <c r="AO393" s="37"/>
      <c r="AP393" s="37"/>
      <c r="AQ393" s="37"/>
      <c r="AR393" s="37"/>
      <c r="AS393" s="37"/>
      <c r="AT393" s="37"/>
      <c r="AU393" s="37"/>
      <c r="AV393" s="37"/>
      <c r="AW393" s="37"/>
      <c r="AX393" s="37"/>
      <c r="AY393" s="37"/>
      <c r="AZ393" s="37"/>
      <c r="BA393" s="37"/>
      <c r="BB393" s="37"/>
      <c r="BC393" s="37"/>
      <c r="BD393" s="37"/>
    </row>
    <row r="394" ht="15.0" customHeight="1">
      <c r="A394" s="37"/>
      <c r="B394" s="6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c r="AM394" s="37"/>
      <c r="AN394" s="37"/>
      <c r="AO394" s="37"/>
      <c r="AP394" s="37"/>
      <c r="AQ394" s="37"/>
      <c r="AR394" s="37"/>
      <c r="AS394" s="37"/>
      <c r="AT394" s="37"/>
      <c r="AU394" s="37"/>
      <c r="AV394" s="37"/>
      <c r="AW394" s="37"/>
      <c r="AX394" s="37"/>
      <c r="AY394" s="37"/>
      <c r="AZ394" s="37"/>
      <c r="BA394" s="37"/>
      <c r="BB394" s="37"/>
      <c r="BC394" s="37"/>
      <c r="BD394" s="37"/>
    </row>
    <row r="395" ht="15.0" customHeight="1">
      <c r="A395" s="37"/>
      <c r="B395" s="6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c r="AM395" s="37"/>
      <c r="AN395" s="37"/>
      <c r="AO395" s="37"/>
      <c r="AP395" s="37"/>
      <c r="AQ395" s="37"/>
      <c r="AR395" s="37"/>
      <c r="AS395" s="37"/>
      <c r="AT395" s="37"/>
      <c r="AU395" s="37"/>
      <c r="AV395" s="37"/>
      <c r="AW395" s="37"/>
      <c r="AX395" s="37"/>
      <c r="AY395" s="37"/>
      <c r="AZ395" s="37"/>
      <c r="BA395" s="37"/>
      <c r="BB395" s="37"/>
      <c r="BC395" s="37"/>
      <c r="BD395" s="37"/>
    </row>
    <row r="396" ht="15.0" customHeight="1">
      <c r="A396" s="37"/>
      <c r="B396" s="6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7"/>
      <c r="AN396" s="37"/>
      <c r="AO396" s="37"/>
      <c r="AP396" s="37"/>
      <c r="AQ396" s="37"/>
      <c r="AR396" s="37"/>
      <c r="AS396" s="37"/>
      <c r="AT396" s="37"/>
      <c r="AU396" s="37"/>
      <c r="AV396" s="37"/>
      <c r="AW396" s="37"/>
      <c r="AX396" s="37"/>
      <c r="AY396" s="37"/>
      <c r="AZ396" s="37"/>
      <c r="BA396" s="37"/>
      <c r="BB396" s="37"/>
      <c r="BC396" s="37"/>
      <c r="BD396" s="37"/>
    </row>
    <row r="397" ht="15.0" customHeight="1">
      <c r="A397" s="37"/>
      <c r="B397" s="6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c r="AM397" s="37"/>
      <c r="AN397" s="37"/>
      <c r="AO397" s="37"/>
      <c r="AP397" s="37"/>
      <c r="AQ397" s="37"/>
      <c r="AR397" s="37"/>
      <c r="AS397" s="37"/>
      <c r="AT397" s="37"/>
      <c r="AU397" s="37"/>
      <c r="AV397" s="37"/>
      <c r="AW397" s="37"/>
      <c r="AX397" s="37"/>
      <c r="AY397" s="37"/>
      <c r="AZ397" s="37"/>
      <c r="BA397" s="37"/>
      <c r="BB397" s="37"/>
      <c r="BC397" s="37"/>
      <c r="BD397" s="37"/>
    </row>
    <row r="398" ht="15.0" customHeight="1">
      <c r="A398" s="37"/>
      <c r="B398" s="6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c r="AM398" s="37"/>
      <c r="AN398" s="37"/>
      <c r="AO398" s="37"/>
      <c r="AP398" s="37"/>
      <c r="AQ398" s="37"/>
      <c r="AR398" s="37"/>
      <c r="AS398" s="37"/>
      <c r="AT398" s="37"/>
      <c r="AU398" s="37"/>
      <c r="AV398" s="37"/>
      <c r="AW398" s="37"/>
      <c r="AX398" s="37"/>
      <c r="AY398" s="37"/>
      <c r="AZ398" s="37"/>
      <c r="BA398" s="37"/>
      <c r="BB398" s="37"/>
      <c r="BC398" s="37"/>
      <c r="BD398" s="37"/>
    </row>
    <row r="399" ht="15.0" customHeight="1">
      <c r="A399" s="37"/>
      <c r="B399" s="6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row>
    <row r="400" ht="15.0" customHeight="1">
      <c r="A400" s="37"/>
      <c r="B400" s="6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c r="BB400" s="37"/>
      <c r="BC400" s="37"/>
      <c r="BD400" s="37"/>
    </row>
    <row r="401" ht="15.0" customHeight="1">
      <c r="A401" s="37"/>
      <c r="B401" s="6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c r="AM401" s="37"/>
      <c r="AN401" s="37"/>
      <c r="AO401" s="37"/>
      <c r="AP401" s="37"/>
      <c r="AQ401" s="37"/>
      <c r="AR401" s="37"/>
      <c r="AS401" s="37"/>
      <c r="AT401" s="37"/>
      <c r="AU401" s="37"/>
      <c r="AV401" s="37"/>
      <c r="AW401" s="37"/>
      <c r="AX401" s="37"/>
      <c r="AY401" s="37"/>
      <c r="AZ401" s="37"/>
      <c r="BA401" s="37"/>
      <c r="BB401" s="37"/>
      <c r="BC401" s="37"/>
      <c r="BD401" s="37"/>
    </row>
    <row r="402" ht="15.0" customHeight="1">
      <c r="A402" s="37"/>
      <c r="B402" s="6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c r="AM402" s="37"/>
      <c r="AN402" s="37"/>
      <c r="AO402" s="37"/>
      <c r="AP402" s="37"/>
      <c r="AQ402" s="37"/>
      <c r="AR402" s="37"/>
      <c r="AS402" s="37"/>
      <c r="AT402" s="37"/>
      <c r="AU402" s="37"/>
      <c r="AV402" s="37"/>
      <c r="AW402" s="37"/>
      <c r="AX402" s="37"/>
      <c r="AY402" s="37"/>
      <c r="AZ402" s="37"/>
      <c r="BA402" s="37"/>
      <c r="BB402" s="37"/>
      <c r="BC402" s="37"/>
      <c r="BD402" s="37"/>
    </row>
    <row r="403" ht="15.0" customHeight="1">
      <c r="A403" s="37"/>
      <c r="B403" s="6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c r="AM403" s="37"/>
      <c r="AN403" s="37"/>
      <c r="AO403" s="37"/>
      <c r="AP403" s="37"/>
      <c r="AQ403" s="37"/>
      <c r="AR403" s="37"/>
      <c r="AS403" s="37"/>
      <c r="AT403" s="37"/>
      <c r="AU403" s="37"/>
      <c r="AV403" s="37"/>
      <c r="AW403" s="37"/>
      <c r="AX403" s="37"/>
      <c r="AY403" s="37"/>
      <c r="AZ403" s="37"/>
      <c r="BA403" s="37"/>
      <c r="BB403" s="37"/>
      <c r="BC403" s="37"/>
      <c r="BD403" s="37"/>
    </row>
    <row r="404" ht="15.0" customHeight="1">
      <c r="A404" s="37"/>
      <c r="B404" s="6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7"/>
      <c r="AN404" s="37"/>
      <c r="AO404" s="37"/>
      <c r="AP404" s="37"/>
      <c r="AQ404" s="37"/>
      <c r="AR404" s="37"/>
      <c r="AS404" s="37"/>
      <c r="AT404" s="37"/>
      <c r="AU404" s="37"/>
      <c r="AV404" s="37"/>
      <c r="AW404" s="37"/>
      <c r="AX404" s="37"/>
      <c r="AY404" s="37"/>
      <c r="AZ404" s="37"/>
      <c r="BA404" s="37"/>
      <c r="BB404" s="37"/>
      <c r="BC404" s="37"/>
      <c r="BD404" s="37"/>
    </row>
    <row r="405" ht="15.0" customHeight="1">
      <c r="A405" s="37"/>
      <c r="B405" s="6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c r="AM405" s="37"/>
      <c r="AN405" s="37"/>
      <c r="AO405" s="37"/>
      <c r="AP405" s="37"/>
      <c r="AQ405" s="37"/>
      <c r="AR405" s="37"/>
      <c r="AS405" s="37"/>
      <c r="AT405" s="37"/>
      <c r="AU405" s="37"/>
      <c r="AV405" s="37"/>
      <c r="AW405" s="37"/>
      <c r="AX405" s="37"/>
      <c r="AY405" s="37"/>
      <c r="AZ405" s="37"/>
      <c r="BA405" s="37"/>
      <c r="BB405" s="37"/>
      <c r="BC405" s="37"/>
      <c r="BD405" s="37"/>
    </row>
    <row r="406" ht="15.0" customHeight="1">
      <c r="A406" s="37"/>
      <c r="B406" s="6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c r="AM406" s="37"/>
      <c r="AN406" s="37"/>
      <c r="AO406" s="37"/>
      <c r="AP406" s="37"/>
      <c r="AQ406" s="37"/>
      <c r="AR406" s="37"/>
      <c r="AS406" s="37"/>
      <c r="AT406" s="37"/>
      <c r="AU406" s="37"/>
      <c r="AV406" s="37"/>
      <c r="AW406" s="37"/>
      <c r="AX406" s="37"/>
      <c r="AY406" s="37"/>
      <c r="AZ406" s="37"/>
      <c r="BA406" s="37"/>
      <c r="BB406" s="37"/>
      <c r="BC406" s="37"/>
      <c r="BD406" s="37"/>
    </row>
    <row r="407" ht="15.0" customHeight="1">
      <c r="A407" s="37"/>
      <c r="B407" s="6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row>
    <row r="408" ht="15.0" customHeight="1">
      <c r="A408" s="37"/>
      <c r="B408" s="6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7"/>
      <c r="AN408" s="37"/>
      <c r="AO408" s="37"/>
      <c r="AP408" s="37"/>
      <c r="AQ408" s="37"/>
      <c r="AR408" s="37"/>
      <c r="AS408" s="37"/>
      <c r="AT408" s="37"/>
      <c r="AU408" s="37"/>
      <c r="AV408" s="37"/>
      <c r="AW408" s="37"/>
      <c r="AX408" s="37"/>
      <c r="AY408" s="37"/>
      <c r="AZ408" s="37"/>
      <c r="BA408" s="37"/>
      <c r="BB408" s="37"/>
      <c r="BC408" s="37"/>
      <c r="BD408" s="37"/>
    </row>
    <row r="409" ht="15.0" customHeight="1">
      <c r="A409" s="37"/>
      <c r="B409" s="6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c r="AM409" s="37"/>
      <c r="AN409" s="37"/>
      <c r="AO409" s="37"/>
      <c r="AP409" s="37"/>
      <c r="AQ409" s="37"/>
      <c r="AR409" s="37"/>
      <c r="AS409" s="37"/>
      <c r="AT409" s="37"/>
      <c r="AU409" s="37"/>
      <c r="AV409" s="37"/>
      <c r="AW409" s="37"/>
      <c r="AX409" s="37"/>
      <c r="AY409" s="37"/>
      <c r="AZ409" s="37"/>
      <c r="BA409" s="37"/>
      <c r="BB409" s="37"/>
      <c r="BC409" s="37"/>
      <c r="BD409" s="37"/>
    </row>
    <row r="410" ht="15.0" customHeight="1">
      <c r="A410" s="37"/>
      <c r="B410" s="6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c r="AM410" s="37"/>
      <c r="AN410" s="37"/>
      <c r="AO410" s="37"/>
      <c r="AP410" s="37"/>
      <c r="AQ410" s="37"/>
      <c r="AR410" s="37"/>
      <c r="AS410" s="37"/>
      <c r="AT410" s="37"/>
      <c r="AU410" s="37"/>
      <c r="AV410" s="37"/>
      <c r="AW410" s="37"/>
      <c r="AX410" s="37"/>
      <c r="AY410" s="37"/>
      <c r="AZ410" s="37"/>
      <c r="BA410" s="37"/>
      <c r="BB410" s="37"/>
      <c r="BC410" s="37"/>
      <c r="BD410" s="37"/>
    </row>
    <row r="411" ht="15.0" customHeight="1">
      <c r="A411" s="37"/>
      <c r="B411" s="6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7"/>
      <c r="AN411" s="37"/>
      <c r="AO411" s="37"/>
      <c r="AP411" s="37"/>
      <c r="AQ411" s="37"/>
      <c r="AR411" s="37"/>
      <c r="AS411" s="37"/>
      <c r="AT411" s="37"/>
      <c r="AU411" s="37"/>
      <c r="AV411" s="37"/>
      <c r="AW411" s="37"/>
      <c r="AX411" s="37"/>
      <c r="AY411" s="37"/>
      <c r="AZ411" s="37"/>
      <c r="BA411" s="37"/>
      <c r="BB411" s="37"/>
      <c r="BC411" s="37"/>
      <c r="BD411" s="37"/>
    </row>
    <row r="412" ht="15.0" customHeight="1">
      <c r="A412" s="37"/>
      <c r="B412" s="6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7"/>
      <c r="AN412" s="37"/>
      <c r="AO412" s="37"/>
      <c r="AP412" s="37"/>
      <c r="AQ412" s="37"/>
      <c r="AR412" s="37"/>
      <c r="AS412" s="37"/>
      <c r="AT412" s="37"/>
      <c r="AU412" s="37"/>
      <c r="AV412" s="37"/>
      <c r="AW412" s="37"/>
      <c r="AX412" s="37"/>
      <c r="AY412" s="37"/>
      <c r="AZ412" s="37"/>
      <c r="BA412" s="37"/>
      <c r="BB412" s="37"/>
      <c r="BC412" s="37"/>
      <c r="BD412" s="37"/>
    </row>
    <row r="413" ht="15.0" customHeight="1">
      <c r="A413" s="37"/>
      <c r="B413" s="6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c r="AM413" s="37"/>
      <c r="AN413" s="37"/>
      <c r="AO413" s="37"/>
      <c r="AP413" s="37"/>
      <c r="AQ413" s="37"/>
      <c r="AR413" s="37"/>
      <c r="AS413" s="37"/>
      <c r="AT413" s="37"/>
      <c r="AU413" s="37"/>
      <c r="AV413" s="37"/>
      <c r="AW413" s="37"/>
      <c r="AX413" s="37"/>
      <c r="AY413" s="37"/>
      <c r="AZ413" s="37"/>
      <c r="BA413" s="37"/>
      <c r="BB413" s="37"/>
      <c r="BC413" s="37"/>
      <c r="BD413" s="37"/>
    </row>
    <row r="414" ht="15.0" customHeight="1">
      <c r="A414" s="37"/>
      <c r="B414" s="6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c r="AM414" s="37"/>
      <c r="AN414" s="37"/>
      <c r="AO414" s="37"/>
      <c r="AP414" s="37"/>
      <c r="AQ414" s="37"/>
      <c r="AR414" s="37"/>
      <c r="AS414" s="37"/>
      <c r="AT414" s="37"/>
      <c r="AU414" s="37"/>
      <c r="AV414" s="37"/>
      <c r="AW414" s="37"/>
      <c r="AX414" s="37"/>
      <c r="AY414" s="37"/>
      <c r="AZ414" s="37"/>
      <c r="BA414" s="37"/>
      <c r="BB414" s="37"/>
      <c r="BC414" s="37"/>
      <c r="BD414" s="37"/>
    </row>
    <row r="415" ht="15.0" customHeight="1">
      <c r="A415" s="37"/>
      <c r="B415" s="6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c r="AM415" s="37"/>
      <c r="AN415" s="37"/>
      <c r="AO415" s="37"/>
      <c r="AP415" s="37"/>
      <c r="AQ415" s="37"/>
      <c r="AR415" s="37"/>
      <c r="AS415" s="37"/>
      <c r="AT415" s="37"/>
      <c r="AU415" s="37"/>
      <c r="AV415" s="37"/>
      <c r="AW415" s="37"/>
      <c r="AX415" s="37"/>
      <c r="AY415" s="37"/>
      <c r="AZ415" s="37"/>
      <c r="BA415" s="37"/>
      <c r="BB415" s="37"/>
      <c r="BC415" s="37"/>
      <c r="BD415" s="37"/>
    </row>
    <row r="416" ht="15.0" customHeight="1">
      <c r="A416" s="37"/>
      <c r="B416" s="6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7"/>
      <c r="AN416" s="37"/>
      <c r="AO416" s="37"/>
      <c r="AP416" s="37"/>
      <c r="AQ416" s="37"/>
      <c r="AR416" s="37"/>
      <c r="AS416" s="37"/>
      <c r="AT416" s="37"/>
      <c r="AU416" s="37"/>
      <c r="AV416" s="37"/>
      <c r="AW416" s="37"/>
      <c r="AX416" s="37"/>
      <c r="AY416" s="37"/>
      <c r="AZ416" s="37"/>
      <c r="BA416" s="37"/>
      <c r="BB416" s="37"/>
      <c r="BC416" s="37"/>
      <c r="BD416" s="37"/>
    </row>
    <row r="417" ht="15.0" customHeight="1">
      <c r="A417" s="37"/>
      <c r="B417" s="6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c r="AM417" s="37"/>
      <c r="AN417" s="37"/>
      <c r="AO417" s="37"/>
      <c r="AP417" s="37"/>
      <c r="AQ417" s="37"/>
      <c r="AR417" s="37"/>
      <c r="AS417" s="37"/>
      <c r="AT417" s="37"/>
      <c r="AU417" s="37"/>
      <c r="AV417" s="37"/>
      <c r="AW417" s="37"/>
      <c r="AX417" s="37"/>
      <c r="AY417" s="37"/>
      <c r="AZ417" s="37"/>
      <c r="BA417" s="37"/>
      <c r="BB417" s="37"/>
      <c r="BC417" s="37"/>
      <c r="BD417" s="37"/>
    </row>
    <row r="418" ht="15.0" customHeight="1">
      <c r="A418" s="37"/>
      <c r="B418" s="6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c r="AM418" s="37"/>
      <c r="AN418" s="37"/>
      <c r="AO418" s="37"/>
      <c r="AP418" s="37"/>
      <c r="AQ418" s="37"/>
      <c r="AR418" s="37"/>
      <c r="AS418" s="37"/>
      <c r="AT418" s="37"/>
      <c r="AU418" s="37"/>
      <c r="AV418" s="37"/>
      <c r="AW418" s="37"/>
      <c r="AX418" s="37"/>
      <c r="AY418" s="37"/>
      <c r="AZ418" s="37"/>
      <c r="BA418" s="37"/>
      <c r="BB418" s="37"/>
      <c r="BC418" s="37"/>
      <c r="BD418" s="37"/>
    </row>
    <row r="419" ht="15.0" customHeight="1">
      <c r="A419" s="37"/>
      <c r="B419" s="6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row>
    <row r="420" ht="15.0" customHeight="1">
      <c r="A420" s="37"/>
      <c r="B420" s="6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row>
    <row r="421" ht="15.0" customHeight="1">
      <c r="A421" s="37"/>
      <c r="B421" s="6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row>
    <row r="422" ht="15.0" customHeight="1">
      <c r="A422" s="37"/>
      <c r="B422" s="6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7"/>
      <c r="AN422" s="37"/>
      <c r="AO422" s="37"/>
      <c r="AP422" s="37"/>
      <c r="AQ422" s="37"/>
      <c r="AR422" s="37"/>
      <c r="AS422" s="37"/>
      <c r="AT422" s="37"/>
      <c r="AU422" s="37"/>
      <c r="AV422" s="37"/>
      <c r="AW422" s="37"/>
      <c r="AX422" s="37"/>
      <c r="AY422" s="37"/>
      <c r="AZ422" s="37"/>
      <c r="BA422" s="37"/>
      <c r="BB422" s="37"/>
      <c r="BC422" s="37"/>
      <c r="BD422" s="37"/>
    </row>
    <row r="423" ht="15.0" customHeight="1">
      <c r="A423" s="37"/>
      <c r="B423" s="6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7"/>
      <c r="AP423" s="37"/>
      <c r="AQ423" s="37"/>
      <c r="AR423" s="37"/>
      <c r="AS423" s="37"/>
      <c r="AT423" s="37"/>
      <c r="AU423" s="37"/>
      <c r="AV423" s="37"/>
      <c r="AW423" s="37"/>
      <c r="AX423" s="37"/>
      <c r="AY423" s="37"/>
      <c r="AZ423" s="37"/>
      <c r="BA423" s="37"/>
      <c r="BB423" s="37"/>
      <c r="BC423" s="37"/>
      <c r="BD423" s="37"/>
    </row>
    <row r="424" ht="15.0" customHeight="1">
      <c r="A424" s="37"/>
      <c r="B424" s="6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7"/>
      <c r="AP424" s="37"/>
      <c r="AQ424" s="37"/>
      <c r="AR424" s="37"/>
      <c r="AS424" s="37"/>
      <c r="AT424" s="37"/>
      <c r="AU424" s="37"/>
      <c r="AV424" s="37"/>
      <c r="AW424" s="37"/>
      <c r="AX424" s="37"/>
      <c r="AY424" s="37"/>
      <c r="AZ424" s="37"/>
      <c r="BA424" s="37"/>
      <c r="BB424" s="37"/>
      <c r="BC424" s="37"/>
      <c r="BD424" s="37"/>
    </row>
    <row r="425" ht="15.0" customHeight="1">
      <c r="A425" s="37"/>
      <c r="B425" s="6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c r="AM425" s="37"/>
      <c r="AN425" s="37"/>
      <c r="AO425" s="37"/>
      <c r="AP425" s="37"/>
      <c r="AQ425" s="37"/>
      <c r="AR425" s="37"/>
      <c r="AS425" s="37"/>
      <c r="AT425" s="37"/>
      <c r="AU425" s="37"/>
      <c r="AV425" s="37"/>
      <c r="AW425" s="37"/>
      <c r="AX425" s="37"/>
      <c r="AY425" s="37"/>
      <c r="AZ425" s="37"/>
      <c r="BA425" s="37"/>
      <c r="BB425" s="37"/>
      <c r="BC425" s="37"/>
      <c r="BD425" s="37"/>
    </row>
    <row r="426" ht="15.0" customHeight="1">
      <c r="A426" s="37"/>
      <c r="B426" s="6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c r="AM426" s="37"/>
      <c r="AN426" s="37"/>
      <c r="AO426" s="37"/>
      <c r="AP426" s="37"/>
      <c r="AQ426" s="37"/>
      <c r="AR426" s="37"/>
      <c r="AS426" s="37"/>
      <c r="AT426" s="37"/>
      <c r="AU426" s="37"/>
      <c r="AV426" s="37"/>
      <c r="AW426" s="37"/>
      <c r="AX426" s="37"/>
      <c r="AY426" s="37"/>
      <c r="AZ426" s="37"/>
      <c r="BA426" s="37"/>
      <c r="BB426" s="37"/>
      <c r="BC426" s="37"/>
      <c r="BD426" s="37"/>
    </row>
    <row r="427" ht="15.0" customHeight="1">
      <c r="A427" s="37"/>
      <c r="B427" s="6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c r="AM427" s="37"/>
      <c r="AN427" s="37"/>
      <c r="AO427" s="37"/>
      <c r="AP427" s="37"/>
      <c r="AQ427" s="37"/>
      <c r="AR427" s="37"/>
      <c r="AS427" s="37"/>
      <c r="AT427" s="37"/>
      <c r="AU427" s="37"/>
      <c r="AV427" s="37"/>
      <c r="AW427" s="37"/>
      <c r="AX427" s="37"/>
      <c r="AY427" s="37"/>
      <c r="AZ427" s="37"/>
      <c r="BA427" s="37"/>
      <c r="BB427" s="37"/>
      <c r="BC427" s="37"/>
      <c r="BD427" s="37"/>
    </row>
    <row r="428" ht="15.0" customHeight="1">
      <c r="A428" s="37"/>
      <c r="B428" s="6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7"/>
      <c r="AN428" s="37"/>
      <c r="AO428" s="37"/>
      <c r="AP428" s="37"/>
      <c r="AQ428" s="37"/>
      <c r="AR428" s="37"/>
      <c r="AS428" s="37"/>
      <c r="AT428" s="37"/>
      <c r="AU428" s="37"/>
      <c r="AV428" s="37"/>
      <c r="AW428" s="37"/>
      <c r="AX428" s="37"/>
      <c r="AY428" s="37"/>
      <c r="AZ428" s="37"/>
      <c r="BA428" s="37"/>
      <c r="BB428" s="37"/>
      <c r="BC428" s="37"/>
      <c r="BD428" s="37"/>
    </row>
    <row r="429" ht="15.0" customHeight="1">
      <c r="A429" s="37"/>
      <c r="B429" s="6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c r="AM429" s="37"/>
      <c r="AN429" s="37"/>
      <c r="AO429" s="37"/>
      <c r="AP429" s="37"/>
      <c r="AQ429" s="37"/>
      <c r="AR429" s="37"/>
      <c r="AS429" s="37"/>
      <c r="AT429" s="37"/>
      <c r="AU429" s="37"/>
      <c r="AV429" s="37"/>
      <c r="AW429" s="37"/>
      <c r="AX429" s="37"/>
      <c r="AY429" s="37"/>
      <c r="AZ429" s="37"/>
      <c r="BA429" s="37"/>
      <c r="BB429" s="37"/>
      <c r="BC429" s="37"/>
      <c r="BD429" s="37"/>
    </row>
    <row r="430" ht="15.0" customHeight="1">
      <c r="A430" s="37"/>
      <c r="B430" s="6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c r="AM430" s="37"/>
      <c r="AN430" s="37"/>
      <c r="AO430" s="37"/>
      <c r="AP430" s="37"/>
      <c r="AQ430" s="37"/>
      <c r="AR430" s="37"/>
      <c r="AS430" s="37"/>
      <c r="AT430" s="37"/>
      <c r="AU430" s="37"/>
      <c r="AV430" s="37"/>
      <c r="AW430" s="37"/>
      <c r="AX430" s="37"/>
      <c r="AY430" s="37"/>
      <c r="AZ430" s="37"/>
      <c r="BA430" s="37"/>
      <c r="BB430" s="37"/>
      <c r="BC430" s="37"/>
      <c r="BD430" s="37"/>
    </row>
    <row r="431" ht="15.0" customHeight="1">
      <c r="A431" s="37"/>
      <c r="B431" s="6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c r="AM431" s="37"/>
      <c r="AN431" s="37"/>
      <c r="AO431" s="37"/>
      <c r="AP431" s="37"/>
      <c r="AQ431" s="37"/>
      <c r="AR431" s="37"/>
      <c r="AS431" s="37"/>
      <c r="AT431" s="37"/>
      <c r="AU431" s="37"/>
      <c r="AV431" s="37"/>
      <c r="AW431" s="37"/>
      <c r="AX431" s="37"/>
      <c r="AY431" s="37"/>
      <c r="AZ431" s="37"/>
      <c r="BA431" s="37"/>
      <c r="BB431" s="37"/>
      <c r="BC431" s="37"/>
      <c r="BD431" s="37"/>
    </row>
    <row r="432" ht="15.0" customHeight="1">
      <c r="A432" s="37"/>
      <c r="B432" s="6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7"/>
      <c r="AN432" s="37"/>
      <c r="AO432" s="37"/>
      <c r="AP432" s="37"/>
      <c r="AQ432" s="37"/>
      <c r="AR432" s="37"/>
      <c r="AS432" s="37"/>
      <c r="AT432" s="37"/>
      <c r="AU432" s="37"/>
      <c r="AV432" s="37"/>
      <c r="AW432" s="37"/>
      <c r="AX432" s="37"/>
      <c r="AY432" s="37"/>
      <c r="AZ432" s="37"/>
      <c r="BA432" s="37"/>
      <c r="BB432" s="37"/>
      <c r="BC432" s="37"/>
      <c r="BD432" s="37"/>
    </row>
    <row r="433" ht="15.0" customHeight="1">
      <c r="A433" s="37"/>
      <c r="B433" s="6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row>
    <row r="434" ht="15.0" customHeight="1">
      <c r="A434" s="37"/>
      <c r="B434" s="6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row>
    <row r="435" ht="15.0" customHeight="1">
      <c r="A435" s="37"/>
      <c r="B435" s="6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row>
    <row r="436" ht="15.0" customHeight="1">
      <c r="A436" s="37"/>
      <c r="B436" s="6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row>
    <row r="437" ht="15.0" customHeight="1">
      <c r="A437" s="37"/>
      <c r="B437" s="6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row>
    <row r="438" ht="15.0" customHeight="1">
      <c r="A438" s="37"/>
      <c r="B438" s="6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row>
    <row r="439" ht="15.0" customHeight="1">
      <c r="A439" s="37"/>
      <c r="B439" s="6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row>
    <row r="440" ht="15.0" customHeight="1">
      <c r="A440" s="37"/>
      <c r="B440" s="6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row>
    <row r="441" ht="15.0" customHeight="1">
      <c r="A441" s="37"/>
      <c r="B441" s="6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row>
    <row r="442" ht="15.0" customHeight="1">
      <c r="A442" s="37"/>
      <c r="B442" s="6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row>
    <row r="443" ht="15.0" customHeight="1">
      <c r="A443" s="37"/>
      <c r="B443" s="6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row>
    <row r="444" ht="15.0" customHeight="1">
      <c r="A444" s="37"/>
      <c r="B444" s="6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row>
    <row r="445" ht="15.0" customHeight="1">
      <c r="A445" s="37"/>
      <c r="B445" s="6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row>
    <row r="446" ht="15.0" customHeight="1">
      <c r="A446" s="37"/>
      <c r="B446" s="6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row>
    <row r="447" ht="15.0" customHeight="1">
      <c r="A447" s="37"/>
      <c r="B447" s="6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row>
    <row r="448" ht="15.0" customHeight="1">
      <c r="A448" s="37"/>
      <c r="B448" s="6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row>
    <row r="449" ht="15.0" customHeight="1">
      <c r="A449" s="37"/>
      <c r="B449" s="6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row>
    <row r="450" ht="15.0" customHeight="1">
      <c r="A450" s="37"/>
      <c r="B450" s="6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row>
    <row r="451" ht="15.0" customHeight="1">
      <c r="A451" s="37"/>
      <c r="B451" s="6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row>
    <row r="452" ht="15.0" customHeight="1">
      <c r="A452" s="37"/>
      <c r="B452" s="6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row>
    <row r="453" ht="15.0" customHeight="1">
      <c r="A453" s="37"/>
      <c r="B453" s="6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row>
    <row r="454" ht="15.0" customHeight="1">
      <c r="A454" s="37"/>
      <c r="B454" s="6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row>
    <row r="455" ht="15.0" customHeight="1">
      <c r="A455" s="37"/>
      <c r="B455" s="6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row>
    <row r="456" ht="15.0" customHeight="1">
      <c r="A456" s="37"/>
      <c r="B456" s="6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row>
    <row r="457" ht="15.0" customHeight="1">
      <c r="A457" s="37"/>
      <c r="B457" s="6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row>
    <row r="458" ht="15.0" customHeight="1">
      <c r="A458" s="37"/>
      <c r="B458" s="6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row>
    <row r="459" ht="15.0" customHeight="1">
      <c r="A459" s="37"/>
      <c r="B459" s="6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row>
    <row r="460" ht="15.0" customHeight="1">
      <c r="A460" s="37"/>
      <c r="B460" s="6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row>
    <row r="461" ht="15.0" customHeight="1">
      <c r="A461" s="37"/>
      <c r="B461" s="6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row>
    <row r="462" ht="15.0" customHeight="1">
      <c r="A462" s="37"/>
      <c r="B462" s="6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row>
    <row r="463" ht="15.0" customHeight="1">
      <c r="A463" s="37"/>
      <c r="B463" s="6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row>
    <row r="464" ht="15.0" customHeight="1">
      <c r="A464" s="37"/>
      <c r="B464" s="6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row>
    <row r="465" ht="15.0" customHeight="1">
      <c r="A465" s="37"/>
      <c r="B465" s="6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row>
    <row r="466" ht="15.0" customHeight="1">
      <c r="A466" s="37"/>
      <c r="B466" s="6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row>
    <row r="467" ht="15.0" customHeight="1">
      <c r="A467" s="37"/>
      <c r="B467" s="6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row>
    <row r="468" ht="15.0" customHeight="1">
      <c r="A468" s="37"/>
      <c r="B468" s="6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row>
    <row r="469" ht="15.0" customHeight="1">
      <c r="A469" s="37"/>
      <c r="B469" s="6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row>
    <row r="470" ht="15.0" customHeight="1">
      <c r="A470" s="37"/>
      <c r="B470" s="6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row>
    <row r="471" ht="15.0" customHeight="1">
      <c r="A471" s="37"/>
      <c r="B471" s="6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row>
    <row r="472" ht="15.0" customHeight="1">
      <c r="A472" s="37"/>
      <c r="B472" s="6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row>
    <row r="473" ht="15.0" customHeight="1">
      <c r="A473" s="37"/>
      <c r="B473" s="6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c r="AM473" s="37"/>
      <c r="AN473" s="37"/>
      <c r="AO473" s="37"/>
      <c r="AP473" s="37"/>
      <c r="AQ473" s="37"/>
      <c r="AR473" s="37"/>
      <c r="AS473" s="37"/>
      <c r="AT473" s="37"/>
      <c r="AU473" s="37"/>
      <c r="AV473" s="37"/>
      <c r="AW473" s="37"/>
      <c r="AX473" s="37"/>
      <c r="AY473" s="37"/>
      <c r="AZ473" s="37"/>
      <c r="BA473" s="37"/>
      <c r="BB473" s="37"/>
      <c r="BC473" s="37"/>
      <c r="BD473" s="37"/>
    </row>
    <row r="474" ht="15.0" customHeight="1">
      <c r="A474" s="37"/>
      <c r="B474" s="6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row>
    <row r="475" ht="15.0" customHeight="1">
      <c r="A475" s="37"/>
      <c r="B475" s="6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row>
    <row r="476" ht="15.0" customHeight="1">
      <c r="A476" s="37"/>
      <c r="B476" s="6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row>
    <row r="477" ht="15.0" customHeight="1">
      <c r="A477" s="37"/>
      <c r="B477" s="6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row>
    <row r="478" ht="15.0" customHeight="1">
      <c r="A478" s="37"/>
      <c r="B478" s="6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row>
    <row r="479" ht="15.0" customHeight="1">
      <c r="A479" s="37"/>
      <c r="B479" s="6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row>
    <row r="480" ht="15.0" customHeight="1">
      <c r="A480" s="37"/>
      <c r="B480" s="6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row>
    <row r="481" ht="15.0" customHeight="1">
      <c r="A481" s="37"/>
      <c r="B481" s="6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row>
    <row r="482" ht="15.0" customHeight="1">
      <c r="A482" s="37"/>
      <c r="B482" s="6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7"/>
    </row>
    <row r="483" ht="15.0" customHeight="1">
      <c r="A483" s="37"/>
      <c r="B483" s="6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7"/>
    </row>
    <row r="484" ht="15.0" customHeight="1">
      <c r="A484" s="37"/>
      <c r="B484" s="6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row>
    <row r="485" ht="15.0" customHeight="1">
      <c r="A485" s="37"/>
      <c r="B485" s="6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c r="AM485" s="37"/>
      <c r="AN485" s="37"/>
      <c r="AO485" s="37"/>
      <c r="AP485" s="37"/>
      <c r="AQ485" s="37"/>
      <c r="AR485" s="37"/>
      <c r="AS485" s="37"/>
      <c r="AT485" s="37"/>
      <c r="AU485" s="37"/>
      <c r="AV485" s="37"/>
      <c r="AW485" s="37"/>
      <c r="AX485" s="37"/>
      <c r="AY485" s="37"/>
      <c r="AZ485" s="37"/>
      <c r="BA485" s="37"/>
      <c r="BB485" s="37"/>
      <c r="BC485" s="37"/>
      <c r="BD485" s="37"/>
    </row>
    <row r="486" ht="15.0" customHeight="1">
      <c r="A486" s="37"/>
      <c r="B486" s="6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c r="AM486" s="37"/>
      <c r="AN486" s="37"/>
      <c r="AO486" s="37"/>
      <c r="AP486" s="37"/>
      <c r="AQ486" s="37"/>
      <c r="AR486" s="37"/>
      <c r="AS486" s="37"/>
      <c r="AT486" s="37"/>
      <c r="AU486" s="37"/>
      <c r="AV486" s="37"/>
      <c r="AW486" s="37"/>
      <c r="AX486" s="37"/>
      <c r="AY486" s="37"/>
      <c r="AZ486" s="37"/>
      <c r="BA486" s="37"/>
      <c r="BB486" s="37"/>
      <c r="BC486" s="37"/>
      <c r="BD486" s="37"/>
    </row>
    <row r="487" ht="15.0" customHeight="1">
      <c r="A487" s="37"/>
      <c r="B487" s="6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c r="AM487" s="37"/>
      <c r="AN487" s="37"/>
      <c r="AO487" s="37"/>
      <c r="AP487" s="37"/>
      <c r="AQ487" s="37"/>
      <c r="AR487" s="37"/>
      <c r="AS487" s="37"/>
      <c r="AT487" s="37"/>
      <c r="AU487" s="37"/>
      <c r="AV487" s="37"/>
      <c r="AW487" s="37"/>
      <c r="AX487" s="37"/>
      <c r="AY487" s="37"/>
      <c r="AZ487" s="37"/>
      <c r="BA487" s="37"/>
      <c r="BB487" s="37"/>
      <c r="BC487" s="37"/>
      <c r="BD487" s="37"/>
    </row>
    <row r="488" ht="15.0" customHeight="1">
      <c r="A488" s="37"/>
      <c r="B488" s="6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7"/>
      <c r="AN488" s="37"/>
      <c r="AO488" s="37"/>
      <c r="AP488" s="37"/>
      <c r="AQ488" s="37"/>
      <c r="AR488" s="37"/>
      <c r="AS488" s="37"/>
      <c r="AT488" s="37"/>
      <c r="AU488" s="37"/>
      <c r="AV488" s="37"/>
      <c r="AW488" s="37"/>
      <c r="AX488" s="37"/>
      <c r="AY488" s="37"/>
      <c r="AZ488" s="37"/>
      <c r="BA488" s="37"/>
      <c r="BB488" s="37"/>
      <c r="BC488" s="37"/>
      <c r="BD488" s="37"/>
    </row>
    <row r="489" ht="15.0" customHeight="1">
      <c r="A489" s="37"/>
      <c r="B489" s="6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c r="AM489" s="37"/>
      <c r="AN489" s="37"/>
      <c r="AO489" s="37"/>
      <c r="AP489" s="37"/>
      <c r="AQ489" s="37"/>
      <c r="AR489" s="37"/>
      <c r="AS489" s="37"/>
      <c r="AT489" s="37"/>
      <c r="AU489" s="37"/>
      <c r="AV489" s="37"/>
      <c r="AW489" s="37"/>
      <c r="AX489" s="37"/>
      <c r="AY489" s="37"/>
      <c r="AZ489" s="37"/>
      <c r="BA489" s="37"/>
      <c r="BB489" s="37"/>
      <c r="BC489" s="37"/>
      <c r="BD489" s="37"/>
    </row>
    <row r="490" ht="15.0" customHeight="1">
      <c r="A490" s="37"/>
      <c r="B490" s="6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c r="AM490" s="37"/>
      <c r="AN490" s="37"/>
      <c r="AO490" s="37"/>
      <c r="AP490" s="37"/>
      <c r="AQ490" s="37"/>
      <c r="AR490" s="37"/>
      <c r="AS490" s="37"/>
      <c r="AT490" s="37"/>
      <c r="AU490" s="37"/>
      <c r="AV490" s="37"/>
      <c r="AW490" s="37"/>
      <c r="AX490" s="37"/>
      <c r="AY490" s="37"/>
      <c r="AZ490" s="37"/>
      <c r="BA490" s="37"/>
      <c r="BB490" s="37"/>
      <c r="BC490" s="37"/>
      <c r="BD490" s="37"/>
    </row>
    <row r="491" ht="15.0" customHeight="1">
      <c r="A491" s="37"/>
      <c r="B491" s="6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c r="AM491" s="37"/>
      <c r="AN491" s="37"/>
      <c r="AO491" s="37"/>
      <c r="AP491" s="37"/>
      <c r="AQ491" s="37"/>
      <c r="AR491" s="37"/>
      <c r="AS491" s="37"/>
      <c r="AT491" s="37"/>
      <c r="AU491" s="37"/>
      <c r="AV491" s="37"/>
      <c r="AW491" s="37"/>
      <c r="AX491" s="37"/>
      <c r="AY491" s="37"/>
      <c r="AZ491" s="37"/>
      <c r="BA491" s="37"/>
      <c r="BB491" s="37"/>
      <c r="BC491" s="37"/>
      <c r="BD491" s="37"/>
    </row>
    <row r="492" ht="15.0" customHeight="1">
      <c r="A492" s="37"/>
      <c r="B492" s="6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7"/>
      <c r="AN492" s="37"/>
      <c r="AO492" s="37"/>
      <c r="AP492" s="37"/>
      <c r="AQ492" s="37"/>
      <c r="AR492" s="37"/>
      <c r="AS492" s="37"/>
      <c r="AT492" s="37"/>
      <c r="AU492" s="37"/>
      <c r="AV492" s="37"/>
      <c r="AW492" s="37"/>
      <c r="AX492" s="37"/>
      <c r="AY492" s="37"/>
      <c r="AZ492" s="37"/>
      <c r="BA492" s="37"/>
      <c r="BB492" s="37"/>
      <c r="BC492" s="37"/>
      <c r="BD492" s="37"/>
    </row>
    <row r="493" ht="15.0" customHeight="1">
      <c r="A493" s="37"/>
      <c r="B493" s="6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c r="AM493" s="37"/>
      <c r="AN493" s="37"/>
      <c r="AO493" s="37"/>
      <c r="AP493" s="37"/>
      <c r="AQ493" s="37"/>
      <c r="AR493" s="37"/>
      <c r="AS493" s="37"/>
      <c r="AT493" s="37"/>
      <c r="AU493" s="37"/>
      <c r="AV493" s="37"/>
      <c r="AW493" s="37"/>
      <c r="AX493" s="37"/>
      <c r="AY493" s="37"/>
      <c r="AZ493" s="37"/>
      <c r="BA493" s="37"/>
      <c r="BB493" s="37"/>
      <c r="BC493" s="37"/>
      <c r="BD493" s="37"/>
    </row>
    <row r="494" ht="15.0" customHeight="1">
      <c r="A494" s="37"/>
      <c r="B494" s="6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c r="AM494" s="37"/>
      <c r="AN494" s="37"/>
      <c r="AO494" s="37"/>
      <c r="AP494" s="37"/>
      <c r="AQ494" s="37"/>
      <c r="AR494" s="37"/>
      <c r="AS494" s="37"/>
      <c r="AT494" s="37"/>
      <c r="AU494" s="37"/>
      <c r="AV494" s="37"/>
      <c r="AW494" s="37"/>
      <c r="AX494" s="37"/>
      <c r="AY494" s="37"/>
      <c r="AZ494" s="37"/>
      <c r="BA494" s="37"/>
      <c r="BB494" s="37"/>
      <c r="BC494" s="37"/>
      <c r="BD494" s="37"/>
    </row>
    <row r="495" ht="15.0" customHeight="1">
      <c r="A495" s="37"/>
      <c r="B495" s="6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c r="AM495" s="37"/>
      <c r="AN495" s="37"/>
      <c r="AO495" s="37"/>
      <c r="AP495" s="37"/>
      <c r="AQ495" s="37"/>
      <c r="AR495" s="37"/>
      <c r="AS495" s="37"/>
      <c r="AT495" s="37"/>
      <c r="AU495" s="37"/>
      <c r="AV495" s="37"/>
      <c r="AW495" s="37"/>
      <c r="AX495" s="37"/>
      <c r="AY495" s="37"/>
      <c r="AZ495" s="37"/>
      <c r="BA495" s="37"/>
      <c r="BB495" s="37"/>
      <c r="BC495" s="37"/>
      <c r="BD495" s="37"/>
    </row>
    <row r="496" ht="15.0" customHeight="1">
      <c r="A496" s="37"/>
      <c r="B496" s="6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7"/>
      <c r="AN496" s="37"/>
      <c r="AO496" s="37"/>
      <c r="AP496" s="37"/>
      <c r="AQ496" s="37"/>
      <c r="AR496" s="37"/>
      <c r="AS496" s="37"/>
      <c r="AT496" s="37"/>
      <c r="AU496" s="37"/>
      <c r="AV496" s="37"/>
      <c r="AW496" s="37"/>
      <c r="AX496" s="37"/>
      <c r="AY496" s="37"/>
      <c r="AZ496" s="37"/>
      <c r="BA496" s="37"/>
      <c r="BB496" s="37"/>
      <c r="BC496" s="37"/>
      <c r="BD496" s="37"/>
    </row>
    <row r="497" ht="15.0" customHeight="1">
      <c r="A497" s="37"/>
      <c r="B497" s="6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c r="AM497" s="37"/>
      <c r="AN497" s="37"/>
      <c r="AO497" s="37"/>
      <c r="AP497" s="37"/>
      <c r="AQ497" s="37"/>
      <c r="AR497" s="37"/>
      <c r="AS497" s="37"/>
      <c r="AT497" s="37"/>
      <c r="AU497" s="37"/>
      <c r="AV497" s="37"/>
      <c r="AW497" s="37"/>
      <c r="AX497" s="37"/>
      <c r="AY497" s="37"/>
      <c r="AZ497" s="37"/>
      <c r="BA497" s="37"/>
      <c r="BB497" s="37"/>
      <c r="BC497" s="37"/>
      <c r="BD497" s="37"/>
    </row>
    <row r="498" ht="15.0" customHeight="1">
      <c r="A498" s="37"/>
      <c r="B498" s="6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c r="AM498" s="37"/>
      <c r="AN498" s="37"/>
      <c r="AO498" s="37"/>
      <c r="AP498" s="37"/>
      <c r="AQ498" s="37"/>
      <c r="AR498" s="37"/>
      <c r="AS498" s="37"/>
      <c r="AT498" s="37"/>
      <c r="AU498" s="37"/>
      <c r="AV498" s="37"/>
      <c r="AW498" s="37"/>
      <c r="AX498" s="37"/>
      <c r="AY498" s="37"/>
      <c r="AZ498" s="37"/>
      <c r="BA498" s="37"/>
      <c r="BB498" s="37"/>
      <c r="BC498" s="37"/>
      <c r="BD498" s="37"/>
    </row>
    <row r="499" ht="15.0" customHeight="1">
      <c r="A499" s="37"/>
      <c r="B499" s="6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7"/>
      <c r="AN499" s="37"/>
      <c r="AO499" s="37"/>
      <c r="AP499" s="37"/>
      <c r="AQ499" s="37"/>
      <c r="AR499" s="37"/>
      <c r="AS499" s="37"/>
      <c r="AT499" s="37"/>
      <c r="AU499" s="37"/>
      <c r="AV499" s="37"/>
      <c r="AW499" s="37"/>
      <c r="AX499" s="37"/>
      <c r="AY499" s="37"/>
      <c r="AZ499" s="37"/>
      <c r="BA499" s="37"/>
      <c r="BB499" s="37"/>
      <c r="BC499" s="37"/>
      <c r="BD499" s="37"/>
    </row>
    <row r="500" ht="15.0" customHeight="1">
      <c r="A500" s="37"/>
      <c r="B500" s="6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row>
    <row r="501" ht="15.0" customHeight="1">
      <c r="A501" s="37"/>
      <c r="B501" s="6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row>
    <row r="502" ht="15.0" customHeight="1">
      <c r="A502" s="37"/>
      <c r="B502" s="6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row>
    <row r="503" ht="15.0" customHeight="1">
      <c r="A503" s="37"/>
      <c r="B503" s="6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row>
    <row r="504" ht="15.0" customHeight="1">
      <c r="A504" s="37"/>
      <c r="B504" s="6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row>
    <row r="505" ht="15.0" customHeight="1">
      <c r="A505" s="37"/>
      <c r="B505" s="6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row>
    <row r="506" ht="15.0" customHeight="1">
      <c r="A506" s="37"/>
      <c r="B506" s="6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row>
    <row r="507" ht="15.0" customHeight="1">
      <c r="A507" s="37"/>
      <c r="B507" s="6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row>
    <row r="508" ht="15.0" customHeight="1">
      <c r="A508" s="37"/>
      <c r="B508" s="6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row>
    <row r="509" ht="15.0" customHeight="1">
      <c r="A509" s="37"/>
      <c r="B509" s="6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row>
    <row r="510" ht="15.0" customHeight="1">
      <c r="A510" s="37"/>
      <c r="B510" s="6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row>
    <row r="511" ht="15.0" customHeight="1">
      <c r="A511" s="37"/>
      <c r="B511" s="6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row>
    <row r="512" ht="15.0" customHeight="1">
      <c r="A512" s="37"/>
      <c r="B512" s="6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row>
    <row r="513" ht="15.0" customHeight="1">
      <c r="A513" s="37"/>
      <c r="B513" s="6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7"/>
    </row>
    <row r="514" ht="15.0" customHeight="1">
      <c r="A514" s="37"/>
      <c r="B514" s="6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row>
    <row r="515" ht="15.0" customHeight="1">
      <c r="A515" s="37"/>
      <c r="B515" s="6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7"/>
    </row>
    <row r="516" ht="15.0" customHeight="1">
      <c r="A516" s="37"/>
      <c r="B516" s="6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row>
    <row r="517" ht="15.0" customHeight="1">
      <c r="A517" s="37"/>
      <c r="B517" s="6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row>
    <row r="518" ht="15.0" customHeight="1">
      <c r="A518" s="37"/>
      <c r="B518" s="6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row>
    <row r="519" ht="15.0" customHeight="1">
      <c r="A519" s="37"/>
      <c r="B519" s="6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row>
    <row r="520" ht="15.0" customHeight="1">
      <c r="A520" s="37"/>
      <c r="B520" s="6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row>
    <row r="521" ht="15.0" customHeight="1">
      <c r="A521" s="37"/>
      <c r="B521" s="6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row>
    <row r="522" ht="15.0" customHeight="1">
      <c r="A522" s="37"/>
      <c r="B522" s="6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row>
    <row r="523" ht="15.0" customHeight="1">
      <c r="A523" s="37"/>
      <c r="B523" s="6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7"/>
    </row>
    <row r="524" ht="15.0" customHeight="1">
      <c r="A524" s="37"/>
      <c r="B524" s="6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row>
    <row r="525" ht="15.0" customHeight="1">
      <c r="A525" s="37"/>
      <c r="B525" s="6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row>
    <row r="526" ht="15.0" customHeight="1">
      <c r="A526" s="37"/>
      <c r="B526" s="6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row>
    <row r="527" ht="15.0" customHeight="1">
      <c r="A527" s="37"/>
      <c r="B527" s="6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row>
    <row r="528" ht="15.0" customHeight="1">
      <c r="A528" s="37"/>
      <c r="B528" s="6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row>
    <row r="529" ht="15.0" customHeight="1">
      <c r="A529" s="37"/>
      <c r="B529" s="6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row>
    <row r="530" ht="15.0" customHeight="1">
      <c r="A530" s="37"/>
      <c r="B530" s="6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row>
    <row r="531" ht="15.0" customHeight="1">
      <c r="A531" s="37"/>
      <c r="B531" s="6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row>
    <row r="532" ht="15.0" customHeight="1">
      <c r="A532" s="37"/>
      <c r="B532" s="6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row>
    <row r="533" ht="15.0" customHeight="1">
      <c r="A533" s="37"/>
      <c r="B533" s="6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row>
    <row r="534" ht="15.0" customHeight="1">
      <c r="A534" s="37"/>
      <c r="B534" s="6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row>
    <row r="535" ht="15.0" customHeight="1">
      <c r="A535" s="37"/>
      <c r="B535" s="6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row>
    <row r="536" ht="15.0" customHeight="1">
      <c r="A536" s="37"/>
      <c r="B536" s="6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row>
    <row r="537" ht="15.0" customHeight="1">
      <c r="A537" s="37"/>
      <c r="B537" s="6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row>
    <row r="538" ht="15.0" customHeight="1">
      <c r="A538" s="37"/>
      <c r="B538" s="6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row>
    <row r="539" ht="15.0" customHeight="1">
      <c r="A539" s="37"/>
      <c r="B539" s="6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row>
    <row r="540" ht="15.0" customHeight="1">
      <c r="A540" s="37"/>
      <c r="B540" s="6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row>
    <row r="541" ht="15.0" customHeight="1">
      <c r="A541" s="37"/>
      <c r="B541" s="6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row>
    <row r="542" ht="15.0" customHeight="1">
      <c r="A542" s="37"/>
      <c r="B542" s="6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row>
    <row r="543" ht="15.0" customHeight="1">
      <c r="A543" s="37"/>
      <c r="B543" s="6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row>
    <row r="544" ht="15.0" customHeight="1">
      <c r="A544" s="37"/>
      <c r="B544" s="6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row>
    <row r="545" ht="15.0" customHeight="1">
      <c r="A545" s="37"/>
      <c r="B545" s="6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row>
    <row r="546" ht="15.0" customHeight="1">
      <c r="A546" s="37"/>
      <c r="B546" s="6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row>
    <row r="547" ht="15.0" customHeight="1">
      <c r="A547" s="37"/>
      <c r="B547" s="6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row>
    <row r="548" ht="15.0" customHeight="1">
      <c r="A548" s="37"/>
      <c r="B548" s="6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row>
    <row r="549" ht="15.0" customHeight="1">
      <c r="A549" s="37"/>
      <c r="B549" s="6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row>
    <row r="550" ht="15.0" customHeight="1">
      <c r="A550" s="37"/>
      <c r="B550" s="6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row>
    <row r="551" ht="15.0" customHeight="1">
      <c r="A551" s="37"/>
      <c r="B551" s="6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row>
    <row r="552" ht="15.0" customHeight="1">
      <c r="A552" s="37"/>
      <c r="B552" s="6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row>
    <row r="553" ht="15.0" customHeight="1">
      <c r="A553" s="37"/>
      <c r="B553" s="6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row>
    <row r="554" ht="15.0" customHeight="1">
      <c r="A554" s="37"/>
      <c r="B554" s="6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row>
    <row r="555" ht="15.0" customHeight="1">
      <c r="A555" s="37"/>
      <c r="B555" s="6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row>
    <row r="556" ht="15.0" customHeight="1">
      <c r="A556" s="37"/>
      <c r="B556" s="6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row>
    <row r="557" ht="15.0" customHeight="1">
      <c r="A557" s="37"/>
      <c r="B557" s="6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row>
    <row r="558" ht="15.0" customHeight="1">
      <c r="A558" s="37"/>
      <c r="B558" s="6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row>
    <row r="559" ht="15.0" customHeight="1">
      <c r="A559" s="37"/>
      <c r="B559" s="6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row>
    <row r="560" ht="15.0" customHeight="1">
      <c r="A560" s="37"/>
      <c r="B560" s="6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row>
    <row r="561" ht="15.0" customHeight="1">
      <c r="A561" s="37"/>
      <c r="B561" s="6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row>
    <row r="562" ht="15.0" customHeight="1">
      <c r="A562" s="37"/>
      <c r="B562" s="6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row>
    <row r="563" ht="15.0" customHeight="1">
      <c r="A563" s="37"/>
      <c r="B563" s="6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row>
    <row r="564" ht="15.0" customHeight="1">
      <c r="A564" s="37"/>
      <c r="B564" s="6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row>
    <row r="565" ht="15.0" customHeight="1">
      <c r="A565" s="37"/>
      <c r="B565" s="6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row>
    <row r="566" ht="15.0" customHeight="1">
      <c r="A566" s="37"/>
      <c r="B566" s="6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row>
    <row r="567" ht="15.0" customHeight="1">
      <c r="A567" s="37"/>
      <c r="B567" s="6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row>
    <row r="568" ht="15.0" customHeight="1">
      <c r="A568" s="37"/>
      <c r="B568" s="6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row>
    <row r="569" ht="15.0" customHeight="1">
      <c r="A569" s="37"/>
      <c r="B569" s="6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row>
    <row r="570" ht="15.0" customHeight="1">
      <c r="A570" s="37"/>
      <c r="B570" s="6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row>
    <row r="571" ht="15.0" customHeight="1">
      <c r="A571" s="37"/>
      <c r="B571" s="6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c r="BC571" s="37"/>
      <c r="BD571" s="37"/>
    </row>
    <row r="572" ht="15.0" customHeight="1">
      <c r="A572" s="37"/>
      <c r="B572" s="6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row>
    <row r="573" ht="15.0" customHeight="1">
      <c r="A573" s="37"/>
      <c r="B573" s="6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row>
    <row r="574" ht="15.0" customHeight="1">
      <c r="A574" s="37"/>
      <c r="B574" s="6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row>
    <row r="575" ht="15.0" customHeight="1">
      <c r="A575" s="37"/>
      <c r="B575" s="6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row>
    <row r="576" ht="15.0" customHeight="1">
      <c r="A576" s="37"/>
      <c r="B576" s="6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row>
    <row r="577" ht="15.0" customHeight="1">
      <c r="A577" s="37"/>
      <c r="B577" s="6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row>
    <row r="578" ht="15.0" customHeight="1">
      <c r="A578" s="37"/>
      <c r="B578" s="6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row>
    <row r="579" ht="15.0" customHeight="1">
      <c r="A579" s="37"/>
      <c r="B579" s="6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row>
    <row r="580" ht="15.0" customHeight="1">
      <c r="A580" s="37"/>
      <c r="B580" s="6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row>
    <row r="581" ht="15.0" customHeight="1">
      <c r="A581" s="37"/>
      <c r="B581" s="6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row>
    <row r="582" ht="15.0" customHeight="1">
      <c r="A582" s="37"/>
      <c r="B582" s="6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row>
    <row r="583" ht="15.0" customHeight="1">
      <c r="A583" s="37"/>
      <c r="B583" s="6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row>
    <row r="584" ht="15.0" customHeight="1">
      <c r="A584" s="37"/>
      <c r="B584" s="6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row>
    <row r="585" ht="15.0" customHeight="1">
      <c r="A585" s="37"/>
      <c r="B585" s="6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row>
    <row r="586" ht="15.0" customHeight="1">
      <c r="A586" s="37"/>
      <c r="B586" s="6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row>
    <row r="587" ht="15.0" customHeight="1">
      <c r="A587" s="37"/>
      <c r="B587" s="6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row>
    <row r="588" ht="15.0" customHeight="1">
      <c r="A588" s="37"/>
      <c r="B588" s="6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row>
    <row r="589" ht="15.0" customHeight="1">
      <c r="A589" s="37"/>
      <c r="B589" s="6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row>
    <row r="590" ht="15.0" customHeight="1">
      <c r="A590" s="37"/>
      <c r="B590" s="6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row>
    <row r="591" ht="15.0" customHeight="1">
      <c r="A591" s="37"/>
      <c r="B591" s="6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row>
    <row r="592" ht="15.0" customHeight="1">
      <c r="A592" s="37"/>
      <c r="B592" s="6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row>
    <row r="593" ht="15.0" customHeight="1">
      <c r="A593" s="37"/>
      <c r="B593" s="6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c r="BC593" s="37"/>
      <c r="BD593" s="37"/>
    </row>
    <row r="594" ht="15.0" customHeight="1">
      <c r="A594" s="37"/>
      <c r="B594" s="6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row>
    <row r="595" ht="15.0" customHeight="1">
      <c r="A595" s="37"/>
      <c r="B595" s="6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row>
    <row r="596" ht="15.0" customHeight="1">
      <c r="A596" s="37"/>
      <c r="B596" s="6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row>
    <row r="597" ht="15.0" customHeight="1">
      <c r="A597" s="37"/>
      <c r="B597" s="6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row>
    <row r="598" ht="15.0" customHeight="1">
      <c r="A598" s="37"/>
      <c r="B598" s="6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row>
    <row r="599" ht="15.0" customHeight="1">
      <c r="A599" s="37"/>
      <c r="B599" s="6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row>
    <row r="600" ht="15.0" customHeight="1">
      <c r="A600" s="37"/>
      <c r="B600" s="6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row>
    <row r="601" ht="15.0" customHeight="1">
      <c r="A601" s="37"/>
      <c r="B601" s="6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row>
    <row r="602" ht="15.0" customHeight="1">
      <c r="A602" s="37"/>
      <c r="B602" s="6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c r="BC602" s="37"/>
      <c r="BD602" s="37"/>
    </row>
    <row r="603" ht="15.0" customHeight="1">
      <c r="A603" s="37"/>
      <c r="B603" s="6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c r="BC603" s="37"/>
      <c r="BD603" s="37"/>
    </row>
    <row r="604" ht="15.0" customHeight="1">
      <c r="A604" s="37"/>
      <c r="B604" s="6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row>
    <row r="605" ht="15.0" customHeight="1">
      <c r="A605" s="37"/>
      <c r="B605" s="6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row>
    <row r="606" ht="15.0" customHeight="1">
      <c r="A606" s="37"/>
      <c r="B606" s="6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row>
    <row r="607" ht="15.0" customHeight="1">
      <c r="A607" s="37"/>
      <c r="B607" s="6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c r="BC607" s="37"/>
      <c r="BD607" s="37"/>
    </row>
    <row r="608" ht="15.0" customHeight="1">
      <c r="A608" s="37"/>
      <c r="B608" s="6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row>
    <row r="609" ht="15.0" customHeight="1">
      <c r="A609" s="37"/>
      <c r="B609" s="6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row>
    <row r="610" ht="15.0" customHeight="1">
      <c r="A610" s="37"/>
      <c r="B610" s="6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c r="BC610" s="37"/>
      <c r="BD610" s="37"/>
    </row>
    <row r="611" ht="15.0" customHeight="1">
      <c r="A611" s="37"/>
      <c r="B611" s="6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row>
    <row r="612" ht="15.0" customHeight="1">
      <c r="A612" s="37"/>
      <c r="B612" s="6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row>
    <row r="613" ht="15.0" customHeight="1">
      <c r="A613" s="37"/>
      <c r="B613" s="6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row>
    <row r="614" ht="15.0" customHeight="1">
      <c r="A614" s="37"/>
      <c r="B614" s="6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row>
    <row r="615" ht="15.0" customHeight="1">
      <c r="A615" s="37"/>
      <c r="B615" s="6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c r="BC615" s="37"/>
      <c r="BD615" s="37"/>
    </row>
    <row r="616" ht="15.0" customHeight="1">
      <c r="A616" s="37"/>
      <c r="B616" s="6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row>
    <row r="617" ht="15.0" customHeight="1">
      <c r="A617" s="37"/>
      <c r="B617" s="6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row>
    <row r="618" ht="15.0" customHeight="1">
      <c r="A618" s="37"/>
      <c r="B618" s="6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row>
    <row r="619" ht="15.0" customHeight="1">
      <c r="A619" s="37"/>
      <c r="B619" s="6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row>
    <row r="620" ht="15.0" customHeight="1">
      <c r="A620" s="37"/>
      <c r="B620" s="6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row>
    <row r="621" ht="15.0" customHeight="1">
      <c r="A621" s="37"/>
      <c r="B621" s="6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c r="BC621" s="37"/>
      <c r="BD621" s="37"/>
    </row>
    <row r="622" ht="15.0" customHeight="1">
      <c r="A622" s="37"/>
      <c r="B622" s="6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c r="BC622" s="37"/>
      <c r="BD622" s="37"/>
    </row>
    <row r="623" ht="15.0" customHeight="1">
      <c r="A623" s="37"/>
      <c r="B623" s="6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row>
    <row r="624" ht="15.0" customHeight="1">
      <c r="A624" s="37"/>
      <c r="B624" s="6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row>
    <row r="625" ht="15.0" customHeight="1">
      <c r="A625" s="37"/>
      <c r="B625" s="6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row>
    <row r="626" ht="15.0" customHeight="1">
      <c r="A626" s="37"/>
      <c r="B626" s="6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row>
    <row r="627" ht="15.0" customHeight="1">
      <c r="A627" s="37"/>
      <c r="B627" s="6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row>
    <row r="628" ht="15.0" customHeight="1">
      <c r="A628" s="37"/>
      <c r="B628" s="6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row>
    <row r="629" ht="15.0" customHeight="1">
      <c r="A629" s="37"/>
      <c r="B629" s="6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row>
    <row r="630" ht="15.0" customHeight="1">
      <c r="A630" s="37"/>
      <c r="B630" s="6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row>
    <row r="631" ht="15.0" customHeight="1">
      <c r="A631" s="37"/>
      <c r="B631" s="6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row>
    <row r="632" ht="15.0" customHeight="1">
      <c r="A632" s="37"/>
      <c r="B632" s="6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row>
    <row r="633" ht="15.0" customHeight="1">
      <c r="A633" s="37"/>
      <c r="B633" s="6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row>
    <row r="634" ht="15.0" customHeight="1">
      <c r="A634" s="37"/>
      <c r="B634" s="6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row>
    <row r="635" ht="15.0" customHeight="1">
      <c r="A635" s="37"/>
      <c r="B635" s="6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row>
    <row r="636" ht="15.0" customHeight="1">
      <c r="A636" s="37"/>
      <c r="B636" s="6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row>
    <row r="637" ht="15.0" customHeight="1">
      <c r="A637" s="37"/>
      <c r="B637" s="6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row>
    <row r="638" ht="15.0" customHeight="1">
      <c r="A638" s="37"/>
      <c r="B638" s="6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row>
    <row r="639" ht="15.0" customHeight="1">
      <c r="A639" s="37"/>
      <c r="B639" s="6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row>
    <row r="640" ht="15.0" customHeight="1">
      <c r="A640" s="37"/>
      <c r="B640" s="6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c r="BC640" s="37"/>
      <c r="BD640" s="37"/>
    </row>
    <row r="641" ht="15.0" customHeight="1">
      <c r="A641" s="37"/>
      <c r="B641" s="6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row>
    <row r="642" ht="15.0" customHeight="1">
      <c r="A642" s="37"/>
      <c r="B642" s="6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row>
    <row r="643" ht="15.0" customHeight="1">
      <c r="A643" s="37"/>
      <c r="B643" s="6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row>
    <row r="644" ht="15.0" customHeight="1">
      <c r="A644" s="37"/>
      <c r="B644" s="6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row>
    <row r="645" ht="15.0" customHeight="1">
      <c r="A645" s="37"/>
      <c r="B645" s="6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row>
    <row r="646" ht="15.0" customHeight="1">
      <c r="A646" s="37"/>
      <c r="B646" s="6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c r="BC646" s="37"/>
      <c r="BD646" s="37"/>
    </row>
    <row r="647" ht="15.0" customHeight="1">
      <c r="A647" s="37"/>
      <c r="B647" s="6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row>
    <row r="648" ht="15.0" customHeight="1">
      <c r="A648" s="37"/>
      <c r="B648" s="6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c r="BC648" s="37"/>
      <c r="BD648" s="37"/>
    </row>
    <row r="649" ht="15.0" customHeight="1">
      <c r="A649" s="37"/>
      <c r="B649" s="6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c r="BC649" s="37"/>
      <c r="BD649" s="37"/>
    </row>
    <row r="650" ht="15.0" customHeight="1">
      <c r="A650" s="37"/>
      <c r="B650" s="6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c r="BC650" s="37"/>
      <c r="BD650" s="37"/>
    </row>
    <row r="651" ht="15.0" customHeight="1">
      <c r="A651" s="37"/>
      <c r="B651" s="6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c r="BC651" s="37"/>
      <c r="BD651" s="37"/>
    </row>
    <row r="652" ht="15.0" customHeight="1">
      <c r="A652" s="37"/>
      <c r="B652" s="6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row>
    <row r="653" ht="15.0" customHeight="1">
      <c r="A653" s="37"/>
      <c r="B653" s="6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row>
    <row r="654" ht="15.0" customHeight="1">
      <c r="A654" s="37"/>
      <c r="B654" s="6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row>
    <row r="655" ht="15.0" customHeight="1">
      <c r="A655" s="37"/>
      <c r="B655" s="6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row>
    <row r="656" ht="15.0" customHeight="1">
      <c r="A656" s="37"/>
      <c r="B656" s="6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row>
    <row r="657" ht="15.0" customHeight="1">
      <c r="A657" s="37"/>
      <c r="B657" s="6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row>
    <row r="658" ht="15.0" customHeight="1">
      <c r="A658" s="37"/>
      <c r="B658" s="6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row>
    <row r="659" ht="15.0" customHeight="1">
      <c r="A659" s="37"/>
      <c r="B659" s="6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row>
    <row r="660" ht="15.0" customHeight="1">
      <c r="A660" s="37"/>
      <c r="B660" s="6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row>
    <row r="661" ht="15.0" customHeight="1">
      <c r="A661" s="37"/>
      <c r="B661" s="6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row>
    <row r="662" ht="15.0" customHeight="1">
      <c r="A662" s="37"/>
      <c r="B662" s="6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c r="BC662" s="37"/>
      <c r="BD662" s="37"/>
    </row>
    <row r="663" ht="15.0" customHeight="1">
      <c r="A663" s="37"/>
      <c r="B663" s="6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row>
    <row r="664" ht="15.0" customHeight="1">
      <c r="A664" s="37"/>
      <c r="B664" s="6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row>
    <row r="665" ht="15.0" customHeight="1">
      <c r="A665" s="37"/>
      <c r="B665" s="6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row>
    <row r="666" ht="15.0" customHeight="1">
      <c r="A666" s="37"/>
      <c r="B666" s="6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row>
    <row r="667" ht="15.0" customHeight="1">
      <c r="A667" s="37"/>
      <c r="B667" s="6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row>
    <row r="668" ht="15.0" customHeight="1">
      <c r="A668" s="37"/>
      <c r="B668" s="6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row>
    <row r="669" ht="15.0" customHeight="1">
      <c r="A669" s="37"/>
      <c r="B669" s="6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row>
    <row r="670" ht="15.0" customHeight="1">
      <c r="A670" s="37"/>
      <c r="B670" s="6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row>
    <row r="671" ht="15.0" customHeight="1">
      <c r="A671" s="37"/>
      <c r="B671" s="6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row>
    <row r="672" ht="15.0" customHeight="1">
      <c r="A672" s="37"/>
      <c r="B672" s="6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row>
    <row r="673" ht="15.0" customHeight="1">
      <c r="A673" s="37"/>
      <c r="B673" s="6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row>
    <row r="674" ht="15.0" customHeight="1">
      <c r="A674" s="37"/>
      <c r="B674" s="6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row>
    <row r="675" ht="15.0" customHeight="1">
      <c r="A675" s="37"/>
      <c r="B675" s="6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row>
    <row r="676" ht="15.0" customHeight="1">
      <c r="A676" s="37"/>
      <c r="B676" s="6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row>
    <row r="677" ht="15.0" customHeight="1">
      <c r="A677" s="37"/>
      <c r="B677" s="6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row>
    <row r="678" ht="15.0" customHeight="1">
      <c r="A678" s="37"/>
      <c r="B678" s="6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row>
    <row r="679" ht="15.0" customHeight="1">
      <c r="A679" s="37"/>
      <c r="B679" s="6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row>
    <row r="680" ht="15.0" customHeight="1">
      <c r="A680" s="37"/>
      <c r="B680" s="6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row>
    <row r="681" ht="15.0" customHeight="1">
      <c r="A681" s="37"/>
      <c r="B681" s="6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row>
    <row r="682" ht="15.0" customHeight="1">
      <c r="A682" s="37"/>
      <c r="B682" s="6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row>
    <row r="683" ht="15.0" customHeight="1">
      <c r="A683" s="37"/>
      <c r="B683" s="6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c r="AM683" s="37"/>
      <c r="AN683" s="37"/>
      <c r="AO683" s="37"/>
      <c r="AP683" s="37"/>
      <c r="AQ683" s="37"/>
      <c r="AR683" s="37"/>
      <c r="AS683" s="37"/>
      <c r="AT683" s="37"/>
      <c r="AU683" s="37"/>
      <c r="AV683" s="37"/>
      <c r="AW683" s="37"/>
      <c r="AX683" s="37"/>
      <c r="AY683" s="37"/>
      <c r="AZ683" s="37"/>
      <c r="BA683" s="37"/>
      <c r="BB683" s="37"/>
      <c r="BC683" s="37"/>
      <c r="BD683" s="37"/>
    </row>
    <row r="684" ht="15.0" customHeight="1">
      <c r="A684" s="37"/>
      <c r="B684" s="6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row>
    <row r="685" ht="15.0" customHeight="1">
      <c r="A685" s="37"/>
      <c r="B685" s="6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row>
    <row r="686" ht="15.0" customHeight="1">
      <c r="A686" s="37"/>
      <c r="B686" s="6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row>
    <row r="687" ht="15.0" customHeight="1">
      <c r="A687" s="37"/>
      <c r="B687" s="6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row>
    <row r="688" ht="15.0" customHeight="1">
      <c r="A688" s="37"/>
      <c r="B688" s="6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row>
    <row r="689" ht="15.0" customHeight="1">
      <c r="A689" s="37"/>
      <c r="B689" s="6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row>
    <row r="690" ht="15.0" customHeight="1">
      <c r="A690" s="37"/>
      <c r="B690" s="6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row>
    <row r="691" ht="15.0" customHeight="1">
      <c r="A691" s="37"/>
      <c r="B691" s="6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row>
    <row r="692" ht="15.0" customHeight="1">
      <c r="A692" s="37"/>
      <c r="B692" s="6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row>
    <row r="693" ht="15.0" customHeight="1">
      <c r="A693" s="37"/>
      <c r="B693" s="6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row>
    <row r="694" ht="15.0" customHeight="1">
      <c r="A694" s="37"/>
      <c r="B694" s="6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row>
    <row r="695" ht="15.0" customHeight="1">
      <c r="A695" s="37"/>
      <c r="B695" s="6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row>
    <row r="696" ht="15.0" customHeight="1">
      <c r="A696" s="37"/>
      <c r="B696" s="6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row>
    <row r="697" ht="15.0" customHeight="1">
      <c r="A697" s="37"/>
      <c r="B697" s="6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row>
    <row r="698" ht="15.0" customHeight="1">
      <c r="A698" s="37"/>
      <c r="B698" s="6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row>
    <row r="699" ht="15.0" customHeight="1">
      <c r="A699" s="37"/>
      <c r="B699" s="6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row>
    <row r="700" ht="15.0" customHeight="1">
      <c r="A700" s="37"/>
      <c r="B700" s="6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row>
    <row r="701" ht="15.0" customHeight="1">
      <c r="A701" s="37"/>
      <c r="B701" s="6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row>
    <row r="702" ht="15.0" customHeight="1">
      <c r="A702" s="37"/>
      <c r="B702" s="6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row>
    <row r="703" ht="15.0" customHeight="1">
      <c r="A703" s="37"/>
      <c r="B703" s="6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row>
    <row r="704" ht="15.0" customHeight="1">
      <c r="A704" s="37"/>
      <c r="B704" s="6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c r="BC704" s="37"/>
      <c r="BD704" s="37"/>
    </row>
    <row r="705" ht="15.0" customHeight="1">
      <c r="A705" s="37"/>
      <c r="B705" s="6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row>
    <row r="706" ht="15.0" customHeight="1">
      <c r="A706" s="37"/>
      <c r="B706" s="6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row>
    <row r="707" ht="15.0" customHeight="1">
      <c r="A707" s="37"/>
      <c r="B707" s="6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c r="BC707" s="37"/>
      <c r="BD707" s="37"/>
    </row>
    <row r="708" ht="15.0" customHeight="1">
      <c r="A708" s="37"/>
      <c r="B708" s="6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c r="BC708" s="37"/>
      <c r="BD708" s="37"/>
    </row>
    <row r="709" ht="15.0" customHeight="1">
      <c r="A709" s="37"/>
      <c r="B709" s="6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c r="BC709" s="37"/>
      <c r="BD709" s="37"/>
    </row>
    <row r="710" ht="15.0" customHeight="1">
      <c r="A710" s="37"/>
      <c r="B710" s="6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c r="BC710" s="37"/>
      <c r="BD710" s="37"/>
    </row>
    <row r="711" ht="15.0" customHeight="1">
      <c r="A711" s="37"/>
      <c r="B711" s="6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c r="BC711" s="37"/>
      <c r="BD711" s="37"/>
    </row>
    <row r="712" ht="15.0" customHeight="1">
      <c r="A712" s="37"/>
      <c r="B712" s="6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c r="BC712" s="37"/>
      <c r="BD712" s="37"/>
    </row>
    <row r="713" ht="15.0" customHeight="1">
      <c r="A713" s="37"/>
      <c r="B713" s="6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c r="AM713" s="37"/>
      <c r="AN713" s="37"/>
      <c r="AO713" s="37"/>
      <c r="AP713" s="37"/>
      <c r="AQ713" s="37"/>
      <c r="AR713" s="37"/>
      <c r="AS713" s="37"/>
      <c r="AT713" s="37"/>
      <c r="AU713" s="37"/>
      <c r="AV713" s="37"/>
      <c r="AW713" s="37"/>
      <c r="AX713" s="37"/>
      <c r="AY713" s="37"/>
      <c r="AZ713" s="37"/>
      <c r="BA713" s="37"/>
      <c r="BB713" s="37"/>
      <c r="BC713" s="37"/>
      <c r="BD713" s="37"/>
    </row>
    <row r="714" ht="15.0" customHeight="1">
      <c r="A714" s="37"/>
      <c r="B714" s="6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c r="AM714" s="37"/>
      <c r="AN714" s="37"/>
      <c r="AO714" s="37"/>
      <c r="AP714" s="37"/>
      <c r="AQ714" s="37"/>
      <c r="AR714" s="37"/>
      <c r="AS714" s="37"/>
      <c r="AT714" s="37"/>
      <c r="AU714" s="37"/>
      <c r="AV714" s="37"/>
      <c r="AW714" s="37"/>
      <c r="AX714" s="37"/>
      <c r="AY714" s="37"/>
      <c r="AZ714" s="37"/>
      <c r="BA714" s="37"/>
      <c r="BB714" s="37"/>
      <c r="BC714" s="37"/>
      <c r="BD714" s="37"/>
    </row>
    <row r="715" ht="15.0" customHeight="1">
      <c r="A715" s="37"/>
      <c r="B715" s="6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c r="AM715" s="37"/>
      <c r="AN715" s="37"/>
      <c r="AO715" s="37"/>
      <c r="AP715" s="37"/>
      <c r="AQ715" s="37"/>
      <c r="AR715" s="37"/>
      <c r="AS715" s="37"/>
      <c r="AT715" s="37"/>
      <c r="AU715" s="37"/>
      <c r="AV715" s="37"/>
      <c r="AW715" s="37"/>
      <c r="AX715" s="37"/>
      <c r="AY715" s="37"/>
      <c r="AZ715" s="37"/>
      <c r="BA715" s="37"/>
      <c r="BB715" s="37"/>
      <c r="BC715" s="37"/>
      <c r="BD715" s="37"/>
    </row>
    <row r="716" ht="15.0" customHeight="1">
      <c r="A716" s="37"/>
      <c r="B716" s="6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7"/>
      <c r="AN716" s="37"/>
      <c r="AO716" s="37"/>
      <c r="AP716" s="37"/>
      <c r="AQ716" s="37"/>
      <c r="AR716" s="37"/>
      <c r="AS716" s="37"/>
      <c r="AT716" s="37"/>
      <c r="AU716" s="37"/>
      <c r="AV716" s="37"/>
      <c r="AW716" s="37"/>
      <c r="AX716" s="37"/>
      <c r="AY716" s="37"/>
      <c r="AZ716" s="37"/>
      <c r="BA716" s="37"/>
      <c r="BB716" s="37"/>
      <c r="BC716" s="37"/>
      <c r="BD716" s="37"/>
    </row>
    <row r="717" ht="15.0" customHeight="1">
      <c r="A717" s="37"/>
      <c r="B717" s="6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c r="AM717" s="37"/>
      <c r="AN717" s="37"/>
      <c r="AO717" s="37"/>
      <c r="AP717" s="37"/>
      <c r="AQ717" s="37"/>
      <c r="AR717" s="37"/>
      <c r="AS717" s="37"/>
      <c r="AT717" s="37"/>
      <c r="AU717" s="37"/>
      <c r="AV717" s="37"/>
      <c r="AW717" s="37"/>
      <c r="AX717" s="37"/>
      <c r="AY717" s="37"/>
      <c r="AZ717" s="37"/>
      <c r="BA717" s="37"/>
      <c r="BB717" s="37"/>
      <c r="BC717" s="37"/>
      <c r="BD717" s="37"/>
    </row>
    <row r="718" ht="15.0" customHeight="1">
      <c r="A718" s="37"/>
      <c r="B718" s="6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c r="AM718" s="37"/>
      <c r="AN718" s="37"/>
      <c r="AO718" s="37"/>
      <c r="AP718" s="37"/>
      <c r="AQ718" s="37"/>
      <c r="AR718" s="37"/>
      <c r="AS718" s="37"/>
      <c r="AT718" s="37"/>
      <c r="AU718" s="37"/>
      <c r="AV718" s="37"/>
      <c r="AW718" s="37"/>
      <c r="AX718" s="37"/>
      <c r="AY718" s="37"/>
      <c r="AZ718" s="37"/>
      <c r="BA718" s="37"/>
      <c r="BB718" s="37"/>
      <c r="BC718" s="37"/>
      <c r="BD718" s="37"/>
    </row>
    <row r="719" ht="15.0" customHeight="1">
      <c r="A719" s="37"/>
      <c r="B719" s="6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7"/>
      <c r="AN719" s="37"/>
      <c r="AO719" s="37"/>
      <c r="AP719" s="37"/>
      <c r="AQ719" s="37"/>
      <c r="AR719" s="37"/>
      <c r="AS719" s="37"/>
      <c r="AT719" s="37"/>
      <c r="AU719" s="37"/>
      <c r="AV719" s="37"/>
      <c r="AW719" s="37"/>
      <c r="AX719" s="37"/>
      <c r="AY719" s="37"/>
      <c r="AZ719" s="37"/>
      <c r="BA719" s="37"/>
      <c r="BB719" s="37"/>
      <c r="BC719" s="37"/>
      <c r="BD719" s="37"/>
    </row>
    <row r="720" ht="15.0" customHeight="1">
      <c r="A720" s="37"/>
      <c r="B720" s="6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7"/>
      <c r="AN720" s="37"/>
      <c r="AO720" s="37"/>
      <c r="AP720" s="37"/>
      <c r="AQ720" s="37"/>
      <c r="AR720" s="37"/>
      <c r="AS720" s="37"/>
      <c r="AT720" s="37"/>
      <c r="AU720" s="37"/>
      <c r="AV720" s="37"/>
      <c r="AW720" s="37"/>
      <c r="AX720" s="37"/>
      <c r="AY720" s="37"/>
      <c r="AZ720" s="37"/>
      <c r="BA720" s="37"/>
      <c r="BB720" s="37"/>
      <c r="BC720" s="37"/>
      <c r="BD720" s="37"/>
    </row>
    <row r="721" ht="15.0" customHeight="1">
      <c r="A721" s="37"/>
      <c r="B721" s="6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c r="AM721" s="37"/>
      <c r="AN721" s="37"/>
      <c r="AO721" s="37"/>
      <c r="AP721" s="37"/>
      <c r="AQ721" s="37"/>
      <c r="AR721" s="37"/>
      <c r="AS721" s="37"/>
      <c r="AT721" s="37"/>
      <c r="AU721" s="37"/>
      <c r="AV721" s="37"/>
      <c r="AW721" s="37"/>
      <c r="AX721" s="37"/>
      <c r="AY721" s="37"/>
      <c r="AZ721" s="37"/>
      <c r="BA721" s="37"/>
      <c r="BB721" s="37"/>
      <c r="BC721" s="37"/>
      <c r="BD721" s="37"/>
    </row>
    <row r="722" ht="15.0" customHeight="1">
      <c r="A722" s="37"/>
      <c r="B722" s="6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c r="AM722" s="37"/>
      <c r="AN722" s="37"/>
      <c r="AO722" s="37"/>
      <c r="AP722" s="37"/>
      <c r="AQ722" s="37"/>
      <c r="AR722" s="37"/>
      <c r="AS722" s="37"/>
      <c r="AT722" s="37"/>
      <c r="AU722" s="37"/>
      <c r="AV722" s="37"/>
      <c r="AW722" s="37"/>
      <c r="AX722" s="37"/>
      <c r="AY722" s="37"/>
      <c r="AZ722" s="37"/>
      <c r="BA722" s="37"/>
      <c r="BB722" s="37"/>
      <c r="BC722" s="37"/>
      <c r="BD722" s="37"/>
    </row>
    <row r="723" ht="15.0" customHeight="1">
      <c r="A723" s="37"/>
      <c r="B723" s="6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c r="AM723" s="37"/>
      <c r="AN723" s="37"/>
      <c r="AO723" s="37"/>
      <c r="AP723" s="37"/>
      <c r="AQ723" s="37"/>
      <c r="AR723" s="37"/>
      <c r="AS723" s="37"/>
      <c r="AT723" s="37"/>
      <c r="AU723" s="37"/>
      <c r="AV723" s="37"/>
      <c r="AW723" s="37"/>
      <c r="AX723" s="37"/>
      <c r="AY723" s="37"/>
      <c r="AZ723" s="37"/>
      <c r="BA723" s="37"/>
      <c r="BB723" s="37"/>
      <c r="BC723" s="37"/>
      <c r="BD723" s="37"/>
    </row>
    <row r="724" ht="15.0" customHeight="1">
      <c r="A724" s="37"/>
      <c r="B724" s="6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7"/>
      <c r="AN724" s="37"/>
      <c r="AO724" s="37"/>
      <c r="AP724" s="37"/>
      <c r="AQ724" s="37"/>
      <c r="AR724" s="37"/>
      <c r="AS724" s="37"/>
      <c r="AT724" s="37"/>
      <c r="AU724" s="37"/>
      <c r="AV724" s="37"/>
      <c r="AW724" s="37"/>
      <c r="AX724" s="37"/>
      <c r="AY724" s="37"/>
      <c r="AZ724" s="37"/>
      <c r="BA724" s="37"/>
      <c r="BB724" s="37"/>
      <c r="BC724" s="37"/>
      <c r="BD724" s="37"/>
    </row>
    <row r="725" ht="15.0" customHeight="1">
      <c r="A725" s="37"/>
      <c r="B725" s="6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c r="AM725" s="37"/>
      <c r="AN725" s="37"/>
      <c r="AO725" s="37"/>
      <c r="AP725" s="37"/>
      <c r="AQ725" s="37"/>
      <c r="AR725" s="37"/>
      <c r="AS725" s="37"/>
      <c r="AT725" s="37"/>
      <c r="AU725" s="37"/>
      <c r="AV725" s="37"/>
      <c r="AW725" s="37"/>
      <c r="AX725" s="37"/>
      <c r="AY725" s="37"/>
      <c r="AZ725" s="37"/>
      <c r="BA725" s="37"/>
      <c r="BB725" s="37"/>
      <c r="BC725" s="37"/>
      <c r="BD725" s="37"/>
    </row>
    <row r="726" ht="15.0" customHeight="1">
      <c r="A726" s="37"/>
      <c r="B726" s="6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c r="AM726" s="37"/>
      <c r="AN726" s="37"/>
      <c r="AO726" s="37"/>
      <c r="AP726" s="37"/>
      <c r="AQ726" s="37"/>
      <c r="AR726" s="37"/>
      <c r="AS726" s="37"/>
      <c r="AT726" s="37"/>
      <c r="AU726" s="37"/>
      <c r="AV726" s="37"/>
      <c r="AW726" s="37"/>
      <c r="AX726" s="37"/>
      <c r="AY726" s="37"/>
      <c r="AZ726" s="37"/>
      <c r="BA726" s="37"/>
      <c r="BB726" s="37"/>
      <c r="BC726" s="37"/>
      <c r="BD726" s="37"/>
    </row>
    <row r="727" ht="15.0" customHeight="1">
      <c r="A727" s="37"/>
      <c r="B727" s="6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c r="BC727" s="37"/>
      <c r="BD727" s="37"/>
    </row>
    <row r="728" ht="15.0" customHeight="1">
      <c r="A728" s="37"/>
      <c r="B728" s="6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c r="BC728" s="37"/>
      <c r="BD728" s="37"/>
    </row>
    <row r="729" ht="15.0" customHeight="1">
      <c r="A729" s="37"/>
      <c r="B729" s="6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c r="BC729" s="37"/>
      <c r="BD729" s="37"/>
    </row>
    <row r="730" ht="15.0" customHeight="1">
      <c r="A730" s="37"/>
      <c r="B730" s="6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c r="BC730" s="37"/>
      <c r="BD730" s="37"/>
    </row>
    <row r="731" ht="15.0" customHeight="1">
      <c r="A731" s="37"/>
      <c r="B731" s="6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c r="BC731" s="37"/>
      <c r="BD731" s="37"/>
    </row>
    <row r="732" ht="15.0" customHeight="1">
      <c r="A732" s="37"/>
      <c r="B732" s="6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c r="BC732" s="37"/>
      <c r="BD732" s="37"/>
    </row>
    <row r="733" ht="15.0" customHeight="1">
      <c r="A733" s="37"/>
      <c r="B733" s="6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c r="BC733" s="37"/>
      <c r="BD733" s="37"/>
    </row>
    <row r="734" ht="15.0" customHeight="1">
      <c r="A734" s="37"/>
      <c r="B734" s="6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c r="BC734" s="37"/>
      <c r="BD734" s="37"/>
    </row>
    <row r="735" ht="15.0" customHeight="1">
      <c r="A735" s="37"/>
      <c r="B735" s="6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c r="BC735" s="37"/>
      <c r="BD735" s="37"/>
    </row>
    <row r="736" ht="15.0" customHeight="1">
      <c r="A736" s="37"/>
      <c r="B736" s="6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c r="BC736" s="37"/>
      <c r="BD736" s="37"/>
    </row>
    <row r="737" ht="15.0" customHeight="1">
      <c r="A737" s="37"/>
      <c r="B737" s="6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c r="BC737" s="37"/>
      <c r="BD737" s="37"/>
    </row>
    <row r="738" ht="15.0" customHeight="1">
      <c r="A738" s="37"/>
      <c r="B738" s="6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c r="BC738" s="37"/>
      <c r="BD738" s="37"/>
    </row>
    <row r="739" ht="15.0" customHeight="1">
      <c r="A739" s="37"/>
      <c r="B739" s="6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c r="BC739" s="37"/>
      <c r="BD739" s="37"/>
    </row>
    <row r="740" ht="15.0" customHeight="1">
      <c r="A740" s="37"/>
      <c r="B740" s="6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c r="BC740" s="37"/>
      <c r="BD740" s="37"/>
    </row>
    <row r="741" ht="15.0" customHeight="1">
      <c r="A741" s="37"/>
      <c r="B741" s="6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c r="BC741" s="37"/>
      <c r="BD741" s="37"/>
    </row>
    <row r="742" ht="15.0" customHeight="1">
      <c r="A742" s="37"/>
      <c r="B742" s="6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c r="BC742" s="37"/>
      <c r="BD742" s="37"/>
    </row>
    <row r="743" ht="15.0" customHeight="1">
      <c r="A743" s="37"/>
      <c r="B743" s="6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c r="BC743" s="37"/>
      <c r="BD743" s="37"/>
    </row>
    <row r="744" ht="15.0" customHeight="1">
      <c r="A744" s="37"/>
      <c r="B744" s="6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c r="BC744" s="37"/>
      <c r="BD744" s="37"/>
    </row>
    <row r="745" ht="15.0" customHeight="1">
      <c r="A745" s="37"/>
      <c r="B745" s="6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c r="BC745" s="37"/>
      <c r="BD745" s="37"/>
    </row>
    <row r="746" ht="15.0" customHeight="1">
      <c r="A746" s="37"/>
      <c r="B746" s="6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c r="BC746" s="37"/>
      <c r="BD746" s="37"/>
    </row>
    <row r="747" ht="15.0" customHeight="1">
      <c r="A747" s="37"/>
      <c r="B747" s="6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c r="BC747" s="37"/>
      <c r="BD747" s="37"/>
    </row>
    <row r="748" ht="15.0" customHeight="1">
      <c r="A748" s="37"/>
      <c r="B748" s="6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c r="BC748" s="37"/>
      <c r="BD748" s="37"/>
    </row>
    <row r="749" ht="15.0" customHeight="1">
      <c r="A749" s="37"/>
      <c r="B749" s="6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c r="BC749" s="37"/>
      <c r="BD749" s="37"/>
    </row>
    <row r="750" ht="15.0" customHeight="1">
      <c r="A750" s="37"/>
      <c r="B750" s="6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c r="BC750" s="37"/>
      <c r="BD750" s="37"/>
    </row>
    <row r="751" ht="15.0" customHeight="1">
      <c r="A751" s="37"/>
      <c r="B751" s="6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c r="BC751" s="37"/>
      <c r="BD751" s="37"/>
    </row>
    <row r="752" ht="15.0" customHeight="1">
      <c r="A752" s="37"/>
      <c r="B752" s="6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c r="BC752" s="37"/>
      <c r="BD752" s="37"/>
    </row>
    <row r="753" ht="15.0" customHeight="1">
      <c r="A753" s="37"/>
      <c r="B753" s="6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c r="BC753" s="37"/>
      <c r="BD753" s="37"/>
    </row>
    <row r="754" ht="15.0" customHeight="1">
      <c r="A754" s="37"/>
      <c r="B754" s="6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c r="BC754" s="37"/>
      <c r="BD754" s="37"/>
    </row>
    <row r="755" ht="15.0" customHeight="1">
      <c r="A755" s="37"/>
      <c r="B755" s="6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c r="BC755" s="37"/>
      <c r="BD755" s="37"/>
    </row>
    <row r="756" ht="15.0" customHeight="1">
      <c r="A756" s="37"/>
      <c r="B756" s="6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c r="BC756" s="37"/>
      <c r="BD756" s="37"/>
    </row>
    <row r="757" ht="15.0" customHeight="1">
      <c r="A757" s="37"/>
      <c r="B757" s="6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c r="BC757" s="37"/>
      <c r="BD757" s="37"/>
    </row>
    <row r="758" ht="15.0" customHeight="1">
      <c r="A758" s="37"/>
      <c r="B758" s="6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c r="BC758" s="37"/>
      <c r="BD758" s="37"/>
    </row>
    <row r="759" ht="15.0" customHeight="1">
      <c r="A759" s="37"/>
      <c r="B759" s="6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c r="BC759" s="37"/>
      <c r="BD759" s="37"/>
    </row>
    <row r="760" ht="15.0" customHeight="1">
      <c r="A760" s="37"/>
      <c r="B760" s="6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c r="BC760" s="37"/>
      <c r="BD760" s="37"/>
    </row>
    <row r="761" ht="15.0" customHeight="1">
      <c r="A761" s="37"/>
      <c r="B761" s="6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c r="BC761" s="37"/>
      <c r="BD761" s="37"/>
    </row>
    <row r="762" ht="15.0" customHeight="1">
      <c r="A762" s="37"/>
      <c r="B762" s="6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c r="BC762" s="37"/>
      <c r="BD762" s="37"/>
    </row>
    <row r="763" ht="15.0" customHeight="1">
      <c r="A763" s="37"/>
      <c r="B763" s="6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c r="BC763" s="37"/>
      <c r="BD763" s="37"/>
    </row>
    <row r="764" ht="15.0" customHeight="1">
      <c r="A764" s="37"/>
      <c r="B764" s="6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c r="BC764" s="37"/>
      <c r="BD764" s="37"/>
    </row>
    <row r="765" ht="15.0" customHeight="1">
      <c r="A765" s="37"/>
      <c r="B765" s="6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c r="BC765" s="37"/>
      <c r="BD765" s="37"/>
    </row>
    <row r="766" ht="15.0" customHeight="1">
      <c r="A766" s="37"/>
      <c r="B766" s="6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c r="BC766" s="37"/>
      <c r="BD766" s="37"/>
    </row>
    <row r="767" ht="15.0" customHeight="1">
      <c r="A767" s="37"/>
      <c r="B767" s="6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c r="BC767" s="37"/>
      <c r="BD767" s="37"/>
    </row>
    <row r="768" ht="15.0" customHeight="1">
      <c r="A768" s="37"/>
      <c r="B768" s="6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7"/>
      <c r="AN768" s="37"/>
      <c r="AO768" s="37"/>
      <c r="AP768" s="37"/>
      <c r="AQ768" s="37"/>
      <c r="AR768" s="37"/>
      <c r="AS768" s="37"/>
      <c r="AT768" s="37"/>
      <c r="AU768" s="37"/>
      <c r="AV768" s="37"/>
      <c r="AW768" s="37"/>
      <c r="AX768" s="37"/>
      <c r="AY768" s="37"/>
      <c r="AZ768" s="37"/>
      <c r="BA768" s="37"/>
      <c r="BB768" s="37"/>
      <c r="BC768" s="37"/>
      <c r="BD768" s="37"/>
    </row>
    <row r="769" ht="15.0" customHeight="1">
      <c r="A769" s="37"/>
      <c r="B769" s="6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c r="BC769" s="37"/>
      <c r="BD769" s="37"/>
    </row>
    <row r="770" ht="15.0" customHeight="1">
      <c r="A770" s="37"/>
      <c r="B770" s="6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c r="BC770" s="37"/>
      <c r="BD770" s="37"/>
    </row>
    <row r="771" ht="15.0" customHeight="1">
      <c r="A771" s="37"/>
      <c r="B771" s="6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c r="BC771" s="37"/>
      <c r="BD771" s="37"/>
    </row>
    <row r="772" ht="15.0" customHeight="1">
      <c r="A772" s="37"/>
      <c r="B772" s="6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c r="BC772" s="37"/>
      <c r="BD772" s="37"/>
    </row>
    <row r="773" ht="15.0" customHeight="1">
      <c r="A773" s="37"/>
      <c r="B773" s="6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c r="BC773" s="37"/>
      <c r="BD773" s="37"/>
    </row>
    <row r="774" ht="15.0" customHeight="1">
      <c r="A774" s="37"/>
      <c r="B774" s="6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c r="BC774" s="37"/>
      <c r="BD774" s="37"/>
    </row>
    <row r="775" ht="15.0" customHeight="1">
      <c r="A775" s="37"/>
      <c r="B775" s="6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c r="BC775" s="37"/>
      <c r="BD775" s="37"/>
    </row>
    <row r="776" ht="15.0" customHeight="1">
      <c r="A776" s="37"/>
      <c r="B776" s="6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c r="BC776" s="37"/>
      <c r="BD776" s="37"/>
    </row>
    <row r="777" ht="15.0" customHeight="1">
      <c r="A777" s="37"/>
      <c r="B777" s="6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c r="BC777" s="37"/>
      <c r="BD777" s="37"/>
    </row>
    <row r="778" ht="15.0" customHeight="1">
      <c r="A778" s="37"/>
      <c r="B778" s="6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c r="BC778" s="37"/>
      <c r="BD778" s="37"/>
    </row>
    <row r="779" ht="15.0" customHeight="1">
      <c r="A779" s="37"/>
      <c r="B779" s="6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c r="BC779" s="37"/>
      <c r="BD779" s="37"/>
    </row>
    <row r="780" ht="15.0" customHeight="1">
      <c r="A780" s="37"/>
      <c r="B780" s="6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c r="BC780" s="37"/>
      <c r="BD780" s="37"/>
    </row>
    <row r="781" ht="15.0" customHeight="1">
      <c r="A781" s="37"/>
      <c r="B781" s="6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c r="BC781" s="37"/>
      <c r="BD781" s="37"/>
    </row>
    <row r="782" ht="15.0" customHeight="1">
      <c r="A782" s="37"/>
      <c r="B782" s="6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c r="BC782" s="37"/>
      <c r="BD782" s="37"/>
    </row>
    <row r="783" ht="15.0" customHeight="1">
      <c r="A783" s="37"/>
      <c r="B783" s="6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c r="BC783" s="37"/>
      <c r="BD783" s="37"/>
    </row>
    <row r="784" ht="15.0" customHeight="1">
      <c r="A784" s="37"/>
      <c r="B784" s="6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7"/>
      <c r="AN784" s="37"/>
      <c r="AO784" s="37"/>
      <c r="AP784" s="37"/>
      <c r="AQ784" s="37"/>
      <c r="AR784" s="37"/>
      <c r="AS784" s="37"/>
      <c r="AT784" s="37"/>
      <c r="AU784" s="37"/>
      <c r="AV784" s="37"/>
      <c r="AW784" s="37"/>
      <c r="AX784" s="37"/>
      <c r="AY784" s="37"/>
      <c r="AZ784" s="37"/>
      <c r="BA784" s="37"/>
      <c r="BB784" s="37"/>
      <c r="BC784" s="37"/>
      <c r="BD784" s="37"/>
    </row>
    <row r="785" ht="15.0" customHeight="1">
      <c r="A785" s="37"/>
      <c r="B785" s="6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c r="BC785" s="37"/>
      <c r="BD785" s="37"/>
    </row>
    <row r="786" ht="15.0" customHeight="1">
      <c r="A786" s="37"/>
      <c r="B786" s="6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c r="BC786" s="37"/>
      <c r="BD786" s="37"/>
    </row>
    <row r="787" ht="15.0" customHeight="1">
      <c r="A787" s="37"/>
      <c r="B787" s="6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c r="BC787" s="37"/>
      <c r="BD787" s="37"/>
    </row>
    <row r="788" ht="15.0" customHeight="1">
      <c r="A788" s="37"/>
      <c r="B788" s="6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c r="BC788" s="37"/>
      <c r="BD788" s="37"/>
    </row>
    <row r="789" ht="15.0" customHeight="1">
      <c r="A789" s="37"/>
      <c r="B789" s="6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c r="BC789" s="37"/>
      <c r="BD789" s="37"/>
    </row>
    <row r="790" ht="15.0" customHeight="1">
      <c r="A790" s="37"/>
      <c r="B790" s="6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c r="BC790" s="37"/>
      <c r="BD790" s="37"/>
    </row>
    <row r="791" ht="15.0" customHeight="1">
      <c r="A791" s="37"/>
      <c r="B791" s="6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c r="BC791" s="37"/>
      <c r="BD791" s="37"/>
    </row>
    <row r="792" ht="15.0" customHeight="1">
      <c r="A792" s="37"/>
      <c r="B792" s="6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c r="BC792" s="37"/>
      <c r="BD792" s="37"/>
    </row>
    <row r="793" ht="15.0" customHeight="1">
      <c r="A793" s="37"/>
      <c r="B793" s="6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c r="BC793" s="37"/>
      <c r="BD793" s="37"/>
    </row>
    <row r="794" ht="15.0" customHeight="1">
      <c r="A794" s="37"/>
      <c r="B794" s="6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c r="BC794" s="37"/>
      <c r="BD794" s="37"/>
    </row>
    <row r="795" ht="15.0" customHeight="1">
      <c r="A795" s="37"/>
      <c r="B795" s="6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c r="BC795" s="37"/>
      <c r="BD795" s="37"/>
    </row>
    <row r="796" ht="15.0" customHeight="1">
      <c r="A796" s="37"/>
      <c r="B796" s="6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c r="BC796" s="37"/>
      <c r="BD796" s="37"/>
    </row>
    <row r="797" ht="15.0" customHeight="1">
      <c r="A797" s="37"/>
      <c r="B797" s="6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c r="BC797" s="37"/>
      <c r="BD797" s="37"/>
    </row>
    <row r="798" ht="15.0" customHeight="1">
      <c r="A798" s="37"/>
      <c r="B798" s="6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c r="BC798" s="37"/>
      <c r="BD798" s="37"/>
    </row>
    <row r="799" ht="15.0" customHeight="1">
      <c r="A799" s="37"/>
      <c r="B799" s="6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c r="BC799" s="37"/>
      <c r="BD799" s="37"/>
    </row>
    <row r="800" ht="15.0" customHeight="1">
      <c r="A800" s="37"/>
      <c r="B800" s="6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c r="BC800" s="37"/>
      <c r="BD800" s="37"/>
    </row>
    <row r="801" ht="15.0" customHeight="1">
      <c r="A801" s="37"/>
      <c r="B801" s="6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c r="BC801" s="37"/>
      <c r="BD801" s="37"/>
    </row>
    <row r="802" ht="15.0" customHeight="1">
      <c r="A802" s="37"/>
      <c r="B802" s="6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c r="BC802" s="37"/>
      <c r="BD802" s="37"/>
    </row>
    <row r="803" ht="15.0" customHeight="1">
      <c r="A803" s="37"/>
      <c r="B803" s="6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c r="BC803" s="37"/>
      <c r="BD803" s="37"/>
    </row>
    <row r="804" ht="15.0" customHeight="1">
      <c r="A804" s="37"/>
      <c r="B804" s="6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c r="BC804" s="37"/>
      <c r="BD804" s="37"/>
    </row>
    <row r="805" ht="15.0" customHeight="1">
      <c r="A805" s="37"/>
      <c r="B805" s="6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c r="BC805" s="37"/>
      <c r="BD805" s="37"/>
    </row>
    <row r="806" ht="15.0" customHeight="1">
      <c r="A806" s="37"/>
      <c r="B806" s="6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c r="BC806" s="37"/>
      <c r="BD806" s="37"/>
    </row>
    <row r="807" ht="15.0" customHeight="1">
      <c r="A807" s="37"/>
      <c r="B807" s="6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c r="BC807" s="37"/>
      <c r="BD807" s="37"/>
    </row>
    <row r="808" ht="15.0" customHeight="1">
      <c r="A808" s="37"/>
      <c r="B808" s="6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c r="BC808" s="37"/>
      <c r="BD808" s="37"/>
    </row>
    <row r="809" ht="15.0" customHeight="1">
      <c r="A809" s="37"/>
      <c r="B809" s="6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c r="BC809" s="37"/>
      <c r="BD809" s="37"/>
    </row>
    <row r="810" ht="15.0" customHeight="1">
      <c r="A810" s="37"/>
      <c r="B810" s="6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c r="BC810" s="37"/>
      <c r="BD810" s="37"/>
    </row>
    <row r="811" ht="15.0" customHeight="1">
      <c r="A811" s="37"/>
      <c r="B811" s="6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c r="BC811" s="37"/>
      <c r="BD811" s="37"/>
    </row>
    <row r="812" ht="15.0" customHeight="1">
      <c r="A812" s="37"/>
      <c r="B812" s="6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c r="BC812" s="37"/>
      <c r="BD812" s="37"/>
    </row>
    <row r="813" ht="15.0" customHeight="1">
      <c r="A813" s="37"/>
      <c r="B813" s="6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c r="BC813" s="37"/>
      <c r="BD813" s="37"/>
    </row>
    <row r="814" ht="15.0" customHeight="1">
      <c r="A814" s="37"/>
      <c r="B814" s="6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c r="BC814" s="37"/>
      <c r="BD814" s="37"/>
    </row>
    <row r="815" ht="15.0" customHeight="1">
      <c r="A815" s="37"/>
      <c r="B815" s="6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c r="BC815" s="37"/>
      <c r="BD815" s="37"/>
    </row>
    <row r="816" ht="15.0" customHeight="1">
      <c r="A816" s="37"/>
      <c r="B816" s="6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c r="BC816" s="37"/>
      <c r="BD816" s="37"/>
    </row>
    <row r="817" ht="15.0" customHeight="1">
      <c r="A817" s="37"/>
      <c r="B817" s="6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c r="BC817" s="37"/>
      <c r="BD817" s="37"/>
    </row>
    <row r="818" ht="15.0" customHeight="1">
      <c r="A818" s="37"/>
      <c r="B818" s="6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c r="BC818" s="37"/>
      <c r="BD818" s="37"/>
    </row>
    <row r="819" ht="15.0" customHeight="1">
      <c r="A819" s="37"/>
      <c r="B819" s="6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c r="BC819" s="37"/>
      <c r="BD819" s="37"/>
    </row>
    <row r="820" ht="15.0" customHeight="1">
      <c r="A820" s="37"/>
      <c r="B820" s="6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c r="BC820" s="37"/>
      <c r="BD820" s="37"/>
    </row>
    <row r="821" ht="15.0" customHeight="1">
      <c r="A821" s="37"/>
      <c r="B821" s="6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c r="BC821" s="37"/>
      <c r="BD821" s="37"/>
    </row>
    <row r="822" ht="15.0" customHeight="1">
      <c r="A822" s="37"/>
      <c r="B822" s="6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c r="BC822" s="37"/>
      <c r="BD822" s="37"/>
    </row>
    <row r="823" ht="15.0" customHeight="1">
      <c r="A823" s="37"/>
      <c r="B823" s="6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c r="BC823" s="37"/>
      <c r="BD823" s="37"/>
    </row>
    <row r="824" ht="15.0" customHeight="1">
      <c r="A824" s="37"/>
      <c r="B824" s="6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c r="BC824" s="37"/>
      <c r="BD824" s="37"/>
    </row>
    <row r="825" ht="15.0" customHeight="1">
      <c r="A825" s="37"/>
      <c r="B825" s="6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c r="BC825" s="37"/>
      <c r="BD825" s="37"/>
    </row>
    <row r="826" ht="15.0" customHeight="1">
      <c r="A826" s="37"/>
      <c r="B826" s="6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c r="BC826" s="37"/>
      <c r="BD826" s="37"/>
    </row>
    <row r="827" ht="15.0" customHeight="1">
      <c r="A827" s="37"/>
      <c r="B827" s="6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c r="BC827" s="37"/>
      <c r="BD827" s="37"/>
    </row>
    <row r="828" ht="15.0" customHeight="1">
      <c r="A828" s="37"/>
      <c r="B828" s="6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c r="BC828" s="37"/>
      <c r="BD828" s="37"/>
    </row>
    <row r="829" ht="15.0" customHeight="1">
      <c r="A829" s="37"/>
      <c r="B829" s="6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c r="BC829" s="37"/>
      <c r="BD829" s="37"/>
    </row>
    <row r="830" ht="15.0" customHeight="1">
      <c r="A830" s="37"/>
      <c r="B830" s="6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c r="BC830" s="37"/>
      <c r="BD830" s="37"/>
    </row>
    <row r="831" ht="15.0" customHeight="1">
      <c r="A831" s="37"/>
      <c r="B831" s="6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c r="BC831" s="37"/>
      <c r="BD831" s="37"/>
    </row>
    <row r="832" ht="15.0" customHeight="1">
      <c r="A832" s="37"/>
      <c r="B832" s="6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c r="BC832" s="37"/>
      <c r="BD832" s="37"/>
    </row>
    <row r="833" ht="15.0" customHeight="1">
      <c r="A833" s="37"/>
      <c r="B833" s="6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c r="BC833" s="37"/>
      <c r="BD833" s="37"/>
    </row>
    <row r="834" ht="15.0" customHeight="1">
      <c r="A834" s="37"/>
      <c r="B834" s="6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c r="BC834" s="37"/>
      <c r="BD834" s="37"/>
    </row>
    <row r="835" ht="15.0" customHeight="1">
      <c r="A835" s="37"/>
      <c r="B835" s="6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c r="BC835" s="37"/>
      <c r="BD835" s="37"/>
    </row>
    <row r="836" ht="15.0" customHeight="1">
      <c r="A836" s="37"/>
      <c r="B836" s="6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c r="BC836" s="37"/>
      <c r="BD836" s="37"/>
    </row>
    <row r="837" ht="15.0" customHeight="1">
      <c r="A837" s="37"/>
      <c r="B837" s="6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c r="BC837" s="37"/>
      <c r="BD837" s="37"/>
    </row>
    <row r="838" ht="15.0" customHeight="1">
      <c r="A838" s="37"/>
      <c r="B838" s="6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c r="BC838" s="37"/>
      <c r="BD838" s="37"/>
    </row>
    <row r="839" ht="15.0" customHeight="1">
      <c r="A839" s="37"/>
      <c r="B839" s="6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c r="BC839" s="37"/>
      <c r="BD839" s="37"/>
    </row>
    <row r="840" ht="15.0" customHeight="1">
      <c r="A840" s="37"/>
      <c r="B840" s="6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c r="BC840" s="37"/>
      <c r="BD840" s="37"/>
    </row>
    <row r="841" ht="15.0" customHeight="1">
      <c r="A841" s="37"/>
      <c r="B841" s="6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c r="AM841" s="37"/>
      <c r="AN841" s="37"/>
      <c r="AO841" s="37"/>
      <c r="AP841" s="37"/>
      <c r="AQ841" s="37"/>
      <c r="AR841" s="37"/>
      <c r="AS841" s="37"/>
      <c r="AT841" s="37"/>
      <c r="AU841" s="37"/>
      <c r="AV841" s="37"/>
      <c r="AW841" s="37"/>
      <c r="AX841" s="37"/>
      <c r="AY841" s="37"/>
      <c r="AZ841" s="37"/>
      <c r="BA841" s="37"/>
      <c r="BB841" s="37"/>
      <c r="BC841" s="37"/>
      <c r="BD841" s="37"/>
    </row>
    <row r="842" ht="15.0" customHeight="1">
      <c r="A842" s="37"/>
      <c r="B842" s="6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c r="BC842" s="37"/>
      <c r="BD842" s="37"/>
    </row>
    <row r="843" ht="15.0" customHeight="1">
      <c r="A843" s="37"/>
      <c r="B843" s="6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c r="BC843" s="37"/>
      <c r="BD843" s="37"/>
    </row>
    <row r="844" ht="15.0" customHeight="1">
      <c r="A844" s="37"/>
      <c r="B844" s="6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c r="BC844" s="37"/>
      <c r="BD844" s="37"/>
    </row>
    <row r="845" ht="15.0" customHeight="1">
      <c r="A845" s="37"/>
      <c r="B845" s="6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c r="BC845" s="37"/>
      <c r="BD845" s="37"/>
    </row>
    <row r="846" ht="15.0" customHeight="1">
      <c r="A846" s="37"/>
      <c r="B846" s="6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c r="BC846" s="37"/>
      <c r="BD846" s="37"/>
    </row>
    <row r="847" ht="15.0" customHeight="1">
      <c r="A847" s="37"/>
      <c r="B847" s="6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c r="BC847" s="37"/>
      <c r="BD847" s="37"/>
    </row>
    <row r="848" ht="15.0" customHeight="1">
      <c r="A848" s="37"/>
      <c r="B848" s="6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c r="BC848" s="37"/>
      <c r="BD848" s="37"/>
    </row>
    <row r="849" ht="15.0" customHeight="1">
      <c r="A849" s="37"/>
      <c r="B849" s="6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c r="BC849" s="37"/>
      <c r="BD849" s="37"/>
    </row>
    <row r="850" ht="15.0" customHeight="1">
      <c r="A850" s="37"/>
      <c r="B850" s="6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c r="BC850" s="37"/>
      <c r="BD850" s="37"/>
    </row>
    <row r="851" ht="15.0" customHeight="1">
      <c r="A851" s="37"/>
      <c r="B851" s="6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c r="BC851" s="37"/>
      <c r="BD851" s="37"/>
    </row>
    <row r="852" ht="15.0" customHeight="1">
      <c r="A852" s="37"/>
      <c r="B852" s="6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c r="BC852" s="37"/>
      <c r="BD852" s="37"/>
    </row>
    <row r="853" ht="15.0" customHeight="1">
      <c r="A853" s="37"/>
      <c r="B853" s="6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c r="BC853" s="37"/>
      <c r="BD853" s="37"/>
    </row>
    <row r="854" ht="15.0" customHeight="1">
      <c r="A854" s="37"/>
      <c r="B854" s="6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c r="BC854" s="37"/>
      <c r="BD854" s="37"/>
    </row>
    <row r="855" ht="15.0" customHeight="1">
      <c r="A855" s="37"/>
      <c r="B855" s="6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c r="BC855" s="37"/>
      <c r="BD855" s="37"/>
    </row>
    <row r="856" ht="15.0" customHeight="1">
      <c r="A856" s="37"/>
      <c r="B856" s="6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c r="BC856" s="37"/>
      <c r="BD856" s="37"/>
    </row>
    <row r="857" ht="15.0" customHeight="1">
      <c r="A857" s="37"/>
      <c r="B857" s="6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c r="BC857" s="37"/>
      <c r="BD857" s="37"/>
    </row>
    <row r="858" ht="15.0" customHeight="1">
      <c r="A858" s="37"/>
      <c r="B858" s="6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c r="BC858" s="37"/>
      <c r="BD858" s="37"/>
    </row>
    <row r="859" ht="15.0" customHeight="1">
      <c r="A859" s="37"/>
      <c r="B859" s="6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c r="BC859" s="37"/>
      <c r="BD859" s="37"/>
    </row>
    <row r="860" ht="15.0" customHeight="1">
      <c r="A860" s="37"/>
      <c r="B860" s="6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c r="BC860" s="37"/>
      <c r="BD860" s="37"/>
    </row>
    <row r="861" ht="15.0" customHeight="1">
      <c r="A861" s="37"/>
      <c r="B861" s="6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c r="BC861" s="37"/>
      <c r="BD861" s="37"/>
    </row>
    <row r="862" ht="15.0" customHeight="1">
      <c r="A862" s="37"/>
      <c r="B862" s="6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c r="BC862" s="37"/>
      <c r="BD862" s="37"/>
    </row>
    <row r="863" ht="15.0" customHeight="1">
      <c r="A863" s="37"/>
      <c r="B863" s="6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c r="BC863" s="37"/>
      <c r="BD863" s="37"/>
    </row>
    <row r="864" ht="15.0" customHeight="1">
      <c r="A864" s="37"/>
      <c r="B864" s="6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c r="BC864" s="37"/>
      <c r="BD864" s="37"/>
    </row>
    <row r="865" ht="15.0" customHeight="1">
      <c r="A865" s="37"/>
      <c r="B865" s="6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c r="BC865" s="37"/>
      <c r="BD865" s="37"/>
    </row>
    <row r="866" ht="15.0" customHeight="1">
      <c r="A866" s="37"/>
      <c r="B866" s="6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c r="BC866" s="37"/>
      <c r="BD866" s="37"/>
    </row>
    <row r="867" ht="15.0" customHeight="1">
      <c r="A867" s="37"/>
      <c r="B867" s="6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c r="BC867" s="37"/>
      <c r="BD867" s="37"/>
    </row>
    <row r="868" ht="15.0" customHeight="1">
      <c r="A868" s="37"/>
      <c r="B868" s="6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c r="BC868" s="37"/>
      <c r="BD868" s="37"/>
    </row>
    <row r="869" ht="15.0" customHeight="1">
      <c r="A869" s="37"/>
      <c r="B869" s="6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c r="BC869" s="37"/>
      <c r="BD869" s="37"/>
    </row>
    <row r="870" ht="15.0" customHeight="1">
      <c r="A870" s="37"/>
      <c r="B870" s="6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c r="BC870" s="37"/>
      <c r="BD870" s="37"/>
    </row>
    <row r="871" ht="15.0" customHeight="1">
      <c r="A871" s="37"/>
      <c r="B871" s="6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c r="BC871" s="37"/>
      <c r="BD871" s="37"/>
    </row>
    <row r="872" ht="15.0" customHeight="1">
      <c r="A872" s="37"/>
      <c r="B872" s="6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c r="BC872" s="37"/>
      <c r="BD872" s="37"/>
    </row>
    <row r="873" ht="15.0" customHeight="1">
      <c r="A873" s="37"/>
      <c r="B873" s="6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c r="BC873" s="37"/>
      <c r="BD873" s="37"/>
    </row>
    <row r="874" ht="15.0" customHeight="1">
      <c r="A874" s="37"/>
      <c r="B874" s="6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c r="BC874" s="37"/>
      <c r="BD874" s="37"/>
    </row>
    <row r="875" ht="15.0" customHeight="1">
      <c r="A875" s="37"/>
      <c r="B875" s="6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c r="BC875" s="37"/>
      <c r="BD875" s="37"/>
    </row>
    <row r="876" ht="15.0" customHeight="1">
      <c r="A876" s="37"/>
      <c r="B876" s="6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c r="BC876" s="37"/>
      <c r="BD876" s="37"/>
    </row>
    <row r="877" ht="15.0" customHeight="1">
      <c r="A877" s="37"/>
      <c r="B877" s="6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c r="BC877" s="37"/>
      <c r="BD877" s="37"/>
    </row>
    <row r="878" ht="15.0" customHeight="1">
      <c r="A878" s="37"/>
      <c r="B878" s="6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c r="BC878" s="37"/>
      <c r="BD878" s="37"/>
    </row>
    <row r="879" ht="15.0" customHeight="1">
      <c r="A879" s="37"/>
      <c r="B879" s="6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c r="BC879" s="37"/>
      <c r="BD879" s="37"/>
    </row>
    <row r="880" ht="15.0" customHeight="1">
      <c r="A880" s="37"/>
      <c r="B880" s="6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c r="BC880" s="37"/>
      <c r="BD880" s="37"/>
    </row>
    <row r="881" ht="15.0" customHeight="1">
      <c r="A881" s="37"/>
      <c r="B881" s="6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c r="BC881" s="37"/>
      <c r="BD881" s="37"/>
    </row>
    <row r="882" ht="15.0" customHeight="1">
      <c r="A882" s="37"/>
      <c r="B882" s="6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c r="BC882" s="37"/>
      <c r="BD882" s="37"/>
    </row>
    <row r="883" ht="15.0" customHeight="1">
      <c r="A883" s="37"/>
      <c r="B883" s="6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c r="BC883" s="37"/>
      <c r="BD883" s="37"/>
    </row>
    <row r="884" ht="15.0" customHeight="1">
      <c r="A884" s="37"/>
      <c r="B884" s="6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c r="BC884" s="37"/>
      <c r="BD884" s="37"/>
    </row>
    <row r="885" ht="15.0" customHeight="1">
      <c r="A885" s="37"/>
      <c r="B885" s="6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c r="BC885" s="37"/>
      <c r="BD885" s="37"/>
    </row>
    <row r="886" ht="15.0" customHeight="1">
      <c r="A886" s="37"/>
      <c r="B886" s="6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c r="BC886" s="37"/>
      <c r="BD886" s="37"/>
    </row>
    <row r="887" ht="15.0" customHeight="1">
      <c r="A887" s="37"/>
      <c r="B887" s="6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c r="BC887" s="37"/>
      <c r="BD887" s="37"/>
    </row>
    <row r="888" ht="15.0" customHeight="1">
      <c r="A888" s="37"/>
      <c r="B888" s="6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c r="BC888" s="37"/>
      <c r="BD888" s="37"/>
    </row>
    <row r="889" ht="15.0" customHeight="1">
      <c r="A889" s="37"/>
      <c r="B889" s="6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c r="BC889" s="37"/>
      <c r="BD889" s="37"/>
    </row>
    <row r="890" ht="15.0" customHeight="1">
      <c r="A890" s="37"/>
      <c r="B890" s="6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c r="BC890" s="37"/>
      <c r="BD890" s="37"/>
    </row>
    <row r="891" ht="15.0" customHeight="1">
      <c r="A891" s="37"/>
      <c r="B891" s="6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c r="BC891" s="37"/>
      <c r="BD891" s="37"/>
    </row>
    <row r="892" ht="15.0" customHeight="1">
      <c r="A892" s="37"/>
      <c r="B892" s="6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c r="BC892" s="37"/>
      <c r="BD892" s="37"/>
    </row>
    <row r="893" ht="15.0" customHeight="1">
      <c r="A893" s="37"/>
      <c r="B893" s="6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c r="BC893" s="37"/>
      <c r="BD893" s="37"/>
    </row>
    <row r="894" ht="15.0" customHeight="1">
      <c r="A894" s="37"/>
      <c r="B894" s="6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c r="BC894" s="37"/>
      <c r="BD894" s="37"/>
    </row>
    <row r="895" ht="15.0" customHeight="1">
      <c r="A895" s="37"/>
      <c r="B895" s="6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c r="BC895" s="37"/>
      <c r="BD895" s="37"/>
    </row>
    <row r="896" ht="15.0" customHeight="1">
      <c r="A896" s="37"/>
      <c r="B896" s="6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c r="BC896" s="37"/>
      <c r="BD896" s="37"/>
    </row>
    <row r="897" ht="15.0" customHeight="1">
      <c r="A897" s="37"/>
      <c r="B897" s="6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c r="BC897" s="37"/>
      <c r="BD897" s="37"/>
    </row>
    <row r="898" ht="15.0" customHeight="1">
      <c r="A898" s="37"/>
      <c r="B898" s="6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c r="BC898" s="37"/>
      <c r="BD898" s="37"/>
    </row>
    <row r="899" ht="15.0" customHeight="1">
      <c r="A899" s="37"/>
      <c r="B899" s="6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c r="BC899" s="37"/>
      <c r="BD899" s="37"/>
    </row>
    <row r="900" ht="15.0" customHeight="1">
      <c r="A900" s="37"/>
      <c r="B900" s="6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c r="BC900" s="37"/>
      <c r="BD900" s="37"/>
    </row>
    <row r="901" ht="15.0" customHeight="1">
      <c r="A901" s="37"/>
      <c r="B901" s="6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c r="BC901" s="37"/>
      <c r="BD901" s="37"/>
    </row>
    <row r="902" ht="15.0" customHeight="1">
      <c r="A902" s="37"/>
      <c r="B902" s="6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c r="BC902" s="37"/>
      <c r="BD902" s="37"/>
    </row>
    <row r="903" ht="15.0" customHeight="1">
      <c r="A903" s="37"/>
      <c r="B903" s="6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c r="BC903" s="37"/>
      <c r="BD903" s="37"/>
    </row>
    <row r="904" ht="15.0" customHeight="1">
      <c r="A904" s="37"/>
      <c r="B904" s="6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c r="BC904" s="37"/>
      <c r="BD904" s="37"/>
    </row>
    <row r="905" ht="15.0" customHeight="1">
      <c r="A905" s="37"/>
      <c r="B905" s="6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c r="BC905" s="37"/>
      <c r="BD905" s="37"/>
    </row>
    <row r="906" ht="15.0" customHeight="1">
      <c r="A906" s="37"/>
      <c r="B906" s="6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c r="BC906" s="37"/>
      <c r="BD906" s="37"/>
    </row>
    <row r="907" ht="15.0" customHeight="1">
      <c r="A907" s="37"/>
      <c r="B907" s="6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c r="BC907" s="37"/>
      <c r="BD907" s="37"/>
    </row>
    <row r="908" ht="15.0" customHeight="1">
      <c r="A908" s="37"/>
      <c r="B908" s="6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c r="BC908" s="37"/>
      <c r="BD908" s="37"/>
    </row>
    <row r="909" ht="15.0" customHeight="1">
      <c r="A909" s="37"/>
      <c r="B909" s="6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c r="BC909" s="37"/>
      <c r="BD909" s="37"/>
    </row>
    <row r="910" ht="15.0" customHeight="1">
      <c r="A910" s="37"/>
      <c r="B910" s="6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c r="BC910" s="37"/>
      <c r="BD910" s="37"/>
    </row>
    <row r="911" ht="15.0" customHeight="1">
      <c r="A911" s="37"/>
      <c r="B911" s="6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c r="BC911" s="37"/>
      <c r="BD911" s="37"/>
    </row>
    <row r="912" ht="15.0" customHeight="1">
      <c r="A912" s="37"/>
      <c r="B912" s="6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c r="BC912" s="37"/>
      <c r="BD912" s="37"/>
    </row>
    <row r="913" ht="15.0" customHeight="1">
      <c r="A913" s="37"/>
      <c r="B913" s="6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c r="BC913" s="37"/>
      <c r="BD913" s="37"/>
    </row>
    <row r="914" ht="15.0" customHeight="1">
      <c r="A914" s="37"/>
      <c r="B914" s="6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c r="BC914" s="37"/>
      <c r="BD914" s="37"/>
    </row>
    <row r="915" ht="15.0" customHeight="1">
      <c r="A915" s="37"/>
      <c r="B915" s="6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c r="BC915" s="37"/>
      <c r="BD915" s="37"/>
    </row>
    <row r="916" ht="15.0" customHeight="1">
      <c r="A916" s="37"/>
      <c r="B916" s="6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c r="BC916" s="37"/>
      <c r="BD916" s="37"/>
    </row>
    <row r="917" ht="15.0" customHeight="1">
      <c r="A917" s="37"/>
      <c r="B917" s="6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c r="BC917" s="37"/>
      <c r="BD917" s="37"/>
    </row>
    <row r="918" ht="15.0" customHeight="1">
      <c r="A918" s="37"/>
      <c r="B918" s="6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37"/>
      <c r="AW918" s="37"/>
      <c r="AX918" s="37"/>
      <c r="AY918" s="37"/>
      <c r="AZ918" s="37"/>
      <c r="BA918" s="37"/>
      <c r="BB918" s="37"/>
      <c r="BC918" s="37"/>
      <c r="BD918" s="37"/>
    </row>
    <row r="919" ht="15.0" customHeight="1">
      <c r="A919" s="37"/>
      <c r="B919" s="6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37"/>
      <c r="AW919" s="37"/>
      <c r="AX919" s="37"/>
      <c r="AY919" s="37"/>
      <c r="AZ919" s="37"/>
      <c r="BA919" s="37"/>
      <c r="BB919" s="37"/>
      <c r="BC919" s="37"/>
      <c r="BD919" s="37"/>
    </row>
    <row r="920" ht="15.0" customHeight="1">
      <c r="A920" s="37"/>
      <c r="B920" s="6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37"/>
      <c r="AW920" s="37"/>
      <c r="AX920" s="37"/>
      <c r="AY920" s="37"/>
      <c r="AZ920" s="37"/>
      <c r="BA920" s="37"/>
      <c r="BB920" s="37"/>
      <c r="BC920" s="37"/>
      <c r="BD920" s="37"/>
    </row>
    <row r="921" ht="15.0" customHeight="1">
      <c r="A921" s="37"/>
      <c r="B921" s="6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37"/>
      <c r="AW921" s="37"/>
      <c r="AX921" s="37"/>
      <c r="AY921" s="37"/>
      <c r="AZ921" s="37"/>
      <c r="BA921" s="37"/>
      <c r="BB921" s="37"/>
      <c r="BC921" s="37"/>
      <c r="BD921" s="37"/>
    </row>
    <row r="922" ht="15.0" customHeight="1">
      <c r="A922" s="37"/>
      <c r="B922" s="6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37"/>
      <c r="AW922" s="37"/>
      <c r="AX922" s="37"/>
      <c r="AY922" s="37"/>
      <c r="AZ922" s="37"/>
      <c r="BA922" s="37"/>
      <c r="BB922" s="37"/>
      <c r="BC922" s="37"/>
      <c r="BD922" s="37"/>
    </row>
    <row r="923" ht="15.0" customHeight="1">
      <c r="A923" s="37"/>
      <c r="B923" s="6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37"/>
      <c r="AW923" s="37"/>
      <c r="AX923" s="37"/>
      <c r="AY923" s="37"/>
      <c r="AZ923" s="37"/>
      <c r="BA923" s="37"/>
      <c r="BB923" s="37"/>
      <c r="BC923" s="37"/>
      <c r="BD923" s="37"/>
    </row>
    <row r="924" ht="15.0" customHeight="1">
      <c r="A924" s="37"/>
      <c r="B924" s="6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37"/>
      <c r="AW924" s="37"/>
      <c r="AX924" s="37"/>
      <c r="AY924" s="37"/>
      <c r="AZ924" s="37"/>
      <c r="BA924" s="37"/>
      <c r="BB924" s="37"/>
      <c r="BC924" s="37"/>
      <c r="BD924" s="37"/>
    </row>
    <row r="925" ht="15.0" customHeight="1">
      <c r="A925" s="37"/>
      <c r="B925" s="6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37"/>
      <c r="AW925" s="37"/>
      <c r="AX925" s="37"/>
      <c r="AY925" s="37"/>
      <c r="AZ925" s="37"/>
      <c r="BA925" s="37"/>
      <c r="BB925" s="37"/>
      <c r="BC925" s="37"/>
      <c r="BD925" s="37"/>
    </row>
    <row r="926" ht="15.0" customHeight="1">
      <c r="A926" s="37"/>
      <c r="B926" s="6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37"/>
      <c r="AW926" s="37"/>
      <c r="AX926" s="37"/>
      <c r="AY926" s="37"/>
      <c r="AZ926" s="37"/>
      <c r="BA926" s="37"/>
      <c r="BB926" s="37"/>
      <c r="BC926" s="37"/>
      <c r="BD926" s="37"/>
    </row>
    <row r="927" ht="15.0" customHeight="1">
      <c r="A927" s="37"/>
      <c r="B927" s="6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37"/>
      <c r="AW927" s="37"/>
      <c r="AX927" s="37"/>
      <c r="AY927" s="37"/>
      <c r="AZ927" s="37"/>
      <c r="BA927" s="37"/>
      <c r="BB927" s="37"/>
      <c r="BC927" s="37"/>
      <c r="BD927" s="37"/>
    </row>
    <row r="928" ht="15.0" customHeight="1">
      <c r="A928" s="37"/>
      <c r="B928" s="6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37"/>
      <c r="AW928" s="37"/>
      <c r="AX928" s="37"/>
      <c r="AY928" s="37"/>
      <c r="AZ928" s="37"/>
      <c r="BA928" s="37"/>
      <c r="BB928" s="37"/>
      <c r="BC928" s="37"/>
      <c r="BD928" s="37"/>
    </row>
    <row r="929" ht="15.0" customHeight="1">
      <c r="A929" s="37"/>
      <c r="B929" s="6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37"/>
      <c r="AW929" s="37"/>
      <c r="AX929" s="37"/>
      <c r="AY929" s="37"/>
      <c r="AZ929" s="37"/>
      <c r="BA929" s="37"/>
      <c r="BB929" s="37"/>
      <c r="BC929" s="37"/>
      <c r="BD929" s="37"/>
    </row>
    <row r="930" ht="15.0" customHeight="1">
      <c r="A930" s="37"/>
      <c r="B930" s="6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37"/>
      <c r="AW930" s="37"/>
      <c r="AX930" s="37"/>
      <c r="AY930" s="37"/>
      <c r="AZ930" s="37"/>
      <c r="BA930" s="37"/>
      <c r="BB930" s="37"/>
      <c r="BC930" s="37"/>
      <c r="BD930" s="37"/>
    </row>
    <row r="931" ht="15.0" customHeight="1">
      <c r="A931" s="37"/>
      <c r="B931" s="6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37"/>
      <c r="AW931" s="37"/>
      <c r="AX931" s="37"/>
      <c r="AY931" s="37"/>
      <c r="AZ931" s="37"/>
      <c r="BA931" s="37"/>
      <c r="BB931" s="37"/>
      <c r="BC931" s="37"/>
      <c r="BD931" s="37"/>
    </row>
    <row r="932" ht="15.0" customHeight="1">
      <c r="A932" s="37"/>
      <c r="B932" s="6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37"/>
      <c r="AW932" s="37"/>
      <c r="AX932" s="37"/>
      <c r="AY932" s="37"/>
      <c r="AZ932" s="37"/>
      <c r="BA932" s="37"/>
      <c r="BB932" s="37"/>
      <c r="BC932" s="37"/>
      <c r="BD932" s="37"/>
    </row>
    <row r="933" ht="15.0" customHeight="1">
      <c r="A933" s="37"/>
      <c r="B933" s="6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37"/>
      <c r="AW933" s="37"/>
      <c r="AX933" s="37"/>
      <c r="AY933" s="37"/>
      <c r="AZ933" s="37"/>
      <c r="BA933" s="37"/>
      <c r="BB933" s="37"/>
      <c r="BC933" s="37"/>
      <c r="BD933" s="37"/>
    </row>
    <row r="934" ht="15.0" customHeight="1">
      <c r="A934" s="37"/>
      <c r="B934" s="6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37"/>
      <c r="AW934" s="37"/>
      <c r="AX934" s="37"/>
      <c r="AY934" s="37"/>
      <c r="AZ934" s="37"/>
      <c r="BA934" s="37"/>
      <c r="BB934" s="37"/>
      <c r="BC934" s="37"/>
      <c r="BD934" s="37"/>
    </row>
    <row r="935" ht="15.0" customHeight="1">
      <c r="A935" s="37"/>
      <c r="B935" s="6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37"/>
      <c r="AW935" s="37"/>
      <c r="AX935" s="37"/>
      <c r="AY935" s="37"/>
      <c r="AZ935" s="37"/>
      <c r="BA935" s="37"/>
      <c r="BB935" s="37"/>
      <c r="BC935" s="37"/>
      <c r="BD935" s="37"/>
    </row>
    <row r="936" ht="15.0" customHeight="1">
      <c r="A936" s="37"/>
      <c r="B936" s="6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37"/>
      <c r="AW936" s="37"/>
      <c r="AX936" s="37"/>
      <c r="AY936" s="37"/>
      <c r="AZ936" s="37"/>
      <c r="BA936" s="37"/>
      <c r="BB936" s="37"/>
      <c r="BC936" s="37"/>
      <c r="BD936" s="37"/>
    </row>
    <row r="937" ht="15.0" customHeight="1">
      <c r="A937" s="37"/>
      <c r="B937" s="6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37"/>
      <c r="AW937" s="37"/>
      <c r="AX937" s="37"/>
      <c r="AY937" s="37"/>
      <c r="AZ937" s="37"/>
      <c r="BA937" s="37"/>
      <c r="BB937" s="37"/>
      <c r="BC937" s="37"/>
      <c r="BD937" s="37"/>
    </row>
    <row r="938" ht="15.0" customHeight="1">
      <c r="A938" s="37"/>
      <c r="B938" s="6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37"/>
      <c r="AW938" s="37"/>
      <c r="AX938" s="37"/>
      <c r="AY938" s="37"/>
      <c r="AZ938" s="37"/>
      <c r="BA938" s="37"/>
      <c r="BB938" s="37"/>
      <c r="BC938" s="37"/>
      <c r="BD938" s="37"/>
    </row>
    <row r="939" ht="15.0" customHeight="1">
      <c r="A939" s="37"/>
      <c r="B939" s="6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37"/>
      <c r="AW939" s="37"/>
      <c r="AX939" s="37"/>
      <c r="AY939" s="37"/>
      <c r="AZ939" s="37"/>
      <c r="BA939" s="37"/>
      <c r="BB939" s="37"/>
      <c r="BC939" s="37"/>
      <c r="BD939" s="37"/>
    </row>
    <row r="940" ht="15.0" customHeight="1">
      <c r="A940" s="37"/>
      <c r="B940" s="6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37"/>
      <c r="AW940" s="37"/>
      <c r="AX940" s="37"/>
      <c r="AY940" s="37"/>
      <c r="AZ940" s="37"/>
      <c r="BA940" s="37"/>
      <c r="BB940" s="37"/>
      <c r="BC940" s="37"/>
      <c r="BD940" s="37"/>
    </row>
    <row r="941" ht="15.0" customHeight="1">
      <c r="A941" s="37"/>
      <c r="B941" s="6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37"/>
      <c r="AW941" s="37"/>
      <c r="AX941" s="37"/>
      <c r="AY941" s="37"/>
      <c r="AZ941" s="37"/>
      <c r="BA941" s="37"/>
      <c r="BB941" s="37"/>
      <c r="BC941" s="37"/>
      <c r="BD941" s="37"/>
    </row>
    <row r="942" ht="15.0" customHeight="1">
      <c r="A942" s="37"/>
      <c r="B942" s="6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37"/>
      <c r="AW942" s="37"/>
      <c r="AX942" s="37"/>
      <c r="AY942" s="37"/>
      <c r="AZ942" s="37"/>
      <c r="BA942" s="37"/>
      <c r="BB942" s="37"/>
      <c r="BC942" s="37"/>
      <c r="BD942" s="37"/>
    </row>
    <row r="943" ht="15.0" customHeight="1">
      <c r="A943" s="37"/>
      <c r="B943" s="6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37"/>
      <c r="AW943" s="37"/>
      <c r="AX943" s="37"/>
      <c r="AY943" s="37"/>
      <c r="AZ943" s="37"/>
      <c r="BA943" s="37"/>
      <c r="BB943" s="37"/>
      <c r="BC943" s="37"/>
      <c r="BD943" s="37"/>
    </row>
    <row r="944" ht="15.0" customHeight="1">
      <c r="A944" s="37"/>
      <c r="B944" s="6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37"/>
      <c r="AW944" s="37"/>
      <c r="AX944" s="37"/>
      <c r="AY944" s="37"/>
      <c r="AZ944" s="37"/>
      <c r="BA944" s="37"/>
      <c r="BB944" s="37"/>
      <c r="BC944" s="37"/>
      <c r="BD944" s="37"/>
    </row>
    <row r="945" ht="15.0" customHeight="1">
      <c r="A945" s="37"/>
      <c r="B945" s="6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37"/>
      <c r="AW945" s="37"/>
      <c r="AX945" s="37"/>
      <c r="AY945" s="37"/>
      <c r="AZ945" s="37"/>
      <c r="BA945" s="37"/>
      <c r="BB945" s="37"/>
      <c r="BC945" s="37"/>
      <c r="BD945" s="37"/>
    </row>
    <row r="946" ht="15.0" customHeight="1">
      <c r="A946" s="37"/>
      <c r="B946" s="6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37"/>
      <c r="AW946" s="37"/>
      <c r="AX946" s="37"/>
      <c r="AY946" s="37"/>
      <c r="AZ946" s="37"/>
      <c r="BA946" s="37"/>
      <c r="BB946" s="37"/>
      <c r="BC946" s="37"/>
      <c r="BD946" s="37"/>
    </row>
    <row r="947" ht="15.0" customHeight="1">
      <c r="A947" s="37"/>
      <c r="B947" s="6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37"/>
      <c r="AW947" s="37"/>
      <c r="AX947" s="37"/>
      <c r="AY947" s="37"/>
      <c r="AZ947" s="37"/>
      <c r="BA947" s="37"/>
      <c r="BB947" s="37"/>
      <c r="BC947" s="37"/>
      <c r="BD947" s="37"/>
    </row>
    <row r="948" ht="15.0" customHeight="1">
      <c r="A948" s="37"/>
      <c r="B948" s="6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37"/>
      <c r="AW948" s="37"/>
      <c r="AX948" s="37"/>
      <c r="AY948" s="37"/>
      <c r="AZ948" s="37"/>
      <c r="BA948" s="37"/>
      <c r="BB948" s="37"/>
      <c r="BC948" s="37"/>
      <c r="BD948" s="37"/>
    </row>
    <row r="949" ht="15.0" customHeight="1">
      <c r="A949" s="37"/>
      <c r="B949" s="6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37"/>
      <c r="AW949" s="37"/>
      <c r="AX949" s="37"/>
      <c r="AY949" s="37"/>
      <c r="AZ949" s="37"/>
      <c r="BA949" s="37"/>
      <c r="BB949" s="37"/>
      <c r="BC949" s="37"/>
      <c r="BD949" s="37"/>
    </row>
    <row r="950" ht="15.0" customHeight="1">
      <c r="A950" s="37"/>
      <c r="B950" s="6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37"/>
      <c r="AW950" s="37"/>
      <c r="AX950" s="37"/>
      <c r="AY950" s="37"/>
      <c r="AZ950" s="37"/>
      <c r="BA950" s="37"/>
      <c r="BB950" s="37"/>
      <c r="BC950" s="37"/>
      <c r="BD950" s="37"/>
    </row>
    <row r="951" ht="15.0" customHeight="1">
      <c r="A951" s="37"/>
      <c r="B951" s="6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37"/>
      <c r="AW951" s="37"/>
      <c r="AX951" s="37"/>
      <c r="AY951" s="37"/>
      <c r="AZ951" s="37"/>
      <c r="BA951" s="37"/>
      <c r="BB951" s="37"/>
      <c r="BC951" s="37"/>
      <c r="BD951" s="37"/>
    </row>
    <row r="952" ht="15.0" customHeight="1">
      <c r="A952" s="37"/>
      <c r="B952" s="6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c r="AU952" s="37"/>
      <c r="AV952" s="37"/>
      <c r="AW952" s="37"/>
      <c r="AX952" s="37"/>
      <c r="AY952" s="37"/>
      <c r="AZ952" s="37"/>
      <c r="BA952" s="37"/>
      <c r="BB952" s="37"/>
      <c r="BC952" s="37"/>
      <c r="BD952" s="37"/>
    </row>
    <row r="953" ht="15.0" customHeight="1">
      <c r="A953" s="37"/>
      <c r="B953" s="6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c r="AU953" s="37"/>
      <c r="AV953" s="37"/>
      <c r="AW953" s="37"/>
      <c r="AX953" s="37"/>
      <c r="AY953" s="37"/>
      <c r="AZ953" s="37"/>
      <c r="BA953" s="37"/>
      <c r="BB953" s="37"/>
      <c r="BC953" s="37"/>
      <c r="BD953" s="37"/>
    </row>
    <row r="954" ht="15.0" customHeight="1">
      <c r="A954" s="37"/>
      <c r="B954" s="6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c r="AU954" s="37"/>
      <c r="AV954" s="37"/>
      <c r="AW954" s="37"/>
      <c r="AX954" s="37"/>
      <c r="AY954" s="37"/>
      <c r="AZ954" s="37"/>
      <c r="BA954" s="37"/>
      <c r="BB954" s="37"/>
      <c r="BC954" s="37"/>
      <c r="BD954" s="37"/>
    </row>
    <row r="955" ht="15.0" customHeight="1">
      <c r="A955" s="37"/>
      <c r="B955" s="6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c r="AU955" s="37"/>
      <c r="AV955" s="37"/>
      <c r="AW955" s="37"/>
      <c r="AX955" s="37"/>
      <c r="AY955" s="37"/>
      <c r="AZ955" s="37"/>
      <c r="BA955" s="37"/>
      <c r="BB955" s="37"/>
      <c r="BC955" s="37"/>
      <c r="BD955" s="37"/>
    </row>
    <row r="956" ht="15.0" customHeight="1">
      <c r="A956" s="37"/>
      <c r="B956" s="6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c r="AU956" s="37"/>
      <c r="AV956" s="37"/>
      <c r="AW956" s="37"/>
      <c r="AX956" s="37"/>
      <c r="AY956" s="37"/>
      <c r="AZ956" s="37"/>
      <c r="BA956" s="37"/>
      <c r="BB956" s="37"/>
      <c r="BC956" s="37"/>
      <c r="BD956" s="37"/>
    </row>
    <row r="957" ht="15.0" customHeight="1">
      <c r="A957" s="37"/>
      <c r="B957" s="6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c r="AU957" s="37"/>
      <c r="AV957" s="37"/>
      <c r="AW957" s="37"/>
      <c r="AX957" s="37"/>
      <c r="AY957" s="37"/>
      <c r="AZ957" s="37"/>
      <c r="BA957" s="37"/>
      <c r="BB957" s="37"/>
      <c r="BC957" s="37"/>
      <c r="BD957" s="37"/>
    </row>
    <row r="958" ht="15.0" customHeight="1">
      <c r="A958" s="37"/>
      <c r="B958" s="6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c r="AU958" s="37"/>
      <c r="AV958" s="37"/>
      <c r="AW958" s="37"/>
      <c r="AX958" s="37"/>
      <c r="AY958" s="37"/>
      <c r="AZ958" s="37"/>
      <c r="BA958" s="37"/>
      <c r="BB958" s="37"/>
      <c r="BC958" s="37"/>
      <c r="BD958" s="37"/>
    </row>
    <row r="959" ht="15.0" customHeight="1">
      <c r="A959" s="37"/>
      <c r="B959" s="6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c r="AU959" s="37"/>
      <c r="AV959" s="37"/>
      <c r="AW959" s="37"/>
      <c r="AX959" s="37"/>
      <c r="AY959" s="37"/>
      <c r="AZ959" s="37"/>
      <c r="BA959" s="37"/>
      <c r="BB959" s="37"/>
      <c r="BC959" s="37"/>
      <c r="BD959" s="37"/>
    </row>
    <row r="960" ht="15.0" customHeight="1">
      <c r="A960" s="37"/>
      <c r="B960" s="6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c r="AU960" s="37"/>
      <c r="AV960" s="37"/>
      <c r="AW960" s="37"/>
      <c r="AX960" s="37"/>
      <c r="AY960" s="37"/>
      <c r="AZ960" s="37"/>
      <c r="BA960" s="37"/>
      <c r="BB960" s="37"/>
      <c r="BC960" s="37"/>
      <c r="BD960" s="37"/>
    </row>
    <row r="961" ht="15.0" customHeight="1">
      <c r="A961" s="37"/>
      <c r="B961" s="6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c r="AU961" s="37"/>
      <c r="AV961" s="37"/>
      <c r="AW961" s="37"/>
      <c r="AX961" s="37"/>
      <c r="AY961" s="37"/>
      <c r="AZ961" s="37"/>
      <c r="BA961" s="37"/>
      <c r="BB961" s="37"/>
      <c r="BC961" s="37"/>
      <c r="BD961" s="37"/>
    </row>
    <row r="962" ht="15.0" customHeight="1">
      <c r="A962" s="37"/>
      <c r="B962" s="6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c r="AU962" s="37"/>
      <c r="AV962" s="37"/>
      <c r="AW962" s="37"/>
      <c r="AX962" s="37"/>
      <c r="AY962" s="37"/>
      <c r="AZ962" s="37"/>
      <c r="BA962" s="37"/>
      <c r="BB962" s="37"/>
      <c r="BC962" s="37"/>
      <c r="BD962" s="37"/>
    </row>
    <row r="963" ht="15.0" customHeight="1">
      <c r="A963" s="37"/>
      <c r="B963" s="6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c r="AU963" s="37"/>
      <c r="AV963" s="37"/>
      <c r="AW963" s="37"/>
      <c r="AX963" s="37"/>
      <c r="AY963" s="37"/>
      <c r="AZ963" s="37"/>
      <c r="BA963" s="37"/>
      <c r="BB963" s="37"/>
      <c r="BC963" s="37"/>
      <c r="BD963" s="37"/>
    </row>
    <row r="964" ht="15.0" customHeight="1">
      <c r="A964" s="37"/>
      <c r="B964" s="6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c r="AU964" s="37"/>
      <c r="AV964" s="37"/>
      <c r="AW964" s="37"/>
      <c r="AX964" s="37"/>
      <c r="AY964" s="37"/>
      <c r="AZ964" s="37"/>
      <c r="BA964" s="37"/>
      <c r="BB964" s="37"/>
      <c r="BC964" s="37"/>
      <c r="BD964" s="37"/>
    </row>
    <row r="965" ht="15.0" customHeight="1">
      <c r="A965" s="37"/>
      <c r="B965" s="6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c r="AU965" s="37"/>
      <c r="AV965" s="37"/>
      <c r="AW965" s="37"/>
      <c r="AX965" s="37"/>
      <c r="AY965" s="37"/>
      <c r="AZ965" s="37"/>
      <c r="BA965" s="37"/>
      <c r="BB965" s="37"/>
      <c r="BC965" s="37"/>
      <c r="BD965" s="37"/>
    </row>
    <row r="966" ht="15.0" customHeight="1">
      <c r="A966" s="37"/>
      <c r="B966" s="6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c r="AU966" s="37"/>
      <c r="AV966" s="37"/>
      <c r="AW966" s="37"/>
      <c r="AX966" s="37"/>
      <c r="AY966" s="37"/>
      <c r="AZ966" s="37"/>
      <c r="BA966" s="37"/>
      <c r="BB966" s="37"/>
      <c r="BC966" s="37"/>
      <c r="BD966" s="37"/>
    </row>
    <row r="967" ht="15.0" customHeight="1">
      <c r="A967" s="37"/>
      <c r="B967" s="6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c r="AU967" s="37"/>
      <c r="AV967" s="37"/>
      <c r="AW967" s="37"/>
      <c r="AX967" s="37"/>
      <c r="AY967" s="37"/>
      <c r="AZ967" s="37"/>
      <c r="BA967" s="37"/>
      <c r="BB967" s="37"/>
      <c r="BC967" s="37"/>
      <c r="BD967" s="37"/>
    </row>
    <row r="968" ht="15.0" customHeight="1">
      <c r="A968" s="37"/>
      <c r="B968" s="6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c r="AU968" s="37"/>
      <c r="AV968" s="37"/>
      <c r="AW968" s="37"/>
      <c r="AX968" s="37"/>
      <c r="AY968" s="37"/>
      <c r="AZ968" s="37"/>
      <c r="BA968" s="37"/>
      <c r="BB968" s="37"/>
      <c r="BC968" s="37"/>
      <c r="BD968" s="37"/>
    </row>
    <row r="969" ht="15.0" customHeight="1">
      <c r="A969" s="37"/>
      <c r="B969" s="6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c r="AU969" s="37"/>
      <c r="AV969" s="37"/>
      <c r="AW969" s="37"/>
      <c r="AX969" s="37"/>
      <c r="AY969" s="37"/>
      <c r="AZ969" s="37"/>
      <c r="BA969" s="37"/>
      <c r="BB969" s="37"/>
      <c r="BC969" s="37"/>
      <c r="BD969" s="37"/>
    </row>
    <row r="970" ht="15.0" customHeight="1">
      <c r="A970" s="37"/>
      <c r="B970" s="6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c r="AU970" s="37"/>
      <c r="AV970" s="37"/>
      <c r="AW970" s="37"/>
      <c r="AX970" s="37"/>
      <c r="AY970" s="37"/>
      <c r="AZ970" s="37"/>
      <c r="BA970" s="37"/>
      <c r="BB970" s="37"/>
      <c r="BC970" s="37"/>
      <c r="BD970" s="37"/>
    </row>
    <row r="971" ht="15.0" customHeight="1">
      <c r="A971" s="37"/>
      <c r="B971" s="6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c r="AU971" s="37"/>
      <c r="AV971" s="37"/>
      <c r="AW971" s="37"/>
      <c r="AX971" s="37"/>
      <c r="AY971" s="37"/>
      <c r="AZ971" s="37"/>
      <c r="BA971" s="37"/>
      <c r="BB971" s="37"/>
      <c r="BC971" s="37"/>
      <c r="BD971" s="37"/>
    </row>
    <row r="972" ht="15.0" customHeight="1">
      <c r="A972" s="37"/>
      <c r="B972" s="6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c r="AU972" s="37"/>
      <c r="AV972" s="37"/>
      <c r="AW972" s="37"/>
      <c r="AX972" s="37"/>
      <c r="AY972" s="37"/>
      <c r="AZ972" s="37"/>
      <c r="BA972" s="37"/>
      <c r="BB972" s="37"/>
      <c r="BC972" s="37"/>
      <c r="BD972" s="37"/>
    </row>
    <row r="973" ht="15.0" customHeight="1">
      <c r="A973" s="37"/>
      <c r="B973" s="6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c r="AU973" s="37"/>
      <c r="AV973" s="37"/>
      <c r="AW973" s="37"/>
      <c r="AX973" s="37"/>
      <c r="AY973" s="37"/>
      <c r="AZ973" s="37"/>
      <c r="BA973" s="37"/>
      <c r="BB973" s="37"/>
      <c r="BC973" s="37"/>
      <c r="BD973" s="37"/>
    </row>
    <row r="974" ht="15.0" customHeight="1">
      <c r="A974" s="37"/>
      <c r="B974" s="6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c r="AU974" s="37"/>
      <c r="AV974" s="37"/>
      <c r="AW974" s="37"/>
      <c r="AX974" s="37"/>
      <c r="AY974" s="37"/>
      <c r="AZ974" s="37"/>
      <c r="BA974" s="37"/>
      <c r="BB974" s="37"/>
      <c r="BC974" s="37"/>
      <c r="BD974" s="37"/>
    </row>
    <row r="975" ht="15.0" customHeight="1">
      <c r="A975" s="37"/>
      <c r="B975" s="6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c r="AU975" s="37"/>
      <c r="AV975" s="37"/>
      <c r="AW975" s="37"/>
      <c r="AX975" s="37"/>
      <c r="AY975" s="37"/>
      <c r="AZ975" s="37"/>
      <c r="BA975" s="37"/>
      <c r="BB975" s="37"/>
      <c r="BC975" s="37"/>
      <c r="BD975" s="37"/>
    </row>
    <row r="976" ht="15.0" customHeight="1">
      <c r="A976" s="37"/>
      <c r="B976" s="6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c r="AU976" s="37"/>
      <c r="AV976" s="37"/>
      <c r="AW976" s="37"/>
      <c r="AX976" s="37"/>
      <c r="AY976" s="37"/>
      <c r="AZ976" s="37"/>
      <c r="BA976" s="37"/>
      <c r="BB976" s="37"/>
      <c r="BC976" s="37"/>
      <c r="BD976" s="37"/>
    </row>
    <row r="977" ht="15.0" customHeight="1">
      <c r="A977" s="37"/>
      <c r="B977" s="6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c r="AU977" s="37"/>
      <c r="AV977" s="37"/>
      <c r="AW977" s="37"/>
      <c r="AX977" s="37"/>
      <c r="AY977" s="37"/>
      <c r="AZ977" s="37"/>
      <c r="BA977" s="37"/>
      <c r="BB977" s="37"/>
      <c r="BC977" s="37"/>
      <c r="BD977" s="37"/>
    </row>
    <row r="978" ht="15.0" customHeight="1">
      <c r="A978" s="37"/>
      <c r="B978" s="6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c r="AU978" s="37"/>
      <c r="AV978" s="37"/>
      <c r="AW978" s="37"/>
      <c r="AX978" s="37"/>
      <c r="AY978" s="37"/>
      <c r="AZ978" s="37"/>
      <c r="BA978" s="37"/>
      <c r="BB978" s="37"/>
      <c r="BC978" s="37"/>
      <c r="BD978" s="37"/>
    </row>
    <row r="979" ht="15.0" customHeight="1">
      <c r="A979" s="37"/>
      <c r="B979" s="6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c r="AU979" s="37"/>
      <c r="AV979" s="37"/>
      <c r="AW979" s="37"/>
      <c r="AX979" s="37"/>
      <c r="AY979" s="37"/>
      <c r="AZ979" s="37"/>
      <c r="BA979" s="37"/>
      <c r="BB979" s="37"/>
      <c r="BC979" s="37"/>
      <c r="BD979" s="37"/>
    </row>
    <row r="980" ht="15.0" customHeight="1">
      <c r="A980" s="37"/>
      <c r="B980" s="6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c r="AU980" s="37"/>
      <c r="AV980" s="37"/>
      <c r="AW980" s="37"/>
      <c r="AX980" s="37"/>
      <c r="AY980" s="37"/>
      <c r="AZ980" s="37"/>
      <c r="BA980" s="37"/>
      <c r="BB980" s="37"/>
      <c r="BC980" s="37"/>
      <c r="BD980" s="37"/>
    </row>
    <row r="981" ht="15.0" customHeight="1">
      <c r="A981" s="37"/>
      <c r="B981" s="6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c r="AU981" s="37"/>
      <c r="AV981" s="37"/>
      <c r="AW981" s="37"/>
      <c r="AX981" s="37"/>
      <c r="AY981" s="37"/>
      <c r="AZ981" s="37"/>
      <c r="BA981" s="37"/>
      <c r="BB981" s="37"/>
      <c r="BC981" s="37"/>
      <c r="BD981" s="37"/>
    </row>
    <row r="982" ht="15.0" customHeight="1">
      <c r="A982" s="37"/>
      <c r="B982" s="6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c r="AU982" s="37"/>
      <c r="AV982" s="37"/>
      <c r="AW982" s="37"/>
      <c r="AX982" s="37"/>
      <c r="AY982" s="37"/>
      <c r="AZ982" s="37"/>
      <c r="BA982" s="37"/>
      <c r="BB982" s="37"/>
      <c r="BC982" s="37"/>
      <c r="BD982" s="37"/>
    </row>
    <row r="983" ht="15.0" customHeight="1">
      <c r="A983" s="37"/>
      <c r="B983" s="6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c r="AU983" s="37"/>
      <c r="AV983" s="37"/>
      <c r="AW983" s="37"/>
      <c r="AX983" s="37"/>
      <c r="AY983" s="37"/>
      <c r="AZ983" s="37"/>
      <c r="BA983" s="37"/>
      <c r="BB983" s="37"/>
      <c r="BC983" s="37"/>
      <c r="BD983" s="37"/>
    </row>
    <row r="984" ht="15.0" customHeight="1">
      <c r="A984" s="37"/>
      <c r="B984" s="6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c r="AU984" s="37"/>
      <c r="AV984" s="37"/>
      <c r="AW984" s="37"/>
      <c r="AX984" s="37"/>
      <c r="AY984" s="37"/>
      <c r="AZ984" s="37"/>
      <c r="BA984" s="37"/>
      <c r="BB984" s="37"/>
      <c r="BC984" s="37"/>
      <c r="BD984" s="37"/>
    </row>
    <row r="985" ht="15.0" customHeight="1">
      <c r="A985" s="37"/>
      <c r="B985" s="6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c r="AU985" s="37"/>
      <c r="AV985" s="37"/>
      <c r="AW985" s="37"/>
      <c r="AX985" s="37"/>
      <c r="AY985" s="37"/>
      <c r="AZ985" s="37"/>
      <c r="BA985" s="37"/>
      <c r="BB985" s="37"/>
      <c r="BC985" s="37"/>
      <c r="BD985" s="37"/>
    </row>
    <row r="986" ht="15.0" customHeight="1">
      <c r="A986" s="37"/>
      <c r="B986" s="6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c r="AU986" s="37"/>
      <c r="AV986" s="37"/>
      <c r="AW986" s="37"/>
      <c r="AX986" s="37"/>
      <c r="AY986" s="37"/>
      <c r="AZ986" s="37"/>
      <c r="BA986" s="37"/>
      <c r="BB986" s="37"/>
      <c r="BC986" s="37"/>
      <c r="BD986" s="37"/>
    </row>
    <row r="987" ht="15.0" customHeight="1">
      <c r="A987" s="37"/>
      <c r="B987" s="6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c r="AU987" s="37"/>
      <c r="AV987" s="37"/>
      <c r="AW987" s="37"/>
      <c r="AX987" s="37"/>
      <c r="AY987" s="37"/>
      <c r="AZ987" s="37"/>
      <c r="BA987" s="37"/>
      <c r="BB987" s="37"/>
      <c r="BC987" s="37"/>
      <c r="BD987" s="37"/>
    </row>
    <row r="988" ht="15.0" customHeight="1">
      <c r="A988" s="37"/>
      <c r="B988" s="6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c r="AU988" s="37"/>
      <c r="AV988" s="37"/>
      <c r="AW988" s="37"/>
      <c r="AX988" s="37"/>
      <c r="AY988" s="37"/>
      <c r="AZ988" s="37"/>
      <c r="BA988" s="37"/>
      <c r="BB988" s="37"/>
      <c r="BC988" s="37"/>
      <c r="BD988" s="37"/>
    </row>
    <row r="989" ht="15.0" customHeight="1">
      <c r="A989" s="37"/>
      <c r="B989" s="6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c r="AU989" s="37"/>
      <c r="AV989" s="37"/>
      <c r="AW989" s="37"/>
      <c r="AX989" s="37"/>
      <c r="AY989" s="37"/>
      <c r="AZ989" s="37"/>
      <c r="BA989" s="37"/>
      <c r="BB989" s="37"/>
      <c r="BC989" s="37"/>
      <c r="BD989" s="37"/>
    </row>
    <row r="990" ht="15.0" customHeight="1">
      <c r="A990" s="37"/>
      <c r="B990" s="6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c r="AU990" s="37"/>
      <c r="AV990" s="37"/>
      <c r="AW990" s="37"/>
      <c r="AX990" s="37"/>
      <c r="AY990" s="37"/>
      <c r="AZ990" s="37"/>
      <c r="BA990" s="37"/>
      <c r="BB990" s="37"/>
      <c r="BC990" s="37"/>
      <c r="BD990" s="37"/>
    </row>
    <row r="991" ht="15.0" customHeight="1">
      <c r="A991" s="37"/>
      <c r="B991" s="6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c r="AU991" s="37"/>
      <c r="AV991" s="37"/>
      <c r="AW991" s="37"/>
      <c r="AX991" s="37"/>
      <c r="AY991" s="37"/>
      <c r="AZ991" s="37"/>
      <c r="BA991" s="37"/>
      <c r="BB991" s="37"/>
      <c r="BC991" s="37"/>
      <c r="BD991" s="37"/>
    </row>
    <row r="992" ht="15.0" customHeight="1">
      <c r="A992" s="37"/>
      <c r="B992" s="6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c r="AU992" s="37"/>
      <c r="AV992" s="37"/>
      <c r="AW992" s="37"/>
      <c r="AX992" s="37"/>
      <c r="AY992" s="37"/>
      <c r="AZ992" s="37"/>
      <c r="BA992" s="37"/>
      <c r="BB992" s="37"/>
      <c r="BC992" s="37"/>
      <c r="BD992" s="37"/>
    </row>
    <row r="993" ht="15.0" customHeight="1">
      <c r="A993" s="37"/>
      <c r="B993" s="6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c r="AU993" s="37"/>
      <c r="AV993" s="37"/>
      <c r="AW993" s="37"/>
      <c r="AX993" s="37"/>
      <c r="AY993" s="37"/>
      <c r="AZ993" s="37"/>
      <c r="BA993" s="37"/>
      <c r="BB993" s="37"/>
      <c r="BC993" s="37"/>
      <c r="BD993" s="37"/>
    </row>
    <row r="994" ht="15.0" customHeight="1">
      <c r="A994" s="37"/>
      <c r="B994" s="6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c r="AU994" s="37"/>
      <c r="AV994" s="37"/>
      <c r="AW994" s="37"/>
      <c r="AX994" s="37"/>
      <c r="AY994" s="37"/>
      <c r="AZ994" s="37"/>
      <c r="BA994" s="37"/>
      <c r="BB994" s="37"/>
      <c r="BC994" s="37"/>
      <c r="BD994" s="37"/>
    </row>
    <row r="995" ht="15.0" customHeight="1">
      <c r="A995" s="37"/>
      <c r="B995" s="6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c r="AU995" s="37"/>
      <c r="AV995" s="37"/>
      <c r="AW995" s="37"/>
      <c r="AX995" s="37"/>
      <c r="AY995" s="37"/>
      <c r="AZ995" s="37"/>
      <c r="BA995" s="37"/>
      <c r="BB995" s="37"/>
      <c r="BC995" s="37"/>
      <c r="BD995" s="37"/>
    </row>
    <row r="996" ht="15.0" customHeight="1">
      <c r="A996" s="37"/>
      <c r="B996" s="6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c r="AU996" s="37"/>
      <c r="AV996" s="37"/>
      <c r="AW996" s="37"/>
      <c r="AX996" s="37"/>
      <c r="AY996" s="37"/>
      <c r="AZ996" s="37"/>
      <c r="BA996" s="37"/>
      <c r="BB996" s="37"/>
      <c r="BC996" s="37"/>
      <c r="BD996" s="37"/>
    </row>
    <row r="997" ht="15.0" customHeight="1">
      <c r="A997" s="37"/>
      <c r="B997" s="6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c r="AU997" s="37"/>
      <c r="AV997" s="37"/>
      <c r="AW997" s="37"/>
      <c r="AX997" s="37"/>
      <c r="AY997" s="37"/>
      <c r="AZ997" s="37"/>
      <c r="BA997" s="37"/>
      <c r="BB997" s="37"/>
      <c r="BC997" s="37"/>
      <c r="BD997" s="37"/>
    </row>
    <row r="998" ht="15.0" customHeight="1">
      <c r="A998" s="37"/>
      <c r="B998" s="6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c r="AU998" s="37"/>
      <c r="AV998" s="37"/>
      <c r="AW998" s="37"/>
      <c r="AX998" s="37"/>
      <c r="AY998" s="37"/>
      <c r="AZ998" s="37"/>
      <c r="BA998" s="37"/>
      <c r="BB998" s="37"/>
      <c r="BC998" s="37"/>
      <c r="BD998" s="37"/>
    </row>
    <row r="999" ht="15.0" customHeight="1">
      <c r="A999" s="37"/>
      <c r="B999" s="6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c r="AU999" s="37"/>
      <c r="AV999" s="37"/>
      <c r="AW999" s="37"/>
      <c r="AX999" s="37"/>
      <c r="AY999" s="37"/>
      <c r="AZ999" s="37"/>
      <c r="BA999" s="37"/>
      <c r="BB999" s="37"/>
      <c r="BC999" s="37"/>
      <c r="BD999" s="37"/>
    </row>
    <row r="1000" ht="15.0" customHeight="1">
      <c r="A1000" s="37"/>
      <c r="B1000" s="6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c r="AU1000" s="37"/>
      <c r="AV1000" s="37"/>
      <c r="AW1000" s="37"/>
      <c r="AX1000" s="37"/>
      <c r="AY1000" s="37"/>
      <c r="AZ1000" s="37"/>
      <c r="BA1000" s="37"/>
      <c r="BB1000" s="37"/>
      <c r="BC1000" s="37"/>
      <c r="BD1000" s="37"/>
    </row>
    <row r="1001" ht="15.0" customHeight="1">
      <c r="A1001" s="37"/>
      <c r="B1001" s="6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c r="AU1001" s="37"/>
      <c r="AV1001" s="37"/>
      <c r="AW1001" s="37"/>
      <c r="AX1001" s="37"/>
      <c r="AY1001" s="37"/>
      <c r="AZ1001" s="37"/>
      <c r="BA1001" s="37"/>
      <c r="BB1001" s="37"/>
      <c r="BC1001" s="37"/>
      <c r="BD1001" s="37"/>
    </row>
    <row r="1002" ht="15.0" customHeight="1">
      <c r="A1002" s="37"/>
      <c r="B1002" s="6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c r="AD1002" s="37"/>
      <c r="AE1002" s="37"/>
      <c r="AF1002" s="37"/>
      <c r="AG1002" s="37"/>
      <c r="AH1002" s="37"/>
      <c r="AI1002" s="37"/>
      <c r="AJ1002" s="37"/>
      <c r="AK1002" s="37"/>
      <c r="AL1002" s="37"/>
      <c r="AM1002" s="37"/>
      <c r="AN1002" s="37"/>
      <c r="AO1002" s="37"/>
      <c r="AP1002" s="37"/>
      <c r="AQ1002" s="37"/>
      <c r="AR1002" s="37"/>
      <c r="AS1002" s="37"/>
      <c r="AT1002" s="37"/>
      <c r="AU1002" s="37"/>
      <c r="AV1002" s="37"/>
      <c r="AW1002" s="37"/>
      <c r="AX1002" s="37"/>
      <c r="AY1002" s="37"/>
      <c r="AZ1002" s="37"/>
      <c r="BA1002" s="37"/>
      <c r="BB1002" s="37"/>
      <c r="BC1002" s="37"/>
      <c r="BD1002" s="37"/>
    </row>
    <row r="1003" ht="15.0" customHeight="1">
      <c r="A1003" s="37"/>
      <c r="B1003" s="6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c r="AD1003" s="37"/>
      <c r="AE1003" s="37"/>
      <c r="AF1003" s="37"/>
      <c r="AG1003" s="37"/>
      <c r="AH1003" s="37"/>
      <c r="AI1003" s="37"/>
      <c r="AJ1003" s="37"/>
      <c r="AK1003" s="37"/>
      <c r="AL1003" s="37"/>
      <c r="AM1003" s="37"/>
      <c r="AN1003" s="37"/>
      <c r="AO1003" s="37"/>
      <c r="AP1003" s="37"/>
      <c r="AQ1003" s="37"/>
      <c r="AR1003" s="37"/>
      <c r="AS1003" s="37"/>
      <c r="AT1003" s="37"/>
      <c r="AU1003" s="37"/>
      <c r="AV1003" s="37"/>
      <c r="AW1003" s="37"/>
      <c r="AX1003" s="37"/>
      <c r="AY1003" s="37"/>
      <c r="AZ1003" s="37"/>
      <c r="BA1003" s="37"/>
      <c r="BB1003" s="37"/>
      <c r="BC1003" s="37"/>
      <c r="BD1003" s="37"/>
    </row>
    <row r="1004" ht="15.0" customHeight="1">
      <c r="A1004" s="37"/>
      <c r="B1004" s="6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c r="AD1004" s="37"/>
      <c r="AE1004" s="37"/>
      <c r="AF1004" s="37"/>
      <c r="AG1004" s="37"/>
      <c r="AH1004" s="37"/>
      <c r="AI1004" s="37"/>
      <c r="AJ1004" s="37"/>
      <c r="AK1004" s="37"/>
      <c r="AL1004" s="37"/>
      <c r="AM1004" s="37"/>
      <c r="AN1004" s="37"/>
      <c r="AO1004" s="37"/>
      <c r="AP1004" s="37"/>
      <c r="AQ1004" s="37"/>
      <c r="AR1004" s="37"/>
      <c r="AS1004" s="37"/>
      <c r="AT1004" s="37"/>
      <c r="AU1004" s="37"/>
      <c r="AV1004" s="37"/>
      <c r="AW1004" s="37"/>
      <c r="AX1004" s="37"/>
      <c r="AY1004" s="37"/>
      <c r="AZ1004" s="37"/>
      <c r="BA1004" s="37"/>
      <c r="BB1004" s="37"/>
      <c r="BC1004" s="37"/>
      <c r="BD1004" s="37"/>
    </row>
    <row r="1005" ht="15.0" customHeight="1">
      <c r="A1005" s="37"/>
      <c r="B1005" s="67"/>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c r="AD1005" s="37"/>
      <c r="AE1005" s="37"/>
      <c r="AF1005" s="37"/>
      <c r="AG1005" s="37"/>
      <c r="AH1005" s="37"/>
      <c r="AI1005" s="37"/>
      <c r="AJ1005" s="37"/>
      <c r="AK1005" s="37"/>
      <c r="AL1005" s="37"/>
      <c r="AM1005" s="37"/>
      <c r="AN1005" s="37"/>
      <c r="AO1005" s="37"/>
      <c r="AP1005" s="37"/>
      <c r="AQ1005" s="37"/>
      <c r="AR1005" s="37"/>
      <c r="AS1005" s="37"/>
      <c r="AT1005" s="37"/>
      <c r="AU1005" s="37"/>
      <c r="AV1005" s="37"/>
      <c r="AW1005" s="37"/>
      <c r="AX1005" s="37"/>
      <c r="AY1005" s="37"/>
      <c r="AZ1005" s="37"/>
      <c r="BA1005" s="37"/>
      <c r="BB1005" s="37"/>
      <c r="BC1005" s="37"/>
      <c r="BD1005" s="37"/>
    </row>
    <row r="1006" ht="15.0" customHeight="1">
      <c r="A1006" s="37"/>
      <c r="B1006" s="67"/>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c r="AD1006" s="37"/>
      <c r="AE1006" s="37"/>
      <c r="AF1006" s="37"/>
      <c r="AG1006" s="37"/>
      <c r="AH1006" s="37"/>
      <c r="AI1006" s="37"/>
      <c r="AJ1006" s="37"/>
      <c r="AK1006" s="37"/>
      <c r="AL1006" s="37"/>
      <c r="AM1006" s="37"/>
      <c r="AN1006" s="37"/>
      <c r="AO1006" s="37"/>
      <c r="AP1006" s="37"/>
      <c r="AQ1006" s="37"/>
      <c r="AR1006" s="37"/>
      <c r="AS1006" s="37"/>
      <c r="AT1006" s="37"/>
      <c r="AU1006" s="37"/>
      <c r="AV1006" s="37"/>
      <c r="AW1006" s="37"/>
      <c r="AX1006" s="37"/>
      <c r="AY1006" s="37"/>
      <c r="AZ1006" s="37"/>
      <c r="BA1006" s="37"/>
      <c r="BB1006" s="37"/>
      <c r="BC1006" s="37"/>
      <c r="BD1006" s="37"/>
    </row>
    <row r="1007" ht="15.0" customHeight="1">
      <c r="A1007" s="37"/>
      <c r="B1007" s="67"/>
      <c r="C1007" s="37"/>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c r="AD1007" s="37"/>
      <c r="AE1007" s="37"/>
      <c r="AF1007" s="37"/>
      <c r="AG1007" s="37"/>
      <c r="AH1007" s="37"/>
      <c r="AI1007" s="37"/>
      <c r="AJ1007" s="37"/>
      <c r="AK1007" s="37"/>
      <c r="AL1007" s="37"/>
      <c r="AM1007" s="37"/>
      <c r="AN1007" s="37"/>
      <c r="AO1007" s="37"/>
      <c r="AP1007" s="37"/>
      <c r="AQ1007" s="37"/>
      <c r="AR1007" s="37"/>
      <c r="AS1007" s="37"/>
      <c r="AT1007" s="37"/>
      <c r="AU1007" s="37"/>
      <c r="AV1007" s="37"/>
      <c r="AW1007" s="37"/>
      <c r="AX1007" s="37"/>
      <c r="AY1007" s="37"/>
      <c r="AZ1007" s="37"/>
      <c r="BA1007" s="37"/>
      <c r="BB1007" s="37"/>
      <c r="BC1007" s="37"/>
      <c r="BD1007" s="37"/>
    </row>
    <row r="1008" ht="15.0" customHeight="1">
      <c r="A1008" s="37"/>
      <c r="B1008" s="67"/>
      <c r="C1008" s="37"/>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c r="AD1008" s="37"/>
      <c r="AE1008" s="37"/>
      <c r="AF1008" s="37"/>
      <c r="AG1008" s="37"/>
      <c r="AH1008" s="37"/>
      <c r="AI1008" s="37"/>
      <c r="AJ1008" s="37"/>
      <c r="AK1008" s="37"/>
      <c r="AL1008" s="37"/>
      <c r="AM1008" s="37"/>
      <c r="AN1008" s="37"/>
      <c r="AO1008" s="37"/>
      <c r="AP1008" s="37"/>
      <c r="AQ1008" s="37"/>
      <c r="AR1008" s="37"/>
      <c r="AS1008" s="37"/>
      <c r="AT1008" s="37"/>
      <c r="AU1008" s="37"/>
      <c r="AV1008" s="37"/>
      <c r="AW1008" s="37"/>
      <c r="AX1008" s="37"/>
      <c r="AY1008" s="37"/>
      <c r="AZ1008" s="37"/>
      <c r="BA1008" s="37"/>
      <c r="BB1008" s="37"/>
      <c r="BC1008" s="37"/>
      <c r="BD1008" s="37"/>
    </row>
    <row r="1009" ht="15.0" customHeight="1">
      <c r="A1009" s="37"/>
      <c r="B1009" s="67"/>
      <c r="C1009" s="37"/>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c r="AD1009" s="37"/>
      <c r="AE1009" s="37"/>
      <c r="AF1009" s="37"/>
      <c r="AG1009" s="37"/>
      <c r="AH1009" s="37"/>
      <c r="AI1009" s="37"/>
      <c r="AJ1009" s="37"/>
      <c r="AK1009" s="37"/>
      <c r="AL1009" s="37"/>
      <c r="AM1009" s="37"/>
      <c r="AN1009" s="37"/>
      <c r="AO1009" s="37"/>
      <c r="AP1009" s="37"/>
      <c r="AQ1009" s="37"/>
      <c r="AR1009" s="37"/>
      <c r="AS1009" s="37"/>
      <c r="AT1009" s="37"/>
      <c r="AU1009" s="37"/>
      <c r="AV1009" s="37"/>
      <c r="AW1009" s="37"/>
      <c r="AX1009" s="37"/>
      <c r="AY1009" s="37"/>
      <c r="AZ1009" s="37"/>
      <c r="BA1009" s="37"/>
      <c r="BB1009" s="37"/>
      <c r="BC1009" s="37"/>
      <c r="BD1009" s="37"/>
    </row>
    <row r="1010" ht="15.0" customHeight="1">
      <c r="A1010" s="37"/>
      <c r="B1010" s="67"/>
      <c r="C1010" s="37"/>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c r="AD1010" s="37"/>
      <c r="AE1010" s="37"/>
      <c r="AF1010" s="37"/>
      <c r="AG1010" s="37"/>
      <c r="AH1010" s="37"/>
      <c r="AI1010" s="37"/>
      <c r="AJ1010" s="37"/>
      <c r="AK1010" s="37"/>
      <c r="AL1010" s="37"/>
      <c r="AM1010" s="37"/>
      <c r="AN1010" s="37"/>
      <c r="AO1010" s="37"/>
      <c r="AP1010" s="37"/>
      <c r="AQ1010" s="37"/>
      <c r="AR1010" s="37"/>
      <c r="AS1010" s="37"/>
      <c r="AT1010" s="37"/>
      <c r="AU1010" s="37"/>
      <c r="AV1010" s="37"/>
      <c r="AW1010" s="37"/>
      <c r="AX1010" s="37"/>
      <c r="AY1010" s="37"/>
      <c r="AZ1010" s="37"/>
      <c r="BA1010" s="37"/>
      <c r="BB1010" s="37"/>
      <c r="BC1010" s="37"/>
      <c r="BD1010" s="37"/>
    </row>
    <row r="1011" ht="15.0" customHeight="1">
      <c r="A1011" s="37"/>
      <c r="B1011" s="67"/>
      <c r="C1011" s="37"/>
      <c r="D1011" s="37"/>
      <c r="E1011" s="37"/>
      <c r="F1011" s="37"/>
      <c r="G1011" s="37"/>
      <c r="H1011" s="37"/>
      <c r="I1011" s="37"/>
      <c r="J1011" s="37"/>
      <c r="K1011" s="37"/>
      <c r="L1011" s="37"/>
      <c r="M1011" s="37"/>
      <c r="N1011" s="37"/>
      <c r="O1011" s="37"/>
      <c r="P1011" s="37"/>
      <c r="Q1011" s="37"/>
      <c r="R1011" s="37"/>
      <c r="S1011" s="37"/>
      <c r="T1011" s="37"/>
      <c r="U1011" s="37"/>
      <c r="V1011" s="37"/>
      <c r="W1011" s="37"/>
      <c r="X1011" s="37"/>
      <c r="Y1011" s="37"/>
      <c r="Z1011" s="37"/>
      <c r="AA1011" s="37"/>
      <c r="AB1011" s="37"/>
      <c r="AC1011" s="37"/>
      <c r="AD1011" s="37"/>
      <c r="AE1011" s="37"/>
      <c r="AF1011" s="37"/>
      <c r="AG1011" s="37"/>
      <c r="AH1011" s="37"/>
      <c r="AI1011" s="37"/>
      <c r="AJ1011" s="37"/>
      <c r="AK1011" s="37"/>
      <c r="AL1011" s="37"/>
      <c r="AM1011" s="37"/>
      <c r="AN1011" s="37"/>
      <c r="AO1011" s="37"/>
      <c r="AP1011" s="37"/>
      <c r="AQ1011" s="37"/>
      <c r="AR1011" s="37"/>
      <c r="AS1011" s="37"/>
      <c r="AT1011" s="37"/>
      <c r="AU1011" s="37"/>
      <c r="AV1011" s="37"/>
      <c r="AW1011" s="37"/>
      <c r="AX1011" s="37"/>
      <c r="AY1011" s="37"/>
      <c r="AZ1011" s="37"/>
      <c r="BA1011" s="37"/>
      <c r="BB1011" s="37"/>
      <c r="BC1011" s="37"/>
      <c r="BD1011" s="37"/>
    </row>
    <row r="1012" ht="15.0" customHeight="1">
      <c r="A1012" s="37"/>
      <c r="B1012" s="67"/>
      <c r="C1012" s="37"/>
      <c r="D1012" s="37"/>
      <c r="E1012" s="37"/>
      <c r="F1012" s="37"/>
      <c r="G1012" s="37"/>
      <c r="H1012" s="37"/>
      <c r="I1012" s="37"/>
      <c r="J1012" s="37"/>
      <c r="K1012" s="37"/>
      <c r="L1012" s="37"/>
      <c r="M1012" s="37"/>
      <c r="N1012" s="37"/>
      <c r="O1012" s="37"/>
      <c r="P1012" s="37"/>
      <c r="Q1012" s="37"/>
      <c r="R1012" s="37"/>
      <c r="S1012" s="37"/>
      <c r="T1012" s="37"/>
      <c r="U1012" s="37"/>
      <c r="V1012" s="37"/>
      <c r="W1012" s="37"/>
      <c r="X1012" s="37"/>
      <c r="Y1012" s="37"/>
      <c r="Z1012" s="37"/>
      <c r="AA1012" s="37"/>
      <c r="AB1012" s="37"/>
      <c r="AC1012" s="37"/>
      <c r="AD1012" s="37"/>
      <c r="AE1012" s="37"/>
      <c r="AF1012" s="37"/>
      <c r="AG1012" s="37"/>
      <c r="AH1012" s="37"/>
      <c r="AI1012" s="37"/>
      <c r="AJ1012" s="37"/>
      <c r="AK1012" s="37"/>
      <c r="AL1012" s="37"/>
      <c r="AM1012" s="37"/>
      <c r="AN1012" s="37"/>
      <c r="AO1012" s="37"/>
      <c r="AP1012" s="37"/>
      <c r="AQ1012" s="37"/>
      <c r="AR1012" s="37"/>
      <c r="AS1012" s="37"/>
      <c r="AT1012" s="37"/>
      <c r="AU1012" s="37"/>
      <c r="AV1012" s="37"/>
      <c r="AW1012" s="37"/>
      <c r="AX1012" s="37"/>
      <c r="AY1012" s="37"/>
      <c r="AZ1012" s="37"/>
      <c r="BA1012" s="37"/>
      <c r="BB1012" s="37"/>
      <c r="BC1012" s="37"/>
      <c r="BD1012" s="37"/>
    </row>
    <row r="1013" ht="15.0" customHeight="1">
      <c r="A1013" s="37"/>
      <c r="B1013" s="67"/>
      <c r="C1013" s="37"/>
      <c r="D1013" s="37"/>
      <c r="E1013" s="37"/>
      <c r="F1013" s="37"/>
      <c r="G1013" s="37"/>
      <c r="H1013" s="37"/>
      <c r="I1013" s="37"/>
      <c r="J1013" s="37"/>
      <c r="K1013" s="37"/>
      <c r="L1013" s="37"/>
      <c r="M1013" s="37"/>
      <c r="N1013" s="37"/>
      <c r="O1013" s="37"/>
      <c r="P1013" s="37"/>
      <c r="Q1013" s="37"/>
      <c r="R1013" s="37"/>
      <c r="S1013" s="37"/>
      <c r="T1013" s="37"/>
      <c r="U1013" s="37"/>
      <c r="V1013" s="37"/>
      <c r="W1013" s="37"/>
      <c r="X1013" s="37"/>
      <c r="Y1013" s="37"/>
      <c r="Z1013" s="37"/>
      <c r="AA1013" s="37"/>
      <c r="AB1013" s="37"/>
      <c r="AC1013" s="37"/>
      <c r="AD1013" s="37"/>
      <c r="AE1013" s="37"/>
      <c r="AF1013" s="37"/>
      <c r="AG1013" s="37"/>
      <c r="AH1013" s="37"/>
      <c r="AI1013" s="37"/>
      <c r="AJ1013" s="37"/>
      <c r="AK1013" s="37"/>
      <c r="AL1013" s="37"/>
      <c r="AM1013" s="37"/>
      <c r="AN1013" s="37"/>
      <c r="AO1013" s="37"/>
      <c r="AP1013" s="37"/>
      <c r="AQ1013" s="37"/>
      <c r="AR1013" s="37"/>
      <c r="AS1013" s="37"/>
      <c r="AT1013" s="37"/>
      <c r="AU1013" s="37"/>
      <c r="AV1013" s="37"/>
      <c r="AW1013" s="37"/>
      <c r="AX1013" s="37"/>
      <c r="AY1013" s="37"/>
      <c r="AZ1013" s="37"/>
      <c r="BA1013" s="37"/>
      <c r="BB1013" s="37"/>
      <c r="BC1013" s="37"/>
      <c r="BD1013" s="37"/>
    </row>
    <row r="1014" ht="15.0" customHeight="1">
      <c r="A1014" s="37"/>
      <c r="B1014" s="67"/>
      <c r="C1014" s="37"/>
      <c r="D1014" s="37"/>
      <c r="E1014" s="37"/>
      <c r="F1014" s="37"/>
      <c r="G1014" s="37"/>
      <c r="H1014" s="37"/>
      <c r="I1014" s="37"/>
      <c r="J1014" s="37"/>
      <c r="K1014" s="37"/>
      <c r="L1014" s="37"/>
      <c r="M1014" s="37"/>
      <c r="N1014" s="37"/>
      <c r="O1014" s="37"/>
      <c r="P1014" s="37"/>
      <c r="Q1014" s="37"/>
      <c r="R1014" s="37"/>
      <c r="S1014" s="37"/>
      <c r="T1014" s="37"/>
      <c r="U1014" s="37"/>
      <c r="V1014" s="37"/>
      <c r="W1014" s="37"/>
      <c r="X1014" s="37"/>
      <c r="Y1014" s="37"/>
      <c r="Z1014" s="37"/>
      <c r="AA1014" s="37"/>
      <c r="AB1014" s="37"/>
      <c r="AC1014" s="37"/>
      <c r="AD1014" s="37"/>
      <c r="AE1014" s="37"/>
      <c r="AF1014" s="37"/>
      <c r="AG1014" s="37"/>
      <c r="AH1014" s="37"/>
      <c r="AI1014" s="37"/>
      <c r="AJ1014" s="37"/>
      <c r="AK1014" s="37"/>
      <c r="AL1014" s="37"/>
      <c r="AM1014" s="37"/>
      <c r="AN1014" s="37"/>
      <c r="AO1014" s="37"/>
      <c r="AP1014" s="37"/>
      <c r="AQ1014" s="37"/>
      <c r="AR1014" s="37"/>
      <c r="AS1014" s="37"/>
      <c r="AT1014" s="37"/>
      <c r="AU1014" s="37"/>
      <c r="AV1014" s="37"/>
      <c r="AW1014" s="37"/>
      <c r="AX1014" s="37"/>
      <c r="AY1014" s="37"/>
      <c r="AZ1014" s="37"/>
      <c r="BA1014" s="37"/>
      <c r="BB1014" s="37"/>
      <c r="BC1014" s="37"/>
      <c r="BD1014" s="37"/>
    </row>
    <row r="1015" ht="15.0" customHeight="1">
      <c r="A1015" s="37"/>
      <c r="B1015" s="67"/>
      <c r="C1015" s="37"/>
      <c r="D1015" s="37"/>
      <c r="E1015" s="37"/>
      <c r="F1015" s="37"/>
      <c r="G1015" s="37"/>
      <c r="H1015" s="37"/>
      <c r="I1015" s="37"/>
      <c r="J1015" s="37"/>
      <c r="K1015" s="37"/>
      <c r="L1015" s="37"/>
      <c r="M1015" s="37"/>
      <c r="N1015" s="37"/>
      <c r="O1015" s="37"/>
      <c r="P1015" s="37"/>
      <c r="Q1015" s="37"/>
      <c r="R1015" s="37"/>
      <c r="S1015" s="37"/>
      <c r="T1015" s="37"/>
      <c r="U1015" s="37"/>
      <c r="V1015" s="37"/>
      <c r="W1015" s="37"/>
      <c r="X1015" s="37"/>
      <c r="Y1015" s="37"/>
      <c r="Z1015" s="37"/>
      <c r="AA1015" s="37"/>
      <c r="AB1015" s="37"/>
      <c r="AC1015" s="37"/>
      <c r="AD1015" s="37"/>
      <c r="AE1015" s="37"/>
      <c r="AF1015" s="37"/>
      <c r="AG1015" s="37"/>
      <c r="AH1015" s="37"/>
      <c r="AI1015" s="37"/>
      <c r="AJ1015" s="37"/>
      <c r="AK1015" s="37"/>
      <c r="AL1015" s="37"/>
      <c r="AM1015" s="37"/>
      <c r="AN1015" s="37"/>
      <c r="AO1015" s="37"/>
      <c r="AP1015" s="37"/>
      <c r="AQ1015" s="37"/>
      <c r="AR1015" s="37"/>
      <c r="AS1015" s="37"/>
      <c r="AT1015" s="37"/>
      <c r="AU1015" s="37"/>
      <c r="AV1015" s="37"/>
      <c r="AW1015" s="37"/>
      <c r="AX1015" s="37"/>
      <c r="AY1015" s="37"/>
      <c r="AZ1015" s="37"/>
      <c r="BA1015" s="37"/>
      <c r="BB1015" s="37"/>
      <c r="BC1015" s="37"/>
      <c r="BD1015" s="37"/>
    </row>
    <row r="1016" ht="15.0" customHeight="1">
      <c r="A1016" s="37"/>
      <c r="B1016" s="67"/>
      <c r="C1016" s="37"/>
      <c r="D1016" s="37"/>
      <c r="E1016" s="37"/>
      <c r="F1016" s="37"/>
      <c r="G1016" s="37"/>
      <c r="H1016" s="37"/>
      <c r="I1016" s="37"/>
      <c r="J1016" s="37"/>
      <c r="K1016" s="37"/>
      <c r="L1016" s="37"/>
      <c r="M1016" s="37"/>
      <c r="N1016" s="37"/>
      <c r="O1016" s="37"/>
      <c r="P1016" s="37"/>
      <c r="Q1016" s="37"/>
      <c r="R1016" s="37"/>
      <c r="S1016" s="37"/>
      <c r="T1016" s="37"/>
      <c r="U1016" s="37"/>
      <c r="V1016" s="37"/>
      <c r="W1016" s="37"/>
      <c r="X1016" s="37"/>
      <c r="Y1016" s="37"/>
      <c r="Z1016" s="37"/>
      <c r="AA1016" s="37"/>
      <c r="AB1016" s="37"/>
      <c r="AC1016" s="37"/>
      <c r="AD1016" s="37"/>
      <c r="AE1016" s="37"/>
      <c r="AF1016" s="37"/>
      <c r="AG1016" s="37"/>
      <c r="AH1016" s="37"/>
      <c r="AI1016" s="37"/>
      <c r="AJ1016" s="37"/>
      <c r="AK1016" s="37"/>
      <c r="AL1016" s="37"/>
      <c r="AM1016" s="37"/>
      <c r="AN1016" s="37"/>
      <c r="AO1016" s="37"/>
      <c r="AP1016" s="37"/>
      <c r="AQ1016" s="37"/>
      <c r="AR1016" s="37"/>
      <c r="AS1016" s="37"/>
      <c r="AT1016" s="37"/>
      <c r="AU1016" s="37"/>
      <c r="AV1016" s="37"/>
      <c r="AW1016" s="37"/>
      <c r="AX1016" s="37"/>
      <c r="AY1016" s="37"/>
      <c r="AZ1016" s="37"/>
      <c r="BA1016" s="37"/>
      <c r="BB1016" s="37"/>
      <c r="BC1016" s="37"/>
      <c r="BD1016" s="37"/>
    </row>
    <row r="1017" ht="15.0" customHeight="1">
      <c r="A1017" s="37"/>
      <c r="B1017" s="67"/>
      <c r="C1017" s="37"/>
      <c r="D1017" s="37"/>
      <c r="E1017" s="37"/>
      <c r="F1017" s="37"/>
      <c r="G1017" s="37"/>
      <c r="H1017" s="37"/>
      <c r="I1017" s="37"/>
      <c r="J1017" s="37"/>
      <c r="K1017" s="37"/>
      <c r="L1017" s="37"/>
      <c r="M1017" s="37"/>
      <c r="N1017" s="37"/>
      <c r="O1017" s="37"/>
      <c r="P1017" s="37"/>
      <c r="Q1017" s="37"/>
      <c r="R1017" s="37"/>
      <c r="S1017" s="37"/>
      <c r="T1017" s="37"/>
      <c r="U1017" s="37"/>
      <c r="V1017" s="37"/>
      <c r="W1017" s="37"/>
      <c r="X1017" s="37"/>
      <c r="Y1017" s="37"/>
      <c r="Z1017" s="37"/>
      <c r="AA1017" s="37"/>
      <c r="AB1017" s="37"/>
      <c r="AC1017" s="37"/>
      <c r="AD1017" s="37"/>
      <c r="AE1017" s="37"/>
      <c r="AF1017" s="37"/>
      <c r="AG1017" s="37"/>
      <c r="AH1017" s="37"/>
      <c r="AI1017" s="37"/>
      <c r="AJ1017" s="37"/>
      <c r="AK1017" s="37"/>
      <c r="AL1017" s="37"/>
      <c r="AM1017" s="37"/>
      <c r="AN1017" s="37"/>
      <c r="AO1017" s="37"/>
      <c r="AP1017" s="37"/>
      <c r="AQ1017" s="37"/>
      <c r="AR1017" s="37"/>
      <c r="AS1017" s="37"/>
      <c r="AT1017" s="37"/>
      <c r="AU1017" s="37"/>
      <c r="AV1017" s="37"/>
      <c r="AW1017" s="37"/>
      <c r="AX1017" s="37"/>
      <c r="AY1017" s="37"/>
      <c r="AZ1017" s="37"/>
      <c r="BA1017" s="37"/>
      <c r="BB1017" s="37"/>
      <c r="BC1017" s="37"/>
      <c r="BD1017" s="37"/>
    </row>
    <row r="1018" ht="15.0" customHeight="1">
      <c r="A1018" s="37"/>
      <c r="B1018" s="67"/>
      <c r="C1018" s="37"/>
      <c r="D1018" s="37"/>
      <c r="E1018" s="37"/>
      <c r="F1018" s="37"/>
      <c r="G1018" s="37"/>
      <c r="H1018" s="37"/>
      <c r="I1018" s="37"/>
      <c r="J1018" s="37"/>
      <c r="K1018" s="37"/>
      <c r="L1018" s="37"/>
      <c r="M1018" s="37"/>
      <c r="N1018" s="37"/>
      <c r="O1018" s="37"/>
      <c r="P1018" s="37"/>
      <c r="Q1018" s="37"/>
      <c r="R1018" s="37"/>
      <c r="S1018" s="37"/>
      <c r="T1018" s="37"/>
      <c r="U1018" s="37"/>
      <c r="V1018" s="37"/>
      <c r="W1018" s="37"/>
      <c r="X1018" s="37"/>
      <c r="Y1018" s="37"/>
      <c r="Z1018" s="37"/>
      <c r="AA1018" s="37"/>
      <c r="AB1018" s="37"/>
      <c r="AC1018" s="37"/>
      <c r="AD1018" s="37"/>
      <c r="AE1018" s="37"/>
      <c r="AF1018" s="37"/>
      <c r="AG1018" s="37"/>
      <c r="AH1018" s="37"/>
      <c r="AI1018" s="37"/>
      <c r="AJ1018" s="37"/>
      <c r="AK1018" s="37"/>
      <c r="AL1018" s="37"/>
      <c r="AM1018" s="37"/>
      <c r="AN1018" s="37"/>
      <c r="AO1018" s="37"/>
      <c r="AP1018" s="37"/>
      <c r="AQ1018" s="37"/>
      <c r="AR1018" s="37"/>
      <c r="AS1018" s="37"/>
      <c r="AT1018" s="37"/>
      <c r="AU1018" s="37"/>
      <c r="AV1018" s="37"/>
      <c r="AW1018" s="37"/>
      <c r="AX1018" s="37"/>
      <c r="AY1018" s="37"/>
      <c r="AZ1018" s="37"/>
      <c r="BA1018" s="37"/>
      <c r="BB1018" s="37"/>
      <c r="BC1018" s="37"/>
      <c r="BD1018" s="37"/>
    </row>
    <row r="1019" ht="15.0" customHeight="1">
      <c r="A1019" s="37"/>
      <c r="B1019" s="67"/>
      <c r="C1019" s="37"/>
      <c r="D1019" s="37"/>
      <c r="E1019" s="37"/>
      <c r="F1019" s="37"/>
      <c r="G1019" s="37"/>
      <c r="H1019" s="37"/>
      <c r="I1019" s="37"/>
      <c r="J1019" s="37"/>
      <c r="K1019" s="37"/>
      <c r="L1019" s="37"/>
      <c r="M1019" s="37"/>
      <c r="N1019" s="37"/>
      <c r="O1019" s="37"/>
      <c r="P1019" s="37"/>
      <c r="Q1019" s="37"/>
      <c r="R1019" s="37"/>
      <c r="S1019" s="37"/>
      <c r="T1019" s="37"/>
      <c r="U1019" s="37"/>
      <c r="V1019" s="37"/>
      <c r="W1019" s="37"/>
      <c r="X1019" s="37"/>
      <c r="Y1019" s="37"/>
      <c r="Z1019" s="37"/>
      <c r="AA1019" s="37"/>
      <c r="AB1019" s="37"/>
      <c r="AC1019" s="37"/>
      <c r="AD1019" s="37"/>
      <c r="AE1019" s="37"/>
      <c r="AF1019" s="37"/>
      <c r="AG1019" s="37"/>
      <c r="AH1019" s="37"/>
      <c r="AI1019" s="37"/>
      <c r="AJ1019" s="37"/>
      <c r="AK1019" s="37"/>
      <c r="AL1019" s="37"/>
      <c r="AM1019" s="37"/>
      <c r="AN1019" s="37"/>
      <c r="AO1019" s="37"/>
      <c r="AP1019" s="37"/>
      <c r="AQ1019" s="37"/>
      <c r="AR1019" s="37"/>
      <c r="AS1019" s="37"/>
      <c r="AT1019" s="37"/>
      <c r="AU1019" s="37"/>
      <c r="AV1019" s="37"/>
      <c r="AW1019" s="37"/>
      <c r="AX1019" s="37"/>
      <c r="AY1019" s="37"/>
      <c r="AZ1019" s="37"/>
      <c r="BA1019" s="37"/>
      <c r="BB1019" s="37"/>
      <c r="BC1019" s="37"/>
      <c r="BD1019" s="37"/>
    </row>
    <row r="1020" ht="15.0" customHeight="1">
      <c r="A1020" s="37"/>
      <c r="B1020" s="67"/>
      <c r="C1020" s="37"/>
      <c r="D1020" s="37"/>
      <c r="E1020" s="37"/>
      <c r="F1020" s="37"/>
      <c r="G1020" s="37"/>
      <c r="H1020" s="37"/>
      <c r="I1020" s="37"/>
      <c r="J1020" s="37"/>
      <c r="K1020" s="37"/>
      <c r="L1020" s="37"/>
      <c r="M1020" s="37"/>
      <c r="N1020" s="37"/>
      <c r="O1020" s="37"/>
      <c r="P1020" s="37"/>
      <c r="Q1020" s="37"/>
      <c r="R1020" s="37"/>
      <c r="S1020" s="37"/>
      <c r="T1020" s="37"/>
      <c r="U1020" s="37"/>
      <c r="V1020" s="37"/>
      <c r="W1020" s="37"/>
      <c r="X1020" s="37"/>
      <c r="Y1020" s="37"/>
      <c r="Z1020" s="37"/>
      <c r="AA1020" s="37"/>
      <c r="AB1020" s="37"/>
      <c r="AC1020" s="37"/>
      <c r="AD1020" s="37"/>
      <c r="AE1020" s="37"/>
      <c r="AF1020" s="37"/>
      <c r="AG1020" s="37"/>
      <c r="AH1020" s="37"/>
      <c r="AI1020" s="37"/>
      <c r="AJ1020" s="37"/>
      <c r="AK1020" s="37"/>
      <c r="AL1020" s="37"/>
      <c r="AM1020" s="37"/>
      <c r="AN1020" s="37"/>
      <c r="AO1020" s="37"/>
      <c r="AP1020" s="37"/>
      <c r="AQ1020" s="37"/>
      <c r="AR1020" s="37"/>
      <c r="AS1020" s="37"/>
      <c r="AT1020" s="37"/>
      <c r="AU1020" s="37"/>
      <c r="AV1020" s="37"/>
      <c r="AW1020" s="37"/>
      <c r="AX1020" s="37"/>
      <c r="AY1020" s="37"/>
      <c r="AZ1020" s="37"/>
      <c r="BA1020" s="37"/>
      <c r="BB1020" s="37"/>
      <c r="BC1020" s="37"/>
      <c r="BD1020" s="37"/>
    </row>
    <row r="1021" ht="15.0" customHeight="1">
      <c r="A1021" s="37"/>
      <c r="B1021" s="67"/>
      <c r="C1021" s="37"/>
      <c r="D1021" s="37"/>
      <c r="E1021" s="37"/>
      <c r="F1021" s="37"/>
      <c r="G1021" s="37"/>
      <c r="H1021" s="37"/>
      <c r="I1021" s="37"/>
      <c r="J1021" s="37"/>
      <c r="K1021" s="37"/>
      <c r="L1021" s="37"/>
      <c r="M1021" s="37"/>
      <c r="N1021" s="37"/>
      <c r="O1021" s="37"/>
      <c r="P1021" s="37"/>
      <c r="Q1021" s="37"/>
      <c r="R1021" s="37"/>
      <c r="S1021" s="37"/>
      <c r="T1021" s="37"/>
      <c r="U1021" s="37"/>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c r="AU1021" s="37"/>
      <c r="AV1021" s="37"/>
      <c r="AW1021" s="37"/>
      <c r="AX1021" s="37"/>
      <c r="AY1021" s="37"/>
      <c r="AZ1021" s="37"/>
      <c r="BA1021" s="37"/>
      <c r="BB1021" s="37"/>
      <c r="BC1021" s="37"/>
      <c r="BD1021" s="37"/>
    </row>
    <row r="1022" ht="15.0" customHeight="1">
      <c r="A1022" s="37"/>
      <c r="B1022" s="67"/>
      <c r="C1022" s="37"/>
      <c r="D1022" s="37"/>
      <c r="E1022" s="37"/>
      <c r="F1022" s="37"/>
      <c r="G1022" s="37"/>
      <c r="H1022" s="37"/>
      <c r="I1022" s="37"/>
      <c r="J1022" s="37"/>
      <c r="K1022" s="37"/>
      <c r="L1022" s="37"/>
      <c r="M1022" s="37"/>
      <c r="N1022" s="37"/>
      <c r="O1022" s="37"/>
      <c r="P1022" s="37"/>
      <c r="Q1022" s="37"/>
      <c r="R1022" s="37"/>
      <c r="S1022" s="37"/>
      <c r="T1022" s="37"/>
      <c r="U1022" s="37"/>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c r="AU1022" s="37"/>
      <c r="AV1022" s="37"/>
      <c r="AW1022" s="37"/>
      <c r="AX1022" s="37"/>
      <c r="AY1022" s="37"/>
      <c r="AZ1022" s="37"/>
      <c r="BA1022" s="37"/>
      <c r="BB1022" s="37"/>
      <c r="BC1022" s="37"/>
      <c r="BD1022" s="37"/>
    </row>
    <row r="1023" ht="15.0" customHeight="1">
      <c r="A1023" s="37"/>
      <c r="B1023" s="67"/>
      <c r="C1023" s="37"/>
      <c r="D1023" s="37"/>
      <c r="E1023" s="37"/>
      <c r="F1023" s="37"/>
      <c r="G1023" s="37"/>
      <c r="H1023" s="37"/>
      <c r="I1023" s="37"/>
      <c r="J1023" s="37"/>
      <c r="K1023" s="37"/>
      <c r="L1023" s="37"/>
      <c r="M1023" s="37"/>
      <c r="N1023" s="37"/>
      <c r="O1023" s="37"/>
      <c r="P1023" s="37"/>
      <c r="Q1023" s="37"/>
      <c r="R1023" s="37"/>
      <c r="S1023" s="37"/>
      <c r="T1023" s="37"/>
      <c r="U1023" s="37"/>
      <c r="V1023" s="37"/>
      <c r="W1023" s="37"/>
      <c r="X1023" s="37"/>
      <c r="Y1023" s="37"/>
      <c r="Z1023" s="37"/>
      <c r="AA1023" s="37"/>
      <c r="AB1023" s="37"/>
      <c r="AC1023" s="37"/>
      <c r="AD1023" s="37"/>
      <c r="AE1023" s="37"/>
      <c r="AF1023" s="37"/>
      <c r="AG1023" s="37"/>
      <c r="AH1023" s="37"/>
      <c r="AI1023" s="37"/>
      <c r="AJ1023" s="37"/>
      <c r="AK1023" s="37"/>
      <c r="AL1023" s="37"/>
      <c r="AM1023" s="37"/>
      <c r="AN1023" s="37"/>
      <c r="AO1023" s="37"/>
      <c r="AP1023" s="37"/>
      <c r="AQ1023" s="37"/>
      <c r="AR1023" s="37"/>
      <c r="AS1023" s="37"/>
      <c r="AT1023" s="37"/>
      <c r="AU1023" s="37"/>
      <c r="AV1023" s="37"/>
      <c r="AW1023" s="37"/>
      <c r="AX1023" s="37"/>
      <c r="AY1023" s="37"/>
      <c r="AZ1023" s="37"/>
      <c r="BA1023" s="37"/>
      <c r="BB1023" s="37"/>
      <c r="BC1023" s="37"/>
      <c r="BD1023" s="37"/>
    </row>
    <row r="1024" ht="15.0" customHeight="1">
      <c r="A1024" s="37"/>
      <c r="B1024" s="67"/>
      <c r="C1024" s="37"/>
      <c r="D1024" s="37"/>
      <c r="E1024" s="37"/>
      <c r="F1024" s="37"/>
      <c r="G1024" s="37"/>
      <c r="H1024" s="37"/>
      <c r="I1024" s="37"/>
      <c r="J1024" s="37"/>
      <c r="K1024" s="37"/>
      <c r="L1024" s="37"/>
      <c r="M1024" s="37"/>
      <c r="N1024" s="37"/>
      <c r="O1024" s="37"/>
      <c r="P1024" s="37"/>
      <c r="Q1024" s="37"/>
      <c r="R1024" s="37"/>
      <c r="S1024" s="37"/>
      <c r="T1024" s="37"/>
      <c r="U1024" s="37"/>
      <c r="V1024" s="37"/>
      <c r="W1024" s="37"/>
      <c r="X1024" s="37"/>
      <c r="Y1024" s="37"/>
      <c r="Z1024" s="37"/>
      <c r="AA1024" s="37"/>
      <c r="AB1024" s="37"/>
      <c r="AC1024" s="37"/>
      <c r="AD1024" s="37"/>
      <c r="AE1024" s="37"/>
      <c r="AF1024" s="37"/>
      <c r="AG1024" s="37"/>
      <c r="AH1024" s="37"/>
      <c r="AI1024" s="37"/>
      <c r="AJ1024" s="37"/>
      <c r="AK1024" s="37"/>
      <c r="AL1024" s="37"/>
      <c r="AM1024" s="37"/>
      <c r="AN1024" s="37"/>
      <c r="AO1024" s="37"/>
      <c r="AP1024" s="37"/>
      <c r="AQ1024" s="37"/>
      <c r="AR1024" s="37"/>
      <c r="AS1024" s="37"/>
      <c r="AT1024" s="37"/>
      <c r="AU1024" s="37"/>
      <c r="AV1024" s="37"/>
      <c r="AW1024" s="37"/>
      <c r="AX1024" s="37"/>
      <c r="AY1024" s="37"/>
      <c r="AZ1024" s="37"/>
      <c r="BA1024" s="37"/>
      <c r="BB1024" s="37"/>
      <c r="BC1024" s="37"/>
      <c r="BD1024" s="37"/>
    </row>
    <row r="1025" ht="15.0" customHeight="1">
      <c r="A1025" s="37"/>
      <c r="B1025" s="67"/>
      <c r="C1025" s="37"/>
      <c r="D1025" s="37"/>
      <c r="E1025" s="37"/>
      <c r="F1025" s="37"/>
      <c r="G1025" s="37"/>
      <c r="H1025" s="37"/>
      <c r="I1025" s="37"/>
      <c r="J1025" s="37"/>
      <c r="K1025" s="37"/>
      <c r="L1025" s="37"/>
      <c r="M1025" s="37"/>
      <c r="N1025" s="37"/>
      <c r="O1025" s="37"/>
      <c r="P1025" s="37"/>
      <c r="Q1025" s="37"/>
      <c r="R1025" s="37"/>
      <c r="S1025" s="37"/>
      <c r="T1025" s="37"/>
      <c r="U1025" s="37"/>
      <c r="V1025" s="37"/>
      <c r="W1025" s="37"/>
      <c r="X1025" s="37"/>
      <c r="Y1025" s="37"/>
      <c r="Z1025" s="37"/>
      <c r="AA1025" s="37"/>
      <c r="AB1025" s="37"/>
      <c r="AC1025" s="37"/>
      <c r="AD1025" s="37"/>
      <c r="AE1025" s="37"/>
      <c r="AF1025" s="37"/>
      <c r="AG1025" s="37"/>
      <c r="AH1025" s="37"/>
      <c r="AI1025" s="37"/>
      <c r="AJ1025" s="37"/>
      <c r="AK1025" s="37"/>
      <c r="AL1025" s="37"/>
      <c r="AM1025" s="37"/>
      <c r="AN1025" s="37"/>
      <c r="AO1025" s="37"/>
      <c r="AP1025" s="37"/>
      <c r="AQ1025" s="37"/>
      <c r="AR1025" s="37"/>
      <c r="AS1025" s="37"/>
      <c r="AT1025" s="37"/>
      <c r="AU1025" s="37"/>
      <c r="AV1025" s="37"/>
      <c r="AW1025" s="37"/>
      <c r="AX1025" s="37"/>
      <c r="AY1025" s="37"/>
      <c r="AZ1025" s="37"/>
      <c r="BA1025" s="37"/>
      <c r="BB1025" s="37"/>
      <c r="BC1025" s="37"/>
      <c r="BD1025" s="37"/>
    </row>
    <row r="1026" ht="15.0" customHeight="1">
      <c r="A1026" s="37"/>
      <c r="B1026" s="67"/>
      <c r="C1026" s="37"/>
      <c r="D1026" s="37"/>
      <c r="E1026" s="37"/>
      <c r="F1026" s="3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7"/>
      <c r="AD1026" s="37"/>
      <c r="AE1026" s="37"/>
      <c r="AF1026" s="37"/>
      <c r="AG1026" s="37"/>
      <c r="AH1026" s="37"/>
      <c r="AI1026" s="37"/>
      <c r="AJ1026" s="37"/>
      <c r="AK1026" s="37"/>
      <c r="AL1026" s="37"/>
      <c r="AM1026" s="37"/>
      <c r="AN1026" s="37"/>
      <c r="AO1026" s="37"/>
      <c r="AP1026" s="37"/>
      <c r="AQ1026" s="37"/>
      <c r="AR1026" s="37"/>
      <c r="AS1026" s="37"/>
      <c r="AT1026" s="37"/>
      <c r="AU1026" s="37"/>
      <c r="AV1026" s="37"/>
      <c r="AW1026" s="37"/>
      <c r="AX1026" s="37"/>
      <c r="AY1026" s="37"/>
      <c r="AZ1026" s="37"/>
      <c r="BA1026" s="37"/>
      <c r="BB1026" s="37"/>
      <c r="BC1026" s="37"/>
      <c r="BD1026" s="37"/>
    </row>
    <row r="1027" ht="15.0" customHeight="1">
      <c r="A1027" s="37"/>
      <c r="B1027" s="67"/>
      <c r="C1027" s="37"/>
      <c r="D1027" s="37"/>
      <c r="E1027" s="37"/>
      <c r="F1027" s="37"/>
      <c r="G1027" s="37"/>
      <c r="H1027" s="37"/>
      <c r="I1027" s="37"/>
      <c r="J1027" s="37"/>
      <c r="K1027" s="37"/>
      <c r="L1027" s="37"/>
      <c r="M1027" s="37"/>
      <c r="N1027" s="37"/>
      <c r="O1027" s="37"/>
      <c r="P1027" s="37"/>
      <c r="Q1027" s="37"/>
      <c r="R1027" s="37"/>
      <c r="S1027" s="37"/>
      <c r="T1027" s="37"/>
      <c r="U1027" s="37"/>
      <c r="V1027" s="37"/>
      <c r="W1027" s="37"/>
      <c r="X1027" s="37"/>
      <c r="Y1027" s="37"/>
      <c r="Z1027" s="37"/>
      <c r="AA1027" s="37"/>
      <c r="AB1027" s="37"/>
      <c r="AC1027" s="37"/>
      <c r="AD1027" s="37"/>
      <c r="AE1027" s="37"/>
      <c r="AF1027" s="37"/>
      <c r="AG1027" s="37"/>
      <c r="AH1027" s="37"/>
      <c r="AI1027" s="37"/>
      <c r="AJ1027" s="37"/>
      <c r="AK1027" s="37"/>
      <c r="AL1027" s="37"/>
      <c r="AM1027" s="37"/>
      <c r="AN1027" s="37"/>
      <c r="AO1027" s="37"/>
      <c r="AP1027" s="37"/>
      <c r="AQ1027" s="37"/>
      <c r="AR1027" s="37"/>
      <c r="AS1027" s="37"/>
      <c r="AT1027" s="37"/>
      <c r="AU1027" s="37"/>
      <c r="AV1027" s="37"/>
      <c r="AW1027" s="37"/>
      <c r="AX1027" s="37"/>
      <c r="AY1027" s="37"/>
      <c r="AZ1027" s="37"/>
      <c r="BA1027" s="37"/>
      <c r="BB1027" s="37"/>
      <c r="BC1027" s="37"/>
      <c r="BD1027" s="37"/>
    </row>
    <row r="1028" ht="15.0" customHeight="1">
      <c r="A1028" s="37"/>
      <c r="B1028" s="67"/>
      <c r="C1028" s="37"/>
      <c r="D1028" s="37"/>
      <c r="E1028" s="37"/>
      <c r="F1028" s="37"/>
      <c r="G1028" s="37"/>
      <c r="H1028" s="37"/>
      <c r="I1028" s="37"/>
      <c r="J1028" s="37"/>
      <c r="K1028" s="37"/>
      <c r="L1028" s="37"/>
      <c r="M1028" s="37"/>
      <c r="N1028" s="37"/>
      <c r="O1028" s="37"/>
      <c r="P1028" s="37"/>
      <c r="Q1028" s="37"/>
      <c r="R1028" s="37"/>
      <c r="S1028" s="37"/>
      <c r="T1028" s="37"/>
      <c r="U1028" s="37"/>
      <c r="V1028" s="37"/>
      <c r="W1028" s="37"/>
      <c r="X1028" s="37"/>
      <c r="Y1028" s="37"/>
      <c r="Z1028" s="37"/>
      <c r="AA1028" s="37"/>
      <c r="AB1028" s="37"/>
      <c r="AC1028" s="37"/>
      <c r="AD1028" s="37"/>
      <c r="AE1028" s="37"/>
      <c r="AF1028" s="37"/>
      <c r="AG1028" s="37"/>
      <c r="AH1028" s="37"/>
      <c r="AI1028" s="37"/>
      <c r="AJ1028" s="37"/>
      <c r="AK1028" s="37"/>
      <c r="AL1028" s="37"/>
      <c r="AM1028" s="37"/>
      <c r="AN1028" s="37"/>
      <c r="AO1028" s="37"/>
      <c r="AP1028" s="37"/>
      <c r="AQ1028" s="37"/>
      <c r="AR1028" s="37"/>
      <c r="AS1028" s="37"/>
      <c r="AT1028" s="37"/>
      <c r="AU1028" s="37"/>
      <c r="AV1028" s="37"/>
      <c r="AW1028" s="37"/>
      <c r="AX1028" s="37"/>
      <c r="AY1028" s="37"/>
      <c r="AZ1028" s="37"/>
      <c r="BA1028" s="37"/>
      <c r="BB1028" s="37"/>
      <c r="BC1028" s="37"/>
      <c r="BD1028" s="37"/>
    </row>
    <row r="1029" ht="15.0" customHeight="1">
      <c r="A1029" s="37"/>
      <c r="B1029" s="67"/>
      <c r="C1029" s="37"/>
      <c r="D1029" s="37"/>
      <c r="E1029" s="37"/>
      <c r="F1029" s="37"/>
      <c r="G1029" s="37"/>
      <c r="H1029" s="37"/>
      <c r="I1029" s="37"/>
      <c r="J1029" s="37"/>
      <c r="K1029" s="37"/>
      <c r="L1029" s="37"/>
      <c r="M1029" s="37"/>
      <c r="N1029" s="37"/>
      <c r="O1029" s="37"/>
      <c r="P1029" s="37"/>
      <c r="Q1029" s="37"/>
      <c r="R1029" s="37"/>
      <c r="S1029" s="37"/>
      <c r="T1029" s="37"/>
      <c r="U1029" s="37"/>
      <c r="V1029" s="37"/>
      <c r="W1029" s="37"/>
      <c r="X1029" s="37"/>
      <c r="Y1029" s="37"/>
      <c r="Z1029" s="37"/>
      <c r="AA1029" s="37"/>
      <c r="AB1029" s="37"/>
      <c r="AC1029" s="37"/>
      <c r="AD1029" s="37"/>
      <c r="AE1029" s="37"/>
      <c r="AF1029" s="37"/>
      <c r="AG1029" s="37"/>
      <c r="AH1029" s="37"/>
      <c r="AI1029" s="37"/>
      <c r="AJ1029" s="37"/>
      <c r="AK1029" s="37"/>
      <c r="AL1029" s="37"/>
      <c r="AM1029" s="37"/>
      <c r="AN1029" s="37"/>
      <c r="AO1029" s="37"/>
      <c r="AP1029" s="37"/>
      <c r="AQ1029" s="37"/>
      <c r="AR1029" s="37"/>
      <c r="AS1029" s="37"/>
      <c r="AT1029" s="37"/>
      <c r="AU1029" s="37"/>
      <c r="AV1029" s="37"/>
      <c r="AW1029" s="37"/>
      <c r="AX1029" s="37"/>
      <c r="AY1029" s="37"/>
      <c r="AZ1029" s="37"/>
      <c r="BA1029" s="37"/>
      <c r="BB1029" s="37"/>
      <c r="BC1029" s="37"/>
      <c r="BD1029" s="37"/>
    </row>
    <row r="1030" ht="15.0" customHeight="1">
      <c r="A1030" s="37"/>
      <c r="B1030" s="67"/>
      <c r="C1030" s="37"/>
      <c r="D1030" s="37"/>
      <c r="E1030" s="37"/>
      <c r="F1030" s="37"/>
      <c r="G1030" s="37"/>
      <c r="H1030" s="37"/>
      <c r="I1030" s="37"/>
      <c r="J1030" s="37"/>
      <c r="K1030" s="37"/>
      <c r="L1030" s="37"/>
      <c r="M1030" s="37"/>
      <c r="N1030" s="37"/>
      <c r="O1030" s="37"/>
      <c r="P1030" s="37"/>
      <c r="Q1030" s="37"/>
      <c r="R1030" s="37"/>
      <c r="S1030" s="37"/>
      <c r="T1030" s="37"/>
      <c r="U1030" s="37"/>
      <c r="V1030" s="37"/>
      <c r="W1030" s="37"/>
      <c r="X1030" s="37"/>
      <c r="Y1030" s="37"/>
      <c r="Z1030" s="37"/>
      <c r="AA1030" s="37"/>
      <c r="AB1030" s="37"/>
      <c r="AC1030" s="37"/>
      <c r="AD1030" s="37"/>
      <c r="AE1030" s="37"/>
      <c r="AF1030" s="37"/>
      <c r="AG1030" s="37"/>
      <c r="AH1030" s="37"/>
      <c r="AI1030" s="37"/>
      <c r="AJ1030" s="37"/>
      <c r="AK1030" s="37"/>
      <c r="AL1030" s="37"/>
      <c r="AM1030" s="37"/>
      <c r="AN1030" s="37"/>
      <c r="AO1030" s="37"/>
      <c r="AP1030" s="37"/>
      <c r="AQ1030" s="37"/>
      <c r="AR1030" s="37"/>
      <c r="AS1030" s="37"/>
      <c r="AT1030" s="37"/>
      <c r="AU1030" s="37"/>
      <c r="AV1030" s="37"/>
      <c r="AW1030" s="37"/>
      <c r="AX1030" s="37"/>
      <c r="AY1030" s="37"/>
      <c r="AZ1030" s="37"/>
      <c r="BA1030" s="37"/>
      <c r="BB1030" s="37"/>
      <c r="BC1030" s="37"/>
      <c r="BD1030" s="37"/>
    </row>
    <row r="1031" ht="15.0" customHeight="1">
      <c r="A1031" s="37"/>
      <c r="B1031" s="67"/>
      <c r="C1031" s="37"/>
      <c r="D1031" s="37"/>
      <c r="E1031" s="37"/>
      <c r="F1031" s="37"/>
      <c r="G1031" s="37"/>
      <c r="H1031" s="37"/>
      <c r="I1031" s="37"/>
      <c r="J1031" s="37"/>
      <c r="K1031" s="37"/>
      <c r="L1031" s="37"/>
      <c r="M1031" s="37"/>
      <c r="N1031" s="37"/>
      <c r="O1031" s="37"/>
      <c r="P1031" s="37"/>
      <c r="Q1031" s="37"/>
      <c r="R1031" s="37"/>
      <c r="S1031" s="37"/>
      <c r="T1031" s="37"/>
      <c r="U1031" s="37"/>
      <c r="V1031" s="37"/>
      <c r="W1031" s="37"/>
      <c r="X1031" s="37"/>
      <c r="Y1031" s="37"/>
      <c r="Z1031" s="37"/>
      <c r="AA1031" s="37"/>
      <c r="AB1031" s="37"/>
      <c r="AC1031" s="37"/>
      <c r="AD1031" s="37"/>
      <c r="AE1031" s="37"/>
      <c r="AF1031" s="37"/>
      <c r="AG1031" s="37"/>
      <c r="AH1031" s="37"/>
      <c r="AI1031" s="37"/>
      <c r="AJ1031" s="37"/>
      <c r="AK1031" s="37"/>
      <c r="AL1031" s="37"/>
      <c r="AM1031" s="37"/>
      <c r="AN1031" s="37"/>
      <c r="AO1031" s="37"/>
      <c r="AP1031" s="37"/>
      <c r="AQ1031" s="37"/>
      <c r="AR1031" s="37"/>
      <c r="AS1031" s="37"/>
      <c r="AT1031" s="37"/>
      <c r="AU1031" s="37"/>
      <c r="AV1031" s="37"/>
      <c r="AW1031" s="37"/>
      <c r="AX1031" s="37"/>
      <c r="AY1031" s="37"/>
      <c r="AZ1031" s="37"/>
      <c r="BA1031" s="37"/>
      <c r="BB1031" s="37"/>
      <c r="BC1031" s="37"/>
      <c r="BD1031" s="37"/>
    </row>
    <row r="1032" ht="15.0" customHeight="1">
      <c r="A1032" s="37"/>
      <c r="B1032" s="67"/>
      <c r="C1032" s="37"/>
      <c r="D1032" s="37"/>
      <c r="E1032" s="37"/>
      <c r="F1032" s="37"/>
      <c r="G1032" s="37"/>
      <c r="H1032" s="37"/>
      <c r="I1032" s="37"/>
      <c r="J1032" s="37"/>
      <c r="K1032" s="37"/>
      <c r="L1032" s="37"/>
      <c r="M1032" s="37"/>
      <c r="N1032" s="37"/>
      <c r="O1032" s="37"/>
      <c r="P1032" s="37"/>
      <c r="Q1032" s="37"/>
      <c r="R1032" s="37"/>
      <c r="S1032" s="37"/>
      <c r="T1032" s="37"/>
      <c r="U1032" s="37"/>
      <c r="V1032" s="37"/>
      <c r="W1032" s="37"/>
      <c r="X1032" s="37"/>
      <c r="Y1032" s="37"/>
      <c r="Z1032" s="37"/>
      <c r="AA1032" s="37"/>
      <c r="AB1032" s="37"/>
      <c r="AC1032" s="37"/>
      <c r="AD1032" s="37"/>
      <c r="AE1032" s="37"/>
      <c r="AF1032" s="37"/>
      <c r="AG1032" s="37"/>
      <c r="AH1032" s="37"/>
      <c r="AI1032" s="37"/>
      <c r="AJ1032" s="37"/>
      <c r="AK1032" s="37"/>
      <c r="AL1032" s="37"/>
      <c r="AM1032" s="37"/>
      <c r="AN1032" s="37"/>
      <c r="AO1032" s="37"/>
      <c r="AP1032" s="37"/>
      <c r="AQ1032" s="37"/>
      <c r="AR1032" s="37"/>
      <c r="AS1032" s="37"/>
      <c r="AT1032" s="37"/>
      <c r="AU1032" s="37"/>
      <c r="AV1032" s="37"/>
      <c r="AW1032" s="37"/>
      <c r="AX1032" s="37"/>
      <c r="AY1032" s="37"/>
      <c r="AZ1032" s="37"/>
      <c r="BA1032" s="37"/>
      <c r="BB1032" s="37"/>
      <c r="BC1032" s="37"/>
      <c r="BD1032" s="37"/>
    </row>
    <row r="1033" ht="15.0" customHeight="1">
      <c r="A1033" s="37"/>
      <c r="B1033" s="67"/>
      <c r="C1033" s="37"/>
      <c r="D1033" s="37"/>
      <c r="E1033" s="37"/>
      <c r="F1033" s="37"/>
      <c r="G1033" s="37"/>
      <c r="H1033" s="37"/>
      <c r="I1033" s="37"/>
      <c r="J1033" s="37"/>
      <c r="K1033" s="37"/>
      <c r="L1033" s="37"/>
      <c r="M1033" s="37"/>
      <c r="N1033" s="37"/>
      <c r="O1033" s="37"/>
      <c r="P1033" s="37"/>
      <c r="Q1033" s="37"/>
      <c r="R1033" s="37"/>
      <c r="S1033" s="37"/>
      <c r="T1033" s="37"/>
      <c r="U1033" s="37"/>
      <c r="V1033" s="37"/>
      <c r="W1033" s="37"/>
      <c r="X1033" s="37"/>
      <c r="Y1033" s="37"/>
      <c r="Z1033" s="37"/>
      <c r="AA1033" s="37"/>
      <c r="AB1033" s="37"/>
      <c r="AC1033" s="37"/>
      <c r="AD1033" s="37"/>
      <c r="AE1033" s="37"/>
      <c r="AF1033" s="37"/>
      <c r="AG1033" s="37"/>
      <c r="AH1033" s="37"/>
      <c r="AI1033" s="37"/>
      <c r="AJ1033" s="37"/>
      <c r="AK1033" s="37"/>
      <c r="AL1033" s="37"/>
      <c r="AM1033" s="37"/>
      <c r="AN1033" s="37"/>
      <c r="AO1033" s="37"/>
      <c r="AP1033" s="37"/>
      <c r="AQ1033" s="37"/>
      <c r="AR1033" s="37"/>
      <c r="AS1033" s="37"/>
      <c r="AT1033" s="37"/>
      <c r="AU1033" s="37"/>
      <c r="AV1033" s="37"/>
      <c r="AW1033" s="37"/>
      <c r="AX1033" s="37"/>
      <c r="AY1033" s="37"/>
      <c r="AZ1033" s="37"/>
      <c r="BA1033" s="37"/>
      <c r="BB1033" s="37"/>
      <c r="BC1033" s="37"/>
      <c r="BD1033" s="37"/>
    </row>
    <row r="1034" ht="15.0" customHeight="1">
      <c r="A1034" s="37"/>
      <c r="B1034" s="67"/>
      <c r="C1034" s="37"/>
      <c r="D1034" s="37"/>
      <c r="E1034" s="37"/>
      <c r="F1034" s="37"/>
      <c r="G1034" s="37"/>
      <c r="H1034" s="37"/>
      <c r="I1034" s="37"/>
      <c r="J1034" s="37"/>
      <c r="K1034" s="37"/>
      <c r="L1034" s="37"/>
      <c r="M1034" s="37"/>
      <c r="N1034" s="37"/>
      <c r="O1034" s="37"/>
      <c r="P1034" s="37"/>
      <c r="Q1034" s="37"/>
      <c r="R1034" s="37"/>
      <c r="S1034" s="37"/>
      <c r="T1034" s="37"/>
      <c r="U1034" s="37"/>
      <c r="V1034" s="37"/>
      <c r="W1034" s="37"/>
      <c r="X1034" s="37"/>
      <c r="Y1034" s="37"/>
      <c r="Z1034" s="37"/>
      <c r="AA1034" s="37"/>
      <c r="AB1034" s="37"/>
      <c r="AC1034" s="37"/>
      <c r="AD1034" s="37"/>
      <c r="AE1034" s="37"/>
      <c r="AF1034" s="37"/>
      <c r="AG1034" s="37"/>
      <c r="AH1034" s="37"/>
      <c r="AI1034" s="37"/>
      <c r="AJ1034" s="37"/>
      <c r="AK1034" s="37"/>
      <c r="AL1034" s="37"/>
      <c r="AM1034" s="37"/>
      <c r="AN1034" s="37"/>
      <c r="AO1034" s="37"/>
      <c r="AP1034" s="37"/>
      <c r="AQ1034" s="37"/>
      <c r="AR1034" s="37"/>
      <c r="AS1034" s="37"/>
      <c r="AT1034" s="37"/>
      <c r="AU1034" s="37"/>
      <c r="AV1034" s="37"/>
      <c r="AW1034" s="37"/>
      <c r="AX1034" s="37"/>
      <c r="AY1034" s="37"/>
      <c r="AZ1034" s="37"/>
      <c r="BA1034" s="37"/>
      <c r="BB1034" s="37"/>
      <c r="BC1034" s="37"/>
      <c r="BD1034" s="37"/>
    </row>
    <row r="1035" ht="15.0" customHeight="1">
      <c r="A1035" s="37"/>
      <c r="B1035" s="67"/>
      <c r="C1035" s="37"/>
      <c r="D1035" s="37"/>
      <c r="E1035" s="37"/>
      <c r="F1035" s="37"/>
      <c r="G1035" s="37"/>
      <c r="H1035" s="37"/>
      <c r="I1035" s="37"/>
      <c r="J1035" s="37"/>
      <c r="K1035" s="37"/>
      <c r="L1035" s="37"/>
      <c r="M1035" s="37"/>
      <c r="N1035" s="37"/>
      <c r="O1035" s="37"/>
      <c r="P1035" s="37"/>
      <c r="Q1035" s="37"/>
      <c r="R1035" s="37"/>
      <c r="S1035" s="37"/>
      <c r="T1035" s="37"/>
      <c r="U1035" s="37"/>
      <c r="V1035" s="37"/>
      <c r="W1035" s="37"/>
      <c r="X1035" s="37"/>
      <c r="Y1035" s="37"/>
      <c r="Z1035" s="37"/>
      <c r="AA1035" s="37"/>
      <c r="AB1035" s="37"/>
      <c r="AC1035" s="37"/>
      <c r="AD1035" s="37"/>
      <c r="AE1035" s="37"/>
      <c r="AF1035" s="37"/>
      <c r="AG1035" s="37"/>
      <c r="AH1035" s="37"/>
      <c r="AI1035" s="37"/>
      <c r="AJ1035" s="37"/>
      <c r="AK1035" s="37"/>
      <c r="AL1035" s="37"/>
      <c r="AM1035" s="37"/>
      <c r="AN1035" s="37"/>
      <c r="AO1035" s="37"/>
      <c r="AP1035" s="37"/>
      <c r="AQ1035" s="37"/>
      <c r="AR1035" s="37"/>
      <c r="AS1035" s="37"/>
      <c r="AT1035" s="37"/>
      <c r="AU1035" s="37"/>
      <c r="AV1035" s="37"/>
      <c r="AW1035" s="37"/>
      <c r="AX1035" s="37"/>
      <c r="AY1035" s="37"/>
      <c r="AZ1035" s="37"/>
      <c r="BA1035" s="37"/>
      <c r="BB1035" s="37"/>
      <c r="BC1035" s="37"/>
      <c r="BD1035" s="37"/>
    </row>
    <row r="1036" ht="15.0" customHeight="1">
      <c r="A1036" s="37"/>
      <c r="B1036" s="67"/>
      <c r="C1036" s="37"/>
      <c r="D1036" s="37"/>
      <c r="E1036" s="37"/>
      <c r="F1036" s="37"/>
      <c r="G1036" s="37"/>
      <c r="H1036" s="37"/>
      <c r="I1036" s="37"/>
      <c r="J1036" s="37"/>
      <c r="K1036" s="37"/>
      <c r="L1036" s="37"/>
      <c r="M1036" s="37"/>
      <c r="N1036" s="37"/>
      <c r="O1036" s="37"/>
      <c r="P1036" s="37"/>
      <c r="Q1036" s="37"/>
      <c r="R1036" s="37"/>
      <c r="S1036" s="37"/>
      <c r="T1036" s="37"/>
      <c r="U1036" s="37"/>
      <c r="V1036" s="37"/>
      <c r="W1036" s="37"/>
      <c r="X1036" s="37"/>
      <c r="Y1036" s="37"/>
      <c r="Z1036" s="37"/>
      <c r="AA1036" s="37"/>
      <c r="AB1036" s="37"/>
      <c r="AC1036" s="37"/>
      <c r="AD1036" s="37"/>
      <c r="AE1036" s="37"/>
      <c r="AF1036" s="37"/>
      <c r="AG1036" s="37"/>
      <c r="AH1036" s="37"/>
      <c r="AI1036" s="37"/>
      <c r="AJ1036" s="37"/>
      <c r="AK1036" s="37"/>
      <c r="AL1036" s="37"/>
      <c r="AM1036" s="37"/>
      <c r="AN1036" s="37"/>
      <c r="AO1036" s="37"/>
      <c r="AP1036" s="37"/>
      <c r="AQ1036" s="37"/>
      <c r="AR1036" s="37"/>
      <c r="AS1036" s="37"/>
      <c r="AT1036" s="37"/>
      <c r="AU1036" s="37"/>
      <c r="AV1036" s="37"/>
      <c r="AW1036" s="37"/>
      <c r="AX1036" s="37"/>
      <c r="AY1036" s="37"/>
      <c r="AZ1036" s="37"/>
      <c r="BA1036" s="37"/>
      <c r="BB1036" s="37"/>
      <c r="BC1036" s="37"/>
      <c r="BD1036" s="37"/>
    </row>
    <row r="1037" ht="15.0" customHeight="1">
      <c r="A1037" s="37"/>
      <c r="B1037" s="67"/>
      <c r="C1037" s="37"/>
      <c r="D1037" s="37"/>
      <c r="E1037" s="37"/>
      <c r="F1037" s="37"/>
      <c r="G1037" s="37"/>
      <c r="H1037" s="37"/>
      <c r="I1037" s="37"/>
      <c r="J1037" s="37"/>
      <c r="K1037" s="37"/>
      <c r="L1037" s="37"/>
      <c r="M1037" s="37"/>
      <c r="N1037" s="37"/>
      <c r="O1037" s="37"/>
      <c r="P1037" s="37"/>
      <c r="Q1037" s="37"/>
      <c r="R1037" s="37"/>
      <c r="S1037" s="37"/>
      <c r="T1037" s="37"/>
      <c r="U1037" s="37"/>
      <c r="V1037" s="37"/>
      <c r="W1037" s="37"/>
      <c r="X1037" s="37"/>
      <c r="Y1037" s="37"/>
      <c r="Z1037" s="37"/>
      <c r="AA1037" s="37"/>
      <c r="AB1037" s="37"/>
      <c r="AC1037" s="37"/>
      <c r="AD1037" s="37"/>
      <c r="AE1037" s="37"/>
      <c r="AF1037" s="37"/>
      <c r="AG1037" s="37"/>
      <c r="AH1037" s="37"/>
      <c r="AI1037" s="37"/>
      <c r="AJ1037" s="37"/>
      <c r="AK1037" s="37"/>
      <c r="AL1037" s="37"/>
      <c r="AM1037" s="37"/>
      <c r="AN1037" s="37"/>
      <c r="AO1037" s="37"/>
      <c r="AP1037" s="37"/>
      <c r="AQ1037" s="37"/>
      <c r="AR1037" s="37"/>
      <c r="AS1037" s="37"/>
      <c r="AT1037" s="37"/>
      <c r="AU1037" s="37"/>
      <c r="AV1037" s="37"/>
      <c r="AW1037" s="37"/>
      <c r="AX1037" s="37"/>
      <c r="AY1037" s="37"/>
      <c r="AZ1037" s="37"/>
      <c r="BA1037" s="37"/>
      <c r="BB1037" s="37"/>
      <c r="BC1037" s="37"/>
      <c r="BD1037" s="37"/>
    </row>
  </sheetData>
  <mergeCells count="26">
    <mergeCell ref="AS8:AT8"/>
    <mergeCell ref="AU8:AV8"/>
    <mergeCell ref="AW8:AX8"/>
    <mergeCell ref="AY8:AZ8"/>
    <mergeCell ref="N3:Q3"/>
    <mergeCell ref="O6:BB6"/>
    <mergeCell ref="O7:AZ7"/>
    <mergeCell ref="BA7:BA8"/>
    <mergeCell ref="BB7:BB9"/>
    <mergeCell ref="B8:N8"/>
    <mergeCell ref="O8:P8"/>
    <mergeCell ref="Q8:R8"/>
    <mergeCell ref="S8:T8"/>
    <mergeCell ref="B148:J148"/>
    <mergeCell ref="U8:V8"/>
    <mergeCell ref="W8:X8"/>
    <mergeCell ref="Y8:Z8"/>
    <mergeCell ref="AA8:AB8"/>
    <mergeCell ref="AC8:AD8"/>
    <mergeCell ref="AE8:AF8"/>
    <mergeCell ref="AG8:AH8"/>
    <mergeCell ref="AI8:AJ8"/>
    <mergeCell ref="AK8:AL8"/>
    <mergeCell ref="AM8:AN8"/>
    <mergeCell ref="AO8:AP8"/>
    <mergeCell ref="AQ8:AR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25"/>
    <col customWidth="1" min="2" max="2" width="52.5"/>
    <col customWidth="1" min="3" max="3" width="34.5"/>
    <col customWidth="1" min="4" max="4" width="12.75"/>
    <col customWidth="1" min="5" max="5" width="25.63"/>
    <col customWidth="1" min="6" max="6" width="17.63"/>
    <col customWidth="1" min="7" max="7" width="19.5"/>
    <col customWidth="1" min="8" max="45" width="11.25"/>
    <col customWidth="1" min="46" max="47" width="12.5"/>
  </cols>
  <sheetData>
    <row r="1" ht="15.0" customHeight="1">
      <c r="A1" s="68"/>
      <c r="B1" s="68"/>
      <c r="C1" s="69"/>
      <c r="D1" s="69"/>
      <c r="E1" s="69"/>
      <c r="F1" s="70"/>
      <c r="G1" s="69"/>
      <c r="H1" s="69"/>
      <c r="I1" s="69"/>
      <c r="J1" s="69"/>
      <c r="K1" s="69"/>
      <c r="L1" s="69"/>
      <c r="M1" s="69"/>
      <c r="N1" s="69"/>
      <c r="O1" s="69"/>
      <c r="P1" s="69"/>
      <c r="Q1" s="69"/>
      <c r="R1" s="69"/>
      <c r="S1" s="69"/>
      <c r="T1" s="69"/>
      <c r="U1" s="69"/>
      <c r="V1" s="69"/>
      <c r="W1" s="69"/>
      <c r="X1" s="69"/>
      <c r="Y1" s="69"/>
      <c r="Z1" s="3"/>
      <c r="AA1" s="3"/>
      <c r="AB1" s="3"/>
      <c r="AC1" s="3"/>
      <c r="AD1" s="3"/>
      <c r="AE1" s="3"/>
      <c r="AF1" s="3"/>
      <c r="AG1" s="3"/>
      <c r="AH1" s="3"/>
      <c r="AI1" s="3"/>
      <c r="AJ1" s="69"/>
      <c r="AK1" s="69"/>
      <c r="AL1" s="69"/>
      <c r="AM1" s="69"/>
      <c r="AN1" s="69"/>
      <c r="AO1" s="69"/>
      <c r="AP1" s="69"/>
      <c r="AQ1" s="69"/>
      <c r="AR1" s="69"/>
      <c r="AS1" s="69"/>
      <c r="AT1" s="69"/>
      <c r="AU1" s="69"/>
    </row>
    <row r="2" ht="15.0" customHeight="1">
      <c r="A2" s="68"/>
      <c r="B2" s="68"/>
      <c r="C2" s="69"/>
      <c r="D2" s="69"/>
      <c r="E2" s="69"/>
      <c r="F2" s="70"/>
      <c r="G2" s="69"/>
      <c r="H2" s="69"/>
      <c r="I2" s="69"/>
      <c r="J2" s="69"/>
      <c r="K2" s="69"/>
      <c r="L2" s="69"/>
      <c r="M2" s="69"/>
      <c r="N2" s="69"/>
      <c r="O2" s="69"/>
      <c r="P2" s="69"/>
      <c r="Q2" s="69"/>
      <c r="R2" s="69"/>
      <c r="S2" s="69"/>
      <c r="T2" s="69"/>
      <c r="U2" s="69"/>
      <c r="V2" s="69"/>
      <c r="W2" s="69"/>
      <c r="X2" s="69"/>
      <c r="Y2" s="69"/>
      <c r="Z2" s="3"/>
      <c r="AA2" s="3"/>
      <c r="AB2" s="3"/>
      <c r="AC2" s="3"/>
      <c r="AD2" s="3"/>
      <c r="AE2" s="3"/>
      <c r="AF2" s="3"/>
      <c r="AG2" s="3"/>
      <c r="AH2" s="3"/>
      <c r="AI2" s="3"/>
      <c r="AJ2" s="69"/>
      <c r="AK2" s="69"/>
      <c r="AL2" s="69"/>
      <c r="AM2" s="69"/>
      <c r="AN2" s="69"/>
      <c r="AO2" s="69"/>
      <c r="AP2" s="69"/>
      <c r="AQ2" s="69"/>
      <c r="AR2" s="69"/>
      <c r="AS2" s="69"/>
      <c r="AT2" s="69"/>
      <c r="AU2" s="69"/>
    </row>
    <row r="3" ht="15.0" customHeight="1">
      <c r="A3" s="68"/>
      <c r="B3" s="68"/>
      <c r="C3" s="71"/>
      <c r="D3" s="72"/>
      <c r="E3" s="72"/>
      <c r="F3" s="72"/>
      <c r="G3" s="72"/>
      <c r="H3" s="72"/>
      <c r="I3" s="72"/>
      <c r="J3" s="72"/>
      <c r="K3" s="71"/>
      <c r="L3" s="71"/>
      <c r="M3" s="71"/>
      <c r="N3" s="69"/>
      <c r="O3" s="69"/>
      <c r="P3" s="69"/>
      <c r="Q3" s="69"/>
      <c r="R3" s="69"/>
      <c r="S3" s="69"/>
      <c r="T3" s="69"/>
      <c r="U3" s="69"/>
      <c r="V3" s="69"/>
      <c r="W3" s="69"/>
      <c r="X3" s="69"/>
      <c r="Y3" s="69"/>
      <c r="Z3" s="3"/>
      <c r="AA3" s="3"/>
      <c r="AB3" s="3"/>
      <c r="AC3" s="3"/>
      <c r="AD3" s="3"/>
      <c r="AE3" s="3"/>
      <c r="AF3" s="3"/>
      <c r="AG3" s="3"/>
      <c r="AH3" s="3"/>
      <c r="AI3" s="3"/>
      <c r="AJ3" s="69"/>
      <c r="AK3" s="69"/>
      <c r="AL3" s="69"/>
      <c r="AM3" s="69"/>
      <c r="AN3" s="69"/>
      <c r="AO3" s="69"/>
      <c r="AP3" s="69"/>
      <c r="AQ3" s="69"/>
      <c r="AR3" s="69"/>
      <c r="AS3" s="69"/>
      <c r="AT3" s="69"/>
      <c r="AU3" s="69"/>
    </row>
    <row r="4" ht="15.0" customHeight="1">
      <c r="A4" s="68"/>
      <c r="B4" s="68"/>
      <c r="C4" s="69"/>
      <c r="D4" s="69"/>
      <c r="E4" s="69"/>
      <c r="F4" s="70"/>
      <c r="G4" s="69"/>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row>
    <row r="5" ht="15.0" customHeight="1">
      <c r="A5" s="68"/>
      <c r="B5" s="68"/>
      <c r="C5" s="69"/>
      <c r="D5" s="69"/>
      <c r="E5" s="69"/>
      <c r="F5" s="70"/>
      <c r="G5" s="69"/>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row>
    <row r="6" ht="15.0" customHeight="1">
      <c r="A6" s="68"/>
      <c r="B6" s="68"/>
      <c r="C6" s="69"/>
      <c r="D6" s="69"/>
      <c r="E6" s="69"/>
      <c r="F6" s="70"/>
      <c r="G6" s="69"/>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row>
    <row r="7" ht="15.0" customHeight="1">
      <c r="A7" s="72" t="s">
        <v>221</v>
      </c>
      <c r="H7" s="42" t="s">
        <v>40</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7"/>
    </row>
    <row r="8" ht="15.0" customHeight="1">
      <c r="H8" s="42" t="s">
        <v>4</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7"/>
      <c r="AT8" s="12" t="s">
        <v>5</v>
      </c>
      <c r="AU8" s="12" t="s">
        <v>6</v>
      </c>
    </row>
    <row r="9">
      <c r="H9" s="15" t="s">
        <v>7</v>
      </c>
      <c r="I9" s="7"/>
      <c r="J9" s="15" t="s">
        <v>8</v>
      </c>
      <c r="K9" s="7"/>
      <c r="L9" s="15" t="s">
        <v>9</v>
      </c>
      <c r="M9" s="7"/>
      <c r="N9" s="15" t="s">
        <v>10</v>
      </c>
      <c r="O9" s="7"/>
      <c r="P9" s="15" t="s">
        <v>11</v>
      </c>
      <c r="Q9" s="7"/>
      <c r="R9" s="15" t="s">
        <v>12</v>
      </c>
      <c r="S9" s="7"/>
      <c r="T9" s="15" t="s">
        <v>13</v>
      </c>
      <c r="U9" s="7"/>
      <c r="V9" s="15" t="s">
        <v>14</v>
      </c>
      <c r="W9" s="7"/>
      <c r="X9" s="15" t="s">
        <v>15</v>
      </c>
      <c r="Y9" s="7"/>
      <c r="Z9" s="15" t="s">
        <v>16</v>
      </c>
      <c r="AA9" s="7"/>
      <c r="AB9" s="15" t="s">
        <v>17</v>
      </c>
      <c r="AC9" s="7"/>
      <c r="AD9" s="15" t="s">
        <v>18</v>
      </c>
      <c r="AE9" s="7"/>
      <c r="AF9" s="15" t="s">
        <v>19</v>
      </c>
      <c r="AG9" s="7"/>
      <c r="AH9" s="15" t="s">
        <v>20</v>
      </c>
      <c r="AI9" s="7"/>
      <c r="AJ9" s="15" t="s">
        <v>21</v>
      </c>
      <c r="AK9" s="7"/>
      <c r="AL9" s="15" t="s">
        <v>22</v>
      </c>
      <c r="AM9" s="7"/>
      <c r="AN9" s="15" t="s">
        <v>23</v>
      </c>
      <c r="AO9" s="7"/>
      <c r="AP9" s="15" t="s">
        <v>24</v>
      </c>
      <c r="AQ9" s="7"/>
      <c r="AR9" s="15" t="s">
        <v>25</v>
      </c>
      <c r="AS9" s="7"/>
      <c r="AT9" s="17"/>
      <c r="AU9" s="14"/>
    </row>
    <row r="10" ht="15.0" customHeight="1">
      <c r="A10" s="73" t="s">
        <v>222</v>
      </c>
      <c r="B10" s="73" t="s">
        <v>223</v>
      </c>
      <c r="C10" s="16" t="s">
        <v>224</v>
      </c>
      <c r="D10" s="16" t="s">
        <v>225</v>
      </c>
      <c r="E10" s="74" t="s">
        <v>226</v>
      </c>
      <c r="F10" s="75" t="s">
        <v>227</v>
      </c>
      <c r="G10" s="16" t="s">
        <v>6</v>
      </c>
      <c r="H10" s="12" t="s">
        <v>27</v>
      </c>
      <c r="I10" s="12" t="s">
        <v>28</v>
      </c>
      <c r="J10" s="48" t="s">
        <v>27</v>
      </c>
      <c r="K10" s="48" t="s">
        <v>28</v>
      </c>
      <c r="L10" s="48" t="s">
        <v>27</v>
      </c>
      <c r="M10" s="48" t="s">
        <v>28</v>
      </c>
      <c r="N10" s="48" t="s">
        <v>27</v>
      </c>
      <c r="O10" s="48" t="s">
        <v>28</v>
      </c>
      <c r="P10" s="48" t="s">
        <v>27</v>
      </c>
      <c r="Q10" s="48" t="s">
        <v>28</v>
      </c>
      <c r="R10" s="48" t="s">
        <v>27</v>
      </c>
      <c r="S10" s="48" t="s">
        <v>28</v>
      </c>
      <c r="T10" s="48" t="s">
        <v>27</v>
      </c>
      <c r="U10" s="48" t="s">
        <v>28</v>
      </c>
      <c r="V10" s="48" t="s">
        <v>27</v>
      </c>
      <c r="W10" s="48" t="s">
        <v>28</v>
      </c>
      <c r="X10" s="48" t="s">
        <v>27</v>
      </c>
      <c r="Y10" s="48" t="s">
        <v>28</v>
      </c>
      <c r="Z10" s="48" t="s">
        <v>27</v>
      </c>
      <c r="AA10" s="48" t="s">
        <v>28</v>
      </c>
      <c r="AB10" s="48" t="s">
        <v>27</v>
      </c>
      <c r="AC10" s="48" t="s">
        <v>28</v>
      </c>
      <c r="AD10" s="48" t="s">
        <v>27</v>
      </c>
      <c r="AE10" s="48" t="s">
        <v>28</v>
      </c>
      <c r="AF10" s="48" t="s">
        <v>27</v>
      </c>
      <c r="AG10" s="48" t="s">
        <v>28</v>
      </c>
      <c r="AH10" s="48" t="s">
        <v>27</v>
      </c>
      <c r="AI10" s="48" t="s">
        <v>28</v>
      </c>
      <c r="AJ10" s="48" t="s">
        <v>27</v>
      </c>
      <c r="AK10" s="48" t="s">
        <v>28</v>
      </c>
      <c r="AL10" s="48" t="s">
        <v>27</v>
      </c>
      <c r="AM10" s="48" t="s">
        <v>28</v>
      </c>
      <c r="AN10" s="48" t="s">
        <v>27</v>
      </c>
      <c r="AO10" s="48" t="s">
        <v>28</v>
      </c>
      <c r="AP10" s="48" t="s">
        <v>27</v>
      </c>
      <c r="AQ10" s="48" t="s">
        <v>28</v>
      </c>
      <c r="AR10" s="48" t="s">
        <v>27</v>
      </c>
      <c r="AS10" s="48" t="s">
        <v>28</v>
      </c>
      <c r="AT10" s="48" t="s">
        <v>28</v>
      </c>
      <c r="AU10" s="17"/>
    </row>
    <row r="11">
      <c r="A11" s="76" t="s">
        <v>228</v>
      </c>
      <c r="B11" s="76" t="s">
        <v>229</v>
      </c>
      <c r="C11" s="76" t="s">
        <v>230</v>
      </c>
      <c r="D11" s="77">
        <v>1.0</v>
      </c>
      <c r="E11" s="78" t="s">
        <v>231</v>
      </c>
      <c r="F11" s="79">
        <v>1.0E7</v>
      </c>
      <c r="G11" s="80">
        <f t="shared" ref="G11:G79" si="1">F11*D11</f>
        <v>10000000</v>
      </c>
      <c r="H11" s="80">
        <v>0.0</v>
      </c>
      <c r="I11" s="80">
        <v>0.0</v>
      </c>
      <c r="J11" s="80">
        <v>0.0</v>
      </c>
      <c r="K11" s="80">
        <v>0.0</v>
      </c>
      <c r="L11" s="80">
        <v>0.0</v>
      </c>
      <c r="M11" s="80">
        <v>0.0</v>
      </c>
      <c r="N11" s="80">
        <v>0.0</v>
      </c>
      <c r="O11" s="80">
        <v>0.0</v>
      </c>
      <c r="P11" s="80">
        <v>0.0</v>
      </c>
      <c r="Q11" s="80">
        <v>0.0</v>
      </c>
      <c r="R11" s="80">
        <f>G11</f>
        <v>10000000</v>
      </c>
      <c r="S11" s="80">
        <v>0.0</v>
      </c>
      <c r="T11" s="80">
        <v>0.0</v>
      </c>
      <c r="U11" s="80">
        <v>0.0</v>
      </c>
      <c r="V11" s="80">
        <v>0.0</v>
      </c>
      <c r="W11" s="80">
        <v>0.0</v>
      </c>
      <c r="X11" s="80">
        <v>0.0</v>
      </c>
      <c r="Y11" s="80">
        <v>0.0</v>
      </c>
      <c r="Z11" s="80">
        <v>0.0</v>
      </c>
      <c r="AA11" s="80">
        <v>0.0</v>
      </c>
      <c r="AB11" s="80">
        <v>0.0</v>
      </c>
      <c r="AC11" s="80">
        <v>0.0</v>
      </c>
      <c r="AD11" s="80">
        <v>0.0</v>
      </c>
      <c r="AE11" s="80">
        <v>0.0</v>
      </c>
      <c r="AF11" s="80">
        <v>0.0</v>
      </c>
      <c r="AG11" s="80">
        <v>0.0</v>
      </c>
      <c r="AH11" s="80">
        <v>0.0</v>
      </c>
      <c r="AI11" s="80">
        <v>0.0</v>
      </c>
      <c r="AJ11" s="80">
        <v>0.0</v>
      </c>
      <c r="AK11" s="80">
        <v>0.0</v>
      </c>
      <c r="AL11" s="80">
        <v>0.0</v>
      </c>
      <c r="AM11" s="80">
        <v>0.0</v>
      </c>
      <c r="AN11" s="80">
        <v>0.0</v>
      </c>
      <c r="AO11" s="80">
        <v>0.0</v>
      </c>
      <c r="AP11" s="80">
        <v>0.0</v>
      </c>
      <c r="AQ11" s="80">
        <v>0.0</v>
      </c>
      <c r="AR11" s="80">
        <v>0.0</v>
      </c>
      <c r="AS11" s="80">
        <v>0.0</v>
      </c>
      <c r="AT11" s="80">
        <f>IF(SUM(H11:AS11)&gt;0,0,G11)</f>
        <v>0</v>
      </c>
      <c r="AU11" s="80">
        <f t="shared" ref="AU11:AU79" si="2">SUM(H11:AT11)</f>
        <v>10000000</v>
      </c>
    </row>
    <row r="12">
      <c r="A12" s="63" t="s">
        <v>232</v>
      </c>
      <c r="B12" s="63" t="s">
        <v>233</v>
      </c>
      <c r="C12" s="76" t="s">
        <v>234</v>
      </c>
      <c r="D12" s="77">
        <v>1.0</v>
      </c>
      <c r="E12" s="81" t="s">
        <v>235</v>
      </c>
      <c r="F12" s="79">
        <v>9000000.0</v>
      </c>
      <c r="G12" s="80">
        <f t="shared" si="1"/>
        <v>9000000</v>
      </c>
      <c r="H12" s="80">
        <v>0.0</v>
      </c>
      <c r="I12" s="80">
        <v>0.0</v>
      </c>
      <c r="J12" s="80">
        <v>0.0</v>
      </c>
      <c r="K12" s="80">
        <v>0.0</v>
      </c>
      <c r="L12" s="80">
        <v>0.0</v>
      </c>
      <c r="M12" s="80">
        <v>0.0</v>
      </c>
      <c r="N12" s="80">
        <v>0.0</v>
      </c>
      <c r="O12" s="80">
        <v>0.0</v>
      </c>
      <c r="P12" s="80">
        <v>0.0</v>
      </c>
      <c r="Q12" s="80">
        <v>0.0</v>
      </c>
      <c r="R12" s="80">
        <v>0.0</v>
      </c>
      <c r="S12" s="80">
        <v>0.0</v>
      </c>
      <c r="T12" s="80">
        <v>0.0</v>
      </c>
      <c r="U12" s="80">
        <v>0.0</v>
      </c>
      <c r="V12" s="80">
        <v>0.0</v>
      </c>
      <c r="W12" s="80">
        <v>0.0</v>
      </c>
      <c r="X12" s="80">
        <v>0.0</v>
      </c>
      <c r="Y12" s="80">
        <v>0.0</v>
      </c>
      <c r="Z12" s="80">
        <v>0.0</v>
      </c>
      <c r="AA12" s="80">
        <v>0.0</v>
      </c>
      <c r="AB12" s="80">
        <v>0.0</v>
      </c>
      <c r="AC12" s="80">
        <v>0.0</v>
      </c>
      <c r="AD12" s="80">
        <v>0.0</v>
      </c>
      <c r="AE12" s="80">
        <v>0.0</v>
      </c>
      <c r="AF12" s="80">
        <v>0.0</v>
      </c>
      <c r="AG12" s="80">
        <v>0.0</v>
      </c>
      <c r="AH12" s="80">
        <v>0.0</v>
      </c>
      <c r="AI12" s="80">
        <v>0.0</v>
      </c>
      <c r="AJ12" s="80">
        <v>0.0</v>
      </c>
      <c r="AK12" s="80">
        <v>0.0</v>
      </c>
      <c r="AL12" s="80">
        <v>0.0</v>
      </c>
      <c r="AM12" s="80">
        <v>0.0</v>
      </c>
      <c r="AN12" s="80">
        <v>0.0</v>
      </c>
      <c r="AO12" s="80">
        <v>0.0</v>
      </c>
      <c r="AP12" s="80">
        <v>0.0</v>
      </c>
      <c r="AQ12" s="80">
        <v>0.0</v>
      </c>
      <c r="AR12" s="80">
        <v>0.0</v>
      </c>
      <c r="AS12" s="80">
        <v>0.0</v>
      </c>
      <c r="AT12" s="80">
        <f>IF(SUM($H$21:$AS$21)&gt;0,0,G12)</f>
        <v>9000000</v>
      </c>
      <c r="AU12" s="80">
        <f t="shared" si="2"/>
        <v>9000000</v>
      </c>
    </row>
    <row r="13">
      <c r="A13" s="76" t="s">
        <v>236</v>
      </c>
      <c r="B13" s="76" t="s">
        <v>237</v>
      </c>
      <c r="C13" s="76" t="s">
        <v>238</v>
      </c>
      <c r="D13" s="77">
        <v>1.0</v>
      </c>
      <c r="E13" s="82" t="s">
        <v>231</v>
      </c>
      <c r="F13" s="79">
        <v>1.4E7</v>
      </c>
      <c r="G13" s="80">
        <f t="shared" si="1"/>
        <v>14000000</v>
      </c>
      <c r="H13" s="80">
        <v>0.0</v>
      </c>
      <c r="I13" s="80">
        <v>0.0</v>
      </c>
      <c r="J13" s="80">
        <v>0.0</v>
      </c>
      <c r="K13" s="80">
        <v>0.0</v>
      </c>
      <c r="L13" s="80">
        <v>0.0</v>
      </c>
      <c r="M13" s="80">
        <v>0.0</v>
      </c>
      <c r="N13" s="80">
        <v>0.0</v>
      </c>
      <c r="O13" s="80">
        <v>0.0</v>
      </c>
      <c r="P13" s="80">
        <v>0.0</v>
      </c>
      <c r="Q13" s="80">
        <v>0.0</v>
      </c>
      <c r="R13" s="80">
        <f t="shared" ref="R13:R14" si="3">G13</f>
        <v>14000000</v>
      </c>
      <c r="S13" s="80">
        <v>0.0</v>
      </c>
      <c r="T13" s="80">
        <v>0.0</v>
      </c>
      <c r="U13" s="80">
        <v>0.0</v>
      </c>
      <c r="V13" s="80">
        <v>0.0</v>
      </c>
      <c r="W13" s="80">
        <v>0.0</v>
      </c>
      <c r="X13" s="80">
        <v>0.0</v>
      </c>
      <c r="Y13" s="80">
        <v>0.0</v>
      </c>
      <c r="Z13" s="80">
        <v>0.0</v>
      </c>
      <c r="AA13" s="80">
        <v>0.0</v>
      </c>
      <c r="AB13" s="80">
        <v>0.0</v>
      </c>
      <c r="AC13" s="80">
        <v>0.0</v>
      </c>
      <c r="AD13" s="80">
        <v>0.0</v>
      </c>
      <c r="AE13" s="80">
        <v>0.0</v>
      </c>
      <c r="AF13" s="80">
        <v>0.0</v>
      </c>
      <c r="AG13" s="80">
        <v>0.0</v>
      </c>
      <c r="AH13" s="80">
        <v>0.0</v>
      </c>
      <c r="AI13" s="80">
        <v>0.0</v>
      </c>
      <c r="AJ13" s="80">
        <v>0.0</v>
      </c>
      <c r="AK13" s="80">
        <v>0.0</v>
      </c>
      <c r="AL13" s="80">
        <v>0.0</v>
      </c>
      <c r="AM13" s="80">
        <v>0.0</v>
      </c>
      <c r="AN13" s="80">
        <v>0.0</v>
      </c>
      <c r="AO13" s="80">
        <v>0.0</v>
      </c>
      <c r="AP13" s="80">
        <v>0.0</v>
      </c>
      <c r="AQ13" s="80">
        <v>0.0</v>
      </c>
      <c r="AR13" s="80">
        <v>0.0</v>
      </c>
      <c r="AS13" s="80">
        <v>0.0</v>
      </c>
      <c r="AT13" s="80">
        <f t="shared" ref="AT13:AT15" si="4">IF(SUM(H13:AS13)&gt;0,0,G13)</f>
        <v>0</v>
      </c>
      <c r="AU13" s="80">
        <f t="shared" si="2"/>
        <v>14000000</v>
      </c>
    </row>
    <row r="14">
      <c r="A14" s="76" t="s">
        <v>239</v>
      </c>
      <c r="B14" s="76" t="s">
        <v>240</v>
      </c>
      <c r="C14" s="76" t="s">
        <v>241</v>
      </c>
      <c r="D14" s="77">
        <v>1.0</v>
      </c>
      <c r="E14" s="78" t="s">
        <v>231</v>
      </c>
      <c r="F14" s="79">
        <v>1.2E7</v>
      </c>
      <c r="G14" s="80">
        <f t="shared" si="1"/>
        <v>12000000</v>
      </c>
      <c r="H14" s="80">
        <v>0.0</v>
      </c>
      <c r="I14" s="80">
        <v>0.0</v>
      </c>
      <c r="J14" s="80">
        <v>0.0</v>
      </c>
      <c r="K14" s="80">
        <v>0.0</v>
      </c>
      <c r="L14" s="80">
        <v>0.0</v>
      </c>
      <c r="M14" s="80">
        <v>0.0</v>
      </c>
      <c r="N14" s="80">
        <v>0.0</v>
      </c>
      <c r="O14" s="80">
        <v>0.0</v>
      </c>
      <c r="P14" s="80">
        <v>0.0</v>
      </c>
      <c r="Q14" s="80">
        <v>0.0</v>
      </c>
      <c r="R14" s="80">
        <f t="shared" si="3"/>
        <v>12000000</v>
      </c>
      <c r="S14" s="80">
        <v>0.0</v>
      </c>
      <c r="T14" s="80">
        <v>0.0</v>
      </c>
      <c r="U14" s="80">
        <v>0.0</v>
      </c>
      <c r="V14" s="80">
        <v>0.0</v>
      </c>
      <c r="W14" s="80">
        <v>0.0</v>
      </c>
      <c r="X14" s="80">
        <v>0.0</v>
      </c>
      <c r="Y14" s="80">
        <v>0.0</v>
      </c>
      <c r="Z14" s="80">
        <v>0.0</v>
      </c>
      <c r="AA14" s="80">
        <v>0.0</v>
      </c>
      <c r="AB14" s="80">
        <v>0.0</v>
      </c>
      <c r="AC14" s="80">
        <v>0.0</v>
      </c>
      <c r="AD14" s="80">
        <v>0.0</v>
      </c>
      <c r="AE14" s="80">
        <v>0.0</v>
      </c>
      <c r="AF14" s="80">
        <v>0.0</v>
      </c>
      <c r="AG14" s="80">
        <v>0.0</v>
      </c>
      <c r="AH14" s="80">
        <v>0.0</v>
      </c>
      <c r="AI14" s="80">
        <v>0.0</v>
      </c>
      <c r="AJ14" s="80">
        <v>0.0</v>
      </c>
      <c r="AK14" s="80">
        <v>0.0</v>
      </c>
      <c r="AL14" s="80">
        <v>0.0</v>
      </c>
      <c r="AM14" s="80">
        <v>0.0</v>
      </c>
      <c r="AN14" s="80">
        <v>0.0</v>
      </c>
      <c r="AO14" s="80">
        <v>0.0</v>
      </c>
      <c r="AP14" s="80">
        <v>0.0</v>
      </c>
      <c r="AQ14" s="80">
        <v>0.0</v>
      </c>
      <c r="AR14" s="80">
        <v>0.0</v>
      </c>
      <c r="AS14" s="80">
        <v>0.0</v>
      </c>
      <c r="AT14" s="80">
        <f t="shared" si="4"/>
        <v>0</v>
      </c>
      <c r="AU14" s="80">
        <f t="shared" si="2"/>
        <v>12000000</v>
      </c>
    </row>
    <row r="15">
      <c r="A15" s="76" t="s">
        <v>242</v>
      </c>
      <c r="B15" s="76" t="s">
        <v>243</v>
      </c>
      <c r="C15" s="83" t="s">
        <v>244</v>
      </c>
      <c r="D15" s="84">
        <v>1.0</v>
      </c>
      <c r="E15" s="81" t="s">
        <v>245</v>
      </c>
      <c r="F15" s="79">
        <v>6.935E8</v>
      </c>
      <c r="G15" s="85">
        <f t="shared" si="1"/>
        <v>693500000</v>
      </c>
      <c r="H15" s="80">
        <v>0.0</v>
      </c>
      <c r="I15" s="80">
        <v>0.0</v>
      </c>
      <c r="J15" s="80">
        <v>0.0</v>
      </c>
      <c r="K15" s="80">
        <v>0.0</v>
      </c>
      <c r="L15" s="80">
        <v>0.0</v>
      </c>
      <c r="M15" s="80">
        <v>0.0</v>
      </c>
      <c r="N15" s="80">
        <v>0.0</v>
      </c>
      <c r="O15" s="80">
        <v>0.0</v>
      </c>
      <c r="P15" s="80">
        <v>0.0</v>
      </c>
      <c r="Q15" s="80">
        <v>0.0</v>
      </c>
      <c r="R15" s="80">
        <v>0.0</v>
      </c>
      <c r="S15" s="80">
        <v>0.0</v>
      </c>
      <c r="T15" s="80">
        <v>0.0</v>
      </c>
      <c r="U15" s="80">
        <v>0.0</v>
      </c>
      <c r="V15" s="80">
        <v>0.0</v>
      </c>
      <c r="W15" s="80">
        <v>0.0</v>
      </c>
      <c r="X15" s="80">
        <v>0.0</v>
      </c>
      <c r="Y15" s="80">
        <v>0.0</v>
      </c>
      <c r="Z15" s="80">
        <v>0.0</v>
      </c>
      <c r="AA15" s="80">
        <v>0.0</v>
      </c>
      <c r="AB15" s="80">
        <v>0.0</v>
      </c>
      <c r="AC15" s="80">
        <v>0.0</v>
      </c>
      <c r="AD15" s="80">
        <v>0.0</v>
      </c>
      <c r="AE15" s="80">
        <v>0.0</v>
      </c>
      <c r="AF15" s="80">
        <v>0.0</v>
      </c>
      <c r="AG15" s="80">
        <v>0.0</v>
      </c>
      <c r="AH15" s="80">
        <v>0.0</v>
      </c>
      <c r="AI15" s="80">
        <v>0.0</v>
      </c>
      <c r="AJ15" s="80">
        <v>0.0</v>
      </c>
      <c r="AK15" s="80">
        <v>0.0</v>
      </c>
      <c r="AL15" s="80">
        <v>0.0</v>
      </c>
      <c r="AM15" s="80">
        <v>0.0</v>
      </c>
      <c r="AN15" s="80">
        <v>0.0</v>
      </c>
      <c r="AO15" s="80">
        <v>0.0</v>
      </c>
      <c r="AP15" s="80">
        <v>0.0</v>
      </c>
      <c r="AQ15" s="80">
        <v>0.0</v>
      </c>
      <c r="AR15" s="80">
        <v>0.0</v>
      </c>
      <c r="AS15" s="80">
        <v>0.0</v>
      </c>
      <c r="AT15" s="80">
        <f t="shared" si="4"/>
        <v>693500000</v>
      </c>
      <c r="AU15" s="80">
        <f t="shared" si="2"/>
        <v>693500000</v>
      </c>
    </row>
    <row r="16">
      <c r="A16" s="63" t="s">
        <v>246</v>
      </c>
      <c r="B16" s="63" t="s">
        <v>247</v>
      </c>
      <c r="C16" s="76" t="s">
        <v>248</v>
      </c>
      <c r="D16" s="77">
        <v>1.0</v>
      </c>
      <c r="E16" s="81" t="s">
        <v>249</v>
      </c>
      <c r="F16" s="79">
        <v>7.3E8</v>
      </c>
      <c r="G16" s="80">
        <f t="shared" si="1"/>
        <v>730000000</v>
      </c>
      <c r="H16" s="80">
        <v>0.0</v>
      </c>
      <c r="I16" s="80">
        <v>0.0</v>
      </c>
      <c r="J16" s="80">
        <v>0.0</v>
      </c>
      <c r="K16" s="80">
        <v>0.0</v>
      </c>
      <c r="L16" s="80">
        <v>0.0</v>
      </c>
      <c r="M16" s="80">
        <v>0.0</v>
      </c>
      <c r="N16" s="80">
        <v>0.0</v>
      </c>
      <c r="O16" s="80">
        <v>0.0</v>
      </c>
      <c r="P16" s="80">
        <v>0.0</v>
      </c>
      <c r="Q16" s="80">
        <v>0.0</v>
      </c>
      <c r="R16" s="80">
        <v>0.0</v>
      </c>
      <c r="S16" s="80">
        <v>0.0</v>
      </c>
      <c r="T16" s="80">
        <v>0.0</v>
      </c>
      <c r="U16" s="80">
        <v>0.0</v>
      </c>
      <c r="V16" s="80">
        <v>0.0</v>
      </c>
      <c r="W16" s="80">
        <v>0.0</v>
      </c>
      <c r="X16" s="80">
        <v>0.0</v>
      </c>
      <c r="Y16" s="80">
        <v>0.0</v>
      </c>
      <c r="Z16" s="80">
        <v>0.0</v>
      </c>
      <c r="AA16" s="80">
        <v>0.0</v>
      </c>
      <c r="AB16" s="80">
        <v>0.0</v>
      </c>
      <c r="AC16" s="80">
        <v>0.0</v>
      </c>
      <c r="AD16" s="80">
        <v>0.0</v>
      </c>
      <c r="AE16" s="80">
        <v>0.0</v>
      </c>
      <c r="AF16" s="80">
        <v>0.0</v>
      </c>
      <c r="AG16" s="80">
        <v>0.0</v>
      </c>
      <c r="AH16" s="80">
        <v>0.0</v>
      </c>
      <c r="AI16" s="80">
        <v>0.0</v>
      </c>
      <c r="AJ16" s="80">
        <v>0.0</v>
      </c>
      <c r="AK16" s="80">
        <v>0.0</v>
      </c>
      <c r="AL16" s="80">
        <v>0.0</v>
      </c>
      <c r="AM16" s="80">
        <v>0.0</v>
      </c>
      <c r="AN16" s="80">
        <v>0.0</v>
      </c>
      <c r="AO16" s="80">
        <v>0.0</v>
      </c>
      <c r="AP16" s="80">
        <v>0.0</v>
      </c>
      <c r="AQ16" s="80">
        <v>0.0</v>
      </c>
      <c r="AR16" s="80">
        <v>0.0</v>
      </c>
      <c r="AS16" s="80">
        <v>0.0</v>
      </c>
      <c r="AT16" s="80">
        <f t="shared" ref="AT16:AT17" si="5">IF(SUM($H$24:$AS$24)&gt;0,0,G16)</f>
        <v>730000000</v>
      </c>
      <c r="AU16" s="80">
        <f t="shared" si="2"/>
        <v>730000000</v>
      </c>
    </row>
    <row r="17">
      <c r="A17" s="63" t="s">
        <v>250</v>
      </c>
      <c r="B17" s="63" t="s">
        <v>251</v>
      </c>
      <c r="C17" s="76" t="s">
        <v>248</v>
      </c>
      <c r="D17" s="77">
        <v>1.0</v>
      </c>
      <c r="E17" s="81" t="s">
        <v>249</v>
      </c>
      <c r="F17" s="79">
        <v>1.2E8</v>
      </c>
      <c r="G17" s="80">
        <f t="shared" si="1"/>
        <v>120000000</v>
      </c>
      <c r="H17" s="80">
        <v>0.0</v>
      </c>
      <c r="I17" s="80">
        <v>0.0</v>
      </c>
      <c r="J17" s="80">
        <v>0.0</v>
      </c>
      <c r="K17" s="80">
        <v>0.0</v>
      </c>
      <c r="L17" s="80">
        <v>0.0</v>
      </c>
      <c r="M17" s="80">
        <v>0.0</v>
      </c>
      <c r="N17" s="80">
        <v>0.0</v>
      </c>
      <c r="O17" s="80">
        <v>0.0</v>
      </c>
      <c r="P17" s="80">
        <v>0.0</v>
      </c>
      <c r="Q17" s="80">
        <v>0.0</v>
      </c>
      <c r="R17" s="80">
        <v>0.0</v>
      </c>
      <c r="S17" s="80">
        <v>0.0</v>
      </c>
      <c r="T17" s="80">
        <v>0.0</v>
      </c>
      <c r="U17" s="80">
        <v>0.0</v>
      </c>
      <c r="V17" s="80">
        <v>0.0</v>
      </c>
      <c r="W17" s="80">
        <v>0.0</v>
      </c>
      <c r="X17" s="80">
        <v>0.0</v>
      </c>
      <c r="Y17" s="80">
        <v>0.0</v>
      </c>
      <c r="Z17" s="80">
        <v>0.0</v>
      </c>
      <c r="AA17" s="80">
        <v>0.0</v>
      </c>
      <c r="AB17" s="80">
        <v>0.0</v>
      </c>
      <c r="AC17" s="80">
        <v>0.0</v>
      </c>
      <c r="AD17" s="80">
        <v>0.0</v>
      </c>
      <c r="AE17" s="80">
        <v>0.0</v>
      </c>
      <c r="AF17" s="80">
        <v>0.0</v>
      </c>
      <c r="AG17" s="80">
        <v>0.0</v>
      </c>
      <c r="AH17" s="80">
        <v>0.0</v>
      </c>
      <c r="AI17" s="80">
        <v>0.0</v>
      </c>
      <c r="AJ17" s="80">
        <v>0.0</v>
      </c>
      <c r="AK17" s="80">
        <v>0.0</v>
      </c>
      <c r="AL17" s="80">
        <v>0.0</v>
      </c>
      <c r="AM17" s="80">
        <v>0.0</v>
      </c>
      <c r="AN17" s="80">
        <v>0.0</v>
      </c>
      <c r="AO17" s="80">
        <v>0.0</v>
      </c>
      <c r="AP17" s="80">
        <v>0.0</v>
      </c>
      <c r="AQ17" s="80">
        <v>0.0</v>
      </c>
      <c r="AR17" s="80">
        <v>0.0</v>
      </c>
      <c r="AS17" s="80">
        <v>0.0</v>
      </c>
      <c r="AT17" s="80">
        <f t="shared" si="5"/>
        <v>120000000</v>
      </c>
      <c r="AU17" s="80">
        <f t="shared" si="2"/>
        <v>120000000</v>
      </c>
    </row>
    <row r="18">
      <c r="A18" s="76" t="s">
        <v>252</v>
      </c>
      <c r="B18" s="76" t="s">
        <v>253</v>
      </c>
      <c r="C18" s="61" t="s">
        <v>254</v>
      </c>
      <c r="D18" s="84">
        <v>3.0</v>
      </c>
      <c r="E18" s="86" t="s">
        <v>245</v>
      </c>
      <c r="F18" s="79">
        <v>1500000.0</v>
      </c>
      <c r="G18" s="85">
        <f t="shared" si="1"/>
        <v>4500000</v>
      </c>
      <c r="H18" s="80">
        <v>0.0</v>
      </c>
      <c r="I18" s="80">
        <v>0.0</v>
      </c>
      <c r="J18" s="80">
        <v>0.0</v>
      </c>
      <c r="K18" s="80">
        <v>0.0</v>
      </c>
      <c r="L18" s="80">
        <v>0.0</v>
      </c>
      <c r="M18" s="80">
        <v>0.0</v>
      </c>
      <c r="N18" s="80">
        <v>0.0</v>
      </c>
      <c r="O18" s="80">
        <v>0.0</v>
      </c>
      <c r="P18" s="80">
        <v>0.0</v>
      </c>
      <c r="Q18" s="80">
        <v>0.0</v>
      </c>
      <c r="R18" s="80">
        <v>0.0</v>
      </c>
      <c r="S18" s="80">
        <v>0.0</v>
      </c>
      <c r="T18" s="80">
        <v>0.0</v>
      </c>
      <c r="U18" s="80">
        <v>0.0</v>
      </c>
      <c r="V18" s="80">
        <v>0.0</v>
      </c>
      <c r="W18" s="80">
        <v>0.0</v>
      </c>
      <c r="X18" s="80">
        <v>0.0</v>
      </c>
      <c r="Y18" s="80">
        <v>0.0</v>
      </c>
      <c r="Z18" s="80">
        <v>0.0</v>
      </c>
      <c r="AA18" s="80">
        <v>0.0</v>
      </c>
      <c r="AB18" s="80">
        <v>0.0</v>
      </c>
      <c r="AC18" s="80">
        <v>0.0</v>
      </c>
      <c r="AD18" s="80">
        <v>0.0</v>
      </c>
      <c r="AE18" s="80">
        <v>0.0</v>
      </c>
      <c r="AF18" s="80">
        <v>0.0</v>
      </c>
      <c r="AG18" s="80">
        <v>0.0</v>
      </c>
      <c r="AH18" s="80">
        <v>0.0</v>
      </c>
      <c r="AI18" s="80">
        <v>0.0</v>
      </c>
      <c r="AJ18" s="80">
        <v>0.0</v>
      </c>
      <c r="AK18" s="80">
        <v>0.0</v>
      </c>
      <c r="AL18" s="80">
        <v>0.0</v>
      </c>
      <c r="AM18" s="80">
        <v>0.0</v>
      </c>
      <c r="AN18" s="80">
        <v>0.0</v>
      </c>
      <c r="AO18" s="80">
        <v>0.0</v>
      </c>
      <c r="AP18" s="80">
        <v>0.0</v>
      </c>
      <c r="AQ18" s="80">
        <v>0.0</v>
      </c>
      <c r="AR18" s="80">
        <v>0.0</v>
      </c>
      <c r="AS18" s="80">
        <v>0.0</v>
      </c>
      <c r="AT18" s="80">
        <f t="shared" ref="AT18:AT39" si="6">IF(SUM(H18:AS18)&gt;0,0,G18)</f>
        <v>4500000</v>
      </c>
      <c r="AU18" s="80">
        <f t="shared" si="2"/>
        <v>4500000</v>
      </c>
    </row>
    <row r="19">
      <c r="A19" s="63" t="s">
        <v>255</v>
      </c>
      <c r="B19" s="76" t="s">
        <v>256</v>
      </c>
      <c r="C19" s="76" t="s">
        <v>257</v>
      </c>
      <c r="D19" s="77">
        <v>2.0</v>
      </c>
      <c r="E19" s="86" t="s">
        <v>231</v>
      </c>
      <c r="F19" s="79">
        <v>1.9975E7</v>
      </c>
      <c r="G19" s="80">
        <f t="shared" si="1"/>
        <v>39950000</v>
      </c>
      <c r="H19" s="80">
        <v>0.0</v>
      </c>
      <c r="I19" s="80">
        <v>0.0</v>
      </c>
      <c r="J19" s="80">
        <v>0.0</v>
      </c>
      <c r="K19" s="80">
        <v>0.0</v>
      </c>
      <c r="L19" s="80">
        <v>0.0</v>
      </c>
      <c r="M19" s="80">
        <v>0.0</v>
      </c>
      <c r="N19" s="80">
        <v>0.0</v>
      </c>
      <c r="O19" s="80">
        <v>0.0</v>
      </c>
      <c r="P19" s="80">
        <v>0.0</v>
      </c>
      <c r="Q19" s="80">
        <v>0.0</v>
      </c>
      <c r="R19" s="80">
        <v>0.0</v>
      </c>
      <c r="S19" s="80">
        <v>0.0</v>
      </c>
      <c r="T19" s="80">
        <v>0.0</v>
      </c>
      <c r="U19" s="80">
        <v>0.0</v>
      </c>
      <c r="V19" s="80">
        <v>0.0</v>
      </c>
      <c r="W19" s="80">
        <v>0.0</v>
      </c>
      <c r="X19" s="80">
        <v>0.0</v>
      </c>
      <c r="Y19" s="80">
        <v>0.0</v>
      </c>
      <c r="Z19" s="80">
        <v>0.0</v>
      </c>
      <c r="AA19" s="80">
        <v>0.0</v>
      </c>
      <c r="AB19" s="80">
        <v>0.0</v>
      </c>
      <c r="AC19" s="80">
        <v>0.0</v>
      </c>
      <c r="AD19" s="80">
        <v>0.0</v>
      </c>
      <c r="AE19" s="80">
        <v>0.0</v>
      </c>
      <c r="AF19" s="80">
        <v>0.0</v>
      </c>
      <c r="AG19" s="80">
        <v>0.0</v>
      </c>
      <c r="AH19" s="80">
        <v>0.0</v>
      </c>
      <c r="AI19" s="80">
        <v>0.0</v>
      </c>
      <c r="AJ19" s="80">
        <v>0.0</v>
      </c>
      <c r="AK19" s="80">
        <v>0.0</v>
      </c>
      <c r="AL19" s="80">
        <v>0.0</v>
      </c>
      <c r="AM19" s="80">
        <v>0.0</v>
      </c>
      <c r="AN19" s="80">
        <v>0.0</v>
      </c>
      <c r="AO19" s="80">
        <v>0.0</v>
      </c>
      <c r="AP19" s="80">
        <v>0.0</v>
      </c>
      <c r="AQ19" s="80">
        <v>0.0</v>
      </c>
      <c r="AR19" s="80">
        <v>0.0</v>
      </c>
      <c r="AS19" s="80">
        <v>0.0</v>
      </c>
      <c r="AT19" s="80">
        <f t="shared" si="6"/>
        <v>39950000</v>
      </c>
      <c r="AU19" s="80">
        <f t="shared" si="2"/>
        <v>39950000</v>
      </c>
    </row>
    <row r="20">
      <c r="A20" s="87" t="s">
        <v>258</v>
      </c>
      <c r="B20" s="88" t="s">
        <v>259</v>
      </c>
      <c r="C20" s="89" t="s">
        <v>260</v>
      </c>
      <c r="D20" s="84">
        <v>1.0</v>
      </c>
      <c r="E20" s="90" t="s">
        <v>261</v>
      </c>
      <c r="F20" s="79">
        <v>8760000.0</v>
      </c>
      <c r="G20" s="85">
        <f t="shared" si="1"/>
        <v>8760000</v>
      </c>
      <c r="H20" s="80">
        <v>0.0</v>
      </c>
      <c r="I20" s="80">
        <v>0.0</v>
      </c>
      <c r="J20" s="80">
        <v>0.0</v>
      </c>
      <c r="K20" s="80">
        <v>0.0</v>
      </c>
      <c r="L20" s="80">
        <v>0.0</v>
      </c>
      <c r="M20" s="80">
        <v>0.0</v>
      </c>
      <c r="N20" s="80">
        <v>0.0</v>
      </c>
      <c r="O20" s="80">
        <v>0.0</v>
      </c>
      <c r="P20" s="80">
        <v>0.0</v>
      </c>
      <c r="Q20" s="80">
        <v>0.0</v>
      </c>
      <c r="R20" s="80">
        <v>0.0</v>
      </c>
      <c r="S20" s="80">
        <v>0.0</v>
      </c>
      <c r="T20" s="80">
        <v>0.0</v>
      </c>
      <c r="U20" s="80">
        <v>0.0</v>
      </c>
      <c r="V20" s="80">
        <v>0.0</v>
      </c>
      <c r="W20" s="80">
        <v>0.0</v>
      </c>
      <c r="X20" s="80">
        <v>0.0</v>
      </c>
      <c r="Y20" s="80">
        <v>0.0</v>
      </c>
      <c r="Z20" s="80">
        <v>0.0</v>
      </c>
      <c r="AA20" s="80">
        <v>0.0</v>
      </c>
      <c r="AB20" s="80">
        <v>0.0</v>
      </c>
      <c r="AC20" s="80">
        <v>0.0</v>
      </c>
      <c r="AD20" s="80">
        <v>0.0</v>
      </c>
      <c r="AE20" s="80">
        <v>0.0</v>
      </c>
      <c r="AF20" s="80">
        <v>0.0</v>
      </c>
      <c r="AG20" s="80">
        <v>0.0</v>
      </c>
      <c r="AH20" s="80">
        <v>0.0</v>
      </c>
      <c r="AI20" s="80">
        <v>0.0</v>
      </c>
      <c r="AJ20" s="80">
        <v>0.0</v>
      </c>
      <c r="AK20" s="80">
        <v>0.0</v>
      </c>
      <c r="AL20" s="80">
        <v>0.0</v>
      </c>
      <c r="AM20" s="80">
        <v>0.0</v>
      </c>
      <c r="AN20" s="80">
        <v>0.0</v>
      </c>
      <c r="AO20" s="80">
        <v>0.0</v>
      </c>
      <c r="AP20" s="80">
        <v>0.0</v>
      </c>
      <c r="AQ20" s="80">
        <v>0.0</v>
      </c>
      <c r="AR20" s="80">
        <v>0.0</v>
      </c>
      <c r="AS20" s="80">
        <v>0.0</v>
      </c>
      <c r="AT20" s="80">
        <f t="shared" si="6"/>
        <v>8760000</v>
      </c>
      <c r="AU20" s="80">
        <f t="shared" si="2"/>
        <v>8760000</v>
      </c>
    </row>
    <row r="21">
      <c r="A21" s="87" t="s">
        <v>258</v>
      </c>
      <c r="B21" s="88" t="s">
        <v>259</v>
      </c>
      <c r="C21" s="89" t="s">
        <v>260</v>
      </c>
      <c r="D21" s="84">
        <v>2.0</v>
      </c>
      <c r="E21" s="86" t="s">
        <v>245</v>
      </c>
      <c r="F21" s="79">
        <v>8760000.0</v>
      </c>
      <c r="G21" s="85">
        <f t="shared" si="1"/>
        <v>17520000</v>
      </c>
      <c r="H21" s="80">
        <v>0.0</v>
      </c>
      <c r="I21" s="80">
        <v>0.0</v>
      </c>
      <c r="J21" s="80">
        <v>0.0</v>
      </c>
      <c r="K21" s="80">
        <v>0.0</v>
      </c>
      <c r="L21" s="80">
        <v>0.0</v>
      </c>
      <c r="M21" s="80">
        <v>0.0</v>
      </c>
      <c r="N21" s="80">
        <v>0.0</v>
      </c>
      <c r="O21" s="80">
        <v>0.0</v>
      </c>
      <c r="P21" s="80">
        <v>0.0</v>
      </c>
      <c r="Q21" s="80">
        <v>0.0</v>
      </c>
      <c r="R21" s="80">
        <v>0.0</v>
      </c>
      <c r="S21" s="80">
        <v>0.0</v>
      </c>
      <c r="T21" s="80">
        <v>0.0</v>
      </c>
      <c r="U21" s="80">
        <v>0.0</v>
      </c>
      <c r="V21" s="80">
        <v>0.0</v>
      </c>
      <c r="W21" s="80">
        <v>0.0</v>
      </c>
      <c r="X21" s="80">
        <v>0.0</v>
      </c>
      <c r="Y21" s="80">
        <v>0.0</v>
      </c>
      <c r="Z21" s="80">
        <v>0.0</v>
      </c>
      <c r="AA21" s="80">
        <v>0.0</v>
      </c>
      <c r="AB21" s="80">
        <v>0.0</v>
      </c>
      <c r="AC21" s="80">
        <v>0.0</v>
      </c>
      <c r="AD21" s="80">
        <v>0.0</v>
      </c>
      <c r="AE21" s="80">
        <v>0.0</v>
      </c>
      <c r="AF21" s="80">
        <v>0.0</v>
      </c>
      <c r="AG21" s="80">
        <v>0.0</v>
      </c>
      <c r="AH21" s="80">
        <v>0.0</v>
      </c>
      <c r="AI21" s="80">
        <v>0.0</v>
      </c>
      <c r="AJ21" s="80">
        <v>0.0</v>
      </c>
      <c r="AK21" s="80">
        <v>0.0</v>
      </c>
      <c r="AL21" s="80">
        <v>0.0</v>
      </c>
      <c r="AM21" s="80">
        <v>0.0</v>
      </c>
      <c r="AN21" s="80">
        <v>0.0</v>
      </c>
      <c r="AO21" s="80">
        <v>0.0</v>
      </c>
      <c r="AP21" s="80">
        <v>0.0</v>
      </c>
      <c r="AQ21" s="80">
        <v>0.0</v>
      </c>
      <c r="AR21" s="80">
        <v>0.0</v>
      </c>
      <c r="AS21" s="80">
        <v>0.0</v>
      </c>
      <c r="AT21" s="80">
        <f t="shared" si="6"/>
        <v>17520000</v>
      </c>
      <c r="AU21" s="80">
        <f t="shared" si="2"/>
        <v>17520000</v>
      </c>
    </row>
    <row r="22">
      <c r="A22" s="63" t="s">
        <v>262</v>
      </c>
      <c r="B22" s="76" t="s">
        <v>263</v>
      </c>
      <c r="C22" s="76" t="s">
        <v>264</v>
      </c>
      <c r="D22" s="77">
        <v>2.0</v>
      </c>
      <c r="E22" s="86" t="s">
        <v>261</v>
      </c>
      <c r="F22" s="79">
        <v>1.68999E7</v>
      </c>
      <c r="G22" s="80">
        <f t="shared" si="1"/>
        <v>33799800</v>
      </c>
      <c r="H22" s="80">
        <v>0.0</v>
      </c>
      <c r="I22" s="80">
        <v>0.0</v>
      </c>
      <c r="J22" s="80">
        <v>0.0</v>
      </c>
      <c r="K22" s="80">
        <v>0.0</v>
      </c>
      <c r="L22" s="80">
        <v>0.0</v>
      </c>
      <c r="M22" s="80">
        <v>0.0</v>
      </c>
      <c r="N22" s="80">
        <v>0.0</v>
      </c>
      <c r="O22" s="80">
        <v>0.0</v>
      </c>
      <c r="P22" s="80">
        <v>0.0</v>
      </c>
      <c r="Q22" s="80">
        <v>0.0</v>
      </c>
      <c r="R22" s="80">
        <v>0.0</v>
      </c>
      <c r="S22" s="80">
        <v>0.0</v>
      </c>
      <c r="T22" s="80">
        <v>0.0</v>
      </c>
      <c r="U22" s="80">
        <v>0.0</v>
      </c>
      <c r="V22" s="80">
        <v>0.0</v>
      </c>
      <c r="W22" s="80">
        <v>0.0</v>
      </c>
      <c r="X22" s="80">
        <v>0.0</v>
      </c>
      <c r="Y22" s="80">
        <v>0.0</v>
      </c>
      <c r="Z22" s="80">
        <v>0.0</v>
      </c>
      <c r="AA22" s="80">
        <v>0.0</v>
      </c>
      <c r="AB22" s="80">
        <v>0.0</v>
      </c>
      <c r="AC22" s="80">
        <v>0.0</v>
      </c>
      <c r="AD22" s="80">
        <v>0.0</v>
      </c>
      <c r="AE22" s="80">
        <v>0.0</v>
      </c>
      <c r="AF22" s="80">
        <v>0.0</v>
      </c>
      <c r="AG22" s="80">
        <v>0.0</v>
      </c>
      <c r="AH22" s="80">
        <v>0.0</v>
      </c>
      <c r="AI22" s="80">
        <v>0.0</v>
      </c>
      <c r="AJ22" s="80">
        <v>0.0</v>
      </c>
      <c r="AK22" s="80">
        <v>0.0</v>
      </c>
      <c r="AL22" s="80">
        <v>0.0</v>
      </c>
      <c r="AM22" s="80">
        <v>0.0</v>
      </c>
      <c r="AN22" s="80">
        <v>0.0</v>
      </c>
      <c r="AO22" s="80">
        <v>0.0</v>
      </c>
      <c r="AP22" s="80">
        <v>0.0</v>
      </c>
      <c r="AQ22" s="80">
        <v>0.0</v>
      </c>
      <c r="AR22" s="80">
        <v>0.0</v>
      </c>
      <c r="AS22" s="80">
        <v>0.0</v>
      </c>
      <c r="AT22" s="80">
        <f t="shared" si="6"/>
        <v>33799800</v>
      </c>
      <c r="AU22" s="80">
        <f t="shared" si="2"/>
        <v>33799800</v>
      </c>
    </row>
    <row r="23">
      <c r="A23" s="63" t="s">
        <v>262</v>
      </c>
      <c r="B23" s="76" t="s">
        <v>263</v>
      </c>
      <c r="C23" s="76" t="s">
        <v>264</v>
      </c>
      <c r="D23" s="77">
        <v>6.0</v>
      </c>
      <c r="E23" s="86" t="s">
        <v>265</v>
      </c>
      <c r="F23" s="79">
        <v>1.68999E7</v>
      </c>
      <c r="G23" s="80">
        <f t="shared" si="1"/>
        <v>101399400</v>
      </c>
      <c r="H23" s="80">
        <v>0.0</v>
      </c>
      <c r="I23" s="80">
        <v>0.0</v>
      </c>
      <c r="J23" s="80">
        <v>0.0</v>
      </c>
      <c r="K23" s="80">
        <v>0.0</v>
      </c>
      <c r="L23" s="80">
        <v>0.0</v>
      </c>
      <c r="M23" s="80">
        <v>0.0</v>
      </c>
      <c r="N23" s="80">
        <v>0.0</v>
      </c>
      <c r="O23" s="80">
        <v>0.0</v>
      </c>
      <c r="P23" s="80">
        <v>0.0</v>
      </c>
      <c r="Q23" s="80">
        <v>0.0</v>
      </c>
      <c r="R23" s="80">
        <v>0.0</v>
      </c>
      <c r="S23" s="80">
        <v>0.0</v>
      </c>
      <c r="T23" s="80">
        <v>0.0</v>
      </c>
      <c r="U23" s="80">
        <v>0.0</v>
      </c>
      <c r="V23" s="80">
        <v>0.0</v>
      </c>
      <c r="W23" s="80">
        <v>0.0</v>
      </c>
      <c r="X23" s="80">
        <v>0.0</v>
      </c>
      <c r="Y23" s="80">
        <v>0.0</v>
      </c>
      <c r="Z23" s="80">
        <v>0.0</v>
      </c>
      <c r="AA23" s="80">
        <v>0.0</v>
      </c>
      <c r="AB23" s="80">
        <v>0.0</v>
      </c>
      <c r="AC23" s="80">
        <v>0.0</v>
      </c>
      <c r="AD23" s="80">
        <v>0.0</v>
      </c>
      <c r="AE23" s="80">
        <v>0.0</v>
      </c>
      <c r="AF23" s="80">
        <v>0.0</v>
      </c>
      <c r="AG23" s="80">
        <v>0.0</v>
      </c>
      <c r="AH23" s="80">
        <v>0.0</v>
      </c>
      <c r="AI23" s="80">
        <v>0.0</v>
      </c>
      <c r="AJ23" s="80">
        <v>0.0</v>
      </c>
      <c r="AK23" s="80">
        <v>0.0</v>
      </c>
      <c r="AL23" s="80">
        <v>0.0</v>
      </c>
      <c r="AM23" s="80">
        <v>0.0</v>
      </c>
      <c r="AN23" s="80">
        <v>0.0</v>
      </c>
      <c r="AO23" s="80">
        <v>0.0</v>
      </c>
      <c r="AP23" s="80">
        <v>0.0</v>
      </c>
      <c r="AQ23" s="80">
        <v>0.0</v>
      </c>
      <c r="AR23" s="80">
        <v>0.0</v>
      </c>
      <c r="AS23" s="80">
        <v>0.0</v>
      </c>
      <c r="AT23" s="80">
        <f t="shared" si="6"/>
        <v>101399400</v>
      </c>
      <c r="AU23" s="80">
        <f t="shared" si="2"/>
        <v>101399400</v>
      </c>
    </row>
    <row r="24">
      <c r="A24" s="76" t="s">
        <v>266</v>
      </c>
      <c r="B24" s="76" t="s">
        <v>267</v>
      </c>
      <c r="C24" s="91" t="s">
        <v>268</v>
      </c>
      <c r="D24" s="77">
        <v>1.0</v>
      </c>
      <c r="E24" s="86" t="s">
        <v>261</v>
      </c>
      <c r="F24" s="79">
        <v>1.98E7</v>
      </c>
      <c r="G24" s="80">
        <f t="shared" si="1"/>
        <v>19800000</v>
      </c>
      <c r="H24" s="80">
        <v>0.0</v>
      </c>
      <c r="I24" s="80">
        <v>0.0</v>
      </c>
      <c r="J24" s="80">
        <v>0.0</v>
      </c>
      <c r="K24" s="80">
        <v>0.0</v>
      </c>
      <c r="L24" s="80">
        <v>0.0</v>
      </c>
      <c r="M24" s="80">
        <v>0.0</v>
      </c>
      <c r="N24" s="80">
        <v>0.0</v>
      </c>
      <c r="O24" s="80">
        <v>0.0</v>
      </c>
      <c r="P24" s="80">
        <v>0.0</v>
      </c>
      <c r="Q24" s="80">
        <v>0.0</v>
      </c>
      <c r="R24" s="80">
        <v>0.0</v>
      </c>
      <c r="S24" s="80">
        <v>0.0</v>
      </c>
      <c r="T24" s="80">
        <v>0.0</v>
      </c>
      <c r="U24" s="80">
        <v>0.0</v>
      </c>
      <c r="V24" s="80">
        <v>0.0</v>
      </c>
      <c r="W24" s="80">
        <v>0.0</v>
      </c>
      <c r="X24" s="80">
        <v>0.0</v>
      </c>
      <c r="Y24" s="80">
        <v>0.0</v>
      </c>
      <c r="Z24" s="80">
        <v>0.0</v>
      </c>
      <c r="AA24" s="80">
        <v>0.0</v>
      </c>
      <c r="AB24" s="80">
        <v>0.0</v>
      </c>
      <c r="AC24" s="80">
        <v>0.0</v>
      </c>
      <c r="AD24" s="80">
        <v>0.0</v>
      </c>
      <c r="AE24" s="80">
        <v>0.0</v>
      </c>
      <c r="AF24" s="80">
        <v>0.0</v>
      </c>
      <c r="AG24" s="80">
        <v>0.0</v>
      </c>
      <c r="AH24" s="80">
        <v>0.0</v>
      </c>
      <c r="AI24" s="80">
        <v>0.0</v>
      </c>
      <c r="AJ24" s="80">
        <v>0.0</v>
      </c>
      <c r="AK24" s="80">
        <v>0.0</v>
      </c>
      <c r="AL24" s="80">
        <v>0.0</v>
      </c>
      <c r="AM24" s="80">
        <v>0.0</v>
      </c>
      <c r="AN24" s="80">
        <v>0.0</v>
      </c>
      <c r="AO24" s="80">
        <v>0.0</v>
      </c>
      <c r="AP24" s="80">
        <v>0.0</v>
      </c>
      <c r="AQ24" s="80">
        <v>0.0</v>
      </c>
      <c r="AR24" s="80">
        <v>0.0</v>
      </c>
      <c r="AS24" s="80">
        <v>0.0</v>
      </c>
      <c r="AT24" s="80">
        <f t="shared" si="6"/>
        <v>19800000</v>
      </c>
      <c r="AU24" s="80">
        <f t="shared" si="2"/>
        <v>19800000</v>
      </c>
    </row>
    <row r="25">
      <c r="A25" s="76" t="s">
        <v>266</v>
      </c>
      <c r="B25" s="76" t="s">
        <v>267</v>
      </c>
      <c r="C25" s="91" t="s">
        <v>268</v>
      </c>
      <c r="D25" s="77">
        <v>4.0</v>
      </c>
      <c r="E25" s="86" t="s">
        <v>265</v>
      </c>
      <c r="F25" s="79">
        <v>1.98E7</v>
      </c>
      <c r="G25" s="80">
        <f t="shared" si="1"/>
        <v>79200000</v>
      </c>
      <c r="H25" s="80">
        <v>0.0</v>
      </c>
      <c r="I25" s="80">
        <v>0.0</v>
      </c>
      <c r="J25" s="80">
        <v>0.0</v>
      </c>
      <c r="K25" s="80">
        <v>0.0</v>
      </c>
      <c r="L25" s="80">
        <v>0.0</v>
      </c>
      <c r="M25" s="80">
        <v>0.0</v>
      </c>
      <c r="N25" s="80">
        <v>0.0</v>
      </c>
      <c r="O25" s="80">
        <v>0.0</v>
      </c>
      <c r="P25" s="80">
        <v>0.0</v>
      </c>
      <c r="Q25" s="80">
        <v>0.0</v>
      </c>
      <c r="R25" s="80">
        <v>0.0</v>
      </c>
      <c r="S25" s="80">
        <v>0.0</v>
      </c>
      <c r="T25" s="80">
        <v>0.0</v>
      </c>
      <c r="U25" s="80">
        <v>0.0</v>
      </c>
      <c r="V25" s="80">
        <v>0.0</v>
      </c>
      <c r="W25" s="80">
        <v>0.0</v>
      </c>
      <c r="X25" s="80">
        <v>0.0</v>
      </c>
      <c r="Y25" s="80">
        <v>0.0</v>
      </c>
      <c r="Z25" s="80">
        <v>0.0</v>
      </c>
      <c r="AA25" s="80">
        <v>0.0</v>
      </c>
      <c r="AB25" s="80">
        <v>0.0</v>
      </c>
      <c r="AC25" s="80">
        <v>0.0</v>
      </c>
      <c r="AD25" s="80">
        <v>0.0</v>
      </c>
      <c r="AE25" s="80">
        <v>0.0</v>
      </c>
      <c r="AF25" s="80">
        <v>0.0</v>
      </c>
      <c r="AG25" s="80">
        <v>0.0</v>
      </c>
      <c r="AH25" s="80">
        <v>0.0</v>
      </c>
      <c r="AI25" s="80">
        <v>0.0</v>
      </c>
      <c r="AJ25" s="80">
        <v>0.0</v>
      </c>
      <c r="AK25" s="80">
        <v>0.0</v>
      </c>
      <c r="AL25" s="80">
        <v>0.0</v>
      </c>
      <c r="AM25" s="80">
        <v>0.0</v>
      </c>
      <c r="AN25" s="80">
        <v>0.0</v>
      </c>
      <c r="AO25" s="80">
        <v>0.0</v>
      </c>
      <c r="AP25" s="80">
        <v>0.0</v>
      </c>
      <c r="AQ25" s="80">
        <v>0.0</v>
      </c>
      <c r="AR25" s="80">
        <v>0.0</v>
      </c>
      <c r="AS25" s="80">
        <v>0.0</v>
      </c>
      <c r="AT25" s="80">
        <f t="shared" si="6"/>
        <v>79200000</v>
      </c>
      <c r="AU25" s="80">
        <f t="shared" si="2"/>
        <v>79200000</v>
      </c>
    </row>
    <row r="26">
      <c r="A26" s="63" t="s">
        <v>269</v>
      </c>
      <c r="B26" s="76" t="s">
        <v>270</v>
      </c>
      <c r="C26" s="76" t="s">
        <v>271</v>
      </c>
      <c r="D26" s="77">
        <v>1.0</v>
      </c>
      <c r="E26" s="86" t="s">
        <v>245</v>
      </c>
      <c r="F26" s="79">
        <v>1300000.0</v>
      </c>
      <c r="G26" s="80">
        <f t="shared" si="1"/>
        <v>1300000</v>
      </c>
      <c r="H26" s="80">
        <v>0.0</v>
      </c>
      <c r="I26" s="80">
        <v>0.0</v>
      </c>
      <c r="J26" s="80">
        <v>0.0</v>
      </c>
      <c r="K26" s="80">
        <v>0.0</v>
      </c>
      <c r="L26" s="80">
        <v>0.0</v>
      </c>
      <c r="M26" s="80">
        <v>0.0</v>
      </c>
      <c r="N26" s="80">
        <v>0.0</v>
      </c>
      <c r="O26" s="80">
        <v>0.0</v>
      </c>
      <c r="P26" s="80">
        <v>0.0</v>
      </c>
      <c r="Q26" s="80">
        <v>0.0</v>
      </c>
      <c r="R26" s="80">
        <v>0.0</v>
      </c>
      <c r="S26" s="80">
        <v>0.0</v>
      </c>
      <c r="T26" s="80">
        <v>0.0</v>
      </c>
      <c r="U26" s="80">
        <v>0.0</v>
      </c>
      <c r="V26" s="80">
        <v>0.0</v>
      </c>
      <c r="W26" s="80">
        <v>0.0</v>
      </c>
      <c r="X26" s="80">
        <v>0.0</v>
      </c>
      <c r="Y26" s="80">
        <v>0.0</v>
      </c>
      <c r="Z26" s="80">
        <v>0.0</v>
      </c>
      <c r="AA26" s="80">
        <v>0.0</v>
      </c>
      <c r="AB26" s="80">
        <v>0.0</v>
      </c>
      <c r="AC26" s="80">
        <v>0.0</v>
      </c>
      <c r="AD26" s="80">
        <v>0.0</v>
      </c>
      <c r="AE26" s="80">
        <v>0.0</v>
      </c>
      <c r="AF26" s="80">
        <v>0.0</v>
      </c>
      <c r="AG26" s="80">
        <v>0.0</v>
      </c>
      <c r="AH26" s="80">
        <v>0.0</v>
      </c>
      <c r="AI26" s="80">
        <v>0.0</v>
      </c>
      <c r="AJ26" s="80">
        <v>0.0</v>
      </c>
      <c r="AK26" s="80">
        <v>0.0</v>
      </c>
      <c r="AL26" s="80">
        <v>0.0</v>
      </c>
      <c r="AM26" s="80">
        <v>0.0</v>
      </c>
      <c r="AN26" s="80">
        <v>0.0</v>
      </c>
      <c r="AO26" s="80">
        <v>0.0</v>
      </c>
      <c r="AP26" s="80">
        <v>0.0</v>
      </c>
      <c r="AQ26" s="80">
        <v>0.0</v>
      </c>
      <c r="AR26" s="80">
        <v>0.0</v>
      </c>
      <c r="AS26" s="80">
        <v>0.0</v>
      </c>
      <c r="AT26" s="80">
        <f t="shared" si="6"/>
        <v>1300000</v>
      </c>
      <c r="AU26" s="80">
        <f t="shared" si="2"/>
        <v>1300000</v>
      </c>
    </row>
    <row r="27">
      <c r="A27" s="63" t="s">
        <v>272</v>
      </c>
      <c r="B27" s="76" t="s">
        <v>273</v>
      </c>
      <c r="C27" s="76" t="s">
        <v>274</v>
      </c>
      <c r="D27" s="77">
        <v>2.0</v>
      </c>
      <c r="E27" s="92" t="s">
        <v>231</v>
      </c>
      <c r="F27" s="79">
        <v>3595500.0</v>
      </c>
      <c r="G27" s="80">
        <f t="shared" si="1"/>
        <v>7191000</v>
      </c>
      <c r="H27" s="80">
        <v>0.0</v>
      </c>
      <c r="I27" s="80">
        <v>0.0</v>
      </c>
      <c r="J27" s="80">
        <v>0.0</v>
      </c>
      <c r="K27" s="80">
        <v>0.0</v>
      </c>
      <c r="L27" s="80">
        <v>0.0</v>
      </c>
      <c r="M27" s="80">
        <v>0.0</v>
      </c>
      <c r="N27" s="80">
        <v>0.0</v>
      </c>
      <c r="O27" s="80">
        <v>0.0</v>
      </c>
      <c r="P27" s="80">
        <v>0.0</v>
      </c>
      <c r="Q27" s="80">
        <v>0.0</v>
      </c>
      <c r="R27" s="80">
        <v>0.0</v>
      </c>
      <c r="S27" s="80">
        <v>0.0</v>
      </c>
      <c r="T27" s="80">
        <v>0.0</v>
      </c>
      <c r="U27" s="80">
        <v>0.0</v>
      </c>
      <c r="V27" s="80">
        <v>0.0</v>
      </c>
      <c r="W27" s="80">
        <v>0.0</v>
      </c>
      <c r="X27" s="80">
        <v>0.0</v>
      </c>
      <c r="Y27" s="80">
        <v>0.0</v>
      </c>
      <c r="Z27" s="80">
        <v>0.0</v>
      </c>
      <c r="AA27" s="80">
        <v>0.0</v>
      </c>
      <c r="AB27" s="80">
        <v>0.0</v>
      </c>
      <c r="AC27" s="80">
        <v>0.0</v>
      </c>
      <c r="AD27" s="80">
        <v>0.0</v>
      </c>
      <c r="AE27" s="80">
        <v>0.0</v>
      </c>
      <c r="AF27" s="80">
        <v>0.0</v>
      </c>
      <c r="AG27" s="80">
        <v>0.0</v>
      </c>
      <c r="AH27" s="80">
        <v>0.0</v>
      </c>
      <c r="AI27" s="80">
        <v>0.0</v>
      </c>
      <c r="AJ27" s="80">
        <v>0.0</v>
      </c>
      <c r="AK27" s="80">
        <v>0.0</v>
      </c>
      <c r="AL27" s="80">
        <v>0.0</v>
      </c>
      <c r="AM27" s="80">
        <v>0.0</v>
      </c>
      <c r="AN27" s="80">
        <v>0.0</v>
      </c>
      <c r="AO27" s="80">
        <v>0.0</v>
      </c>
      <c r="AP27" s="80">
        <v>0.0</v>
      </c>
      <c r="AQ27" s="80">
        <v>0.0</v>
      </c>
      <c r="AR27" s="80">
        <v>0.0</v>
      </c>
      <c r="AS27" s="80">
        <v>0.0</v>
      </c>
      <c r="AT27" s="80">
        <f t="shared" si="6"/>
        <v>7191000</v>
      </c>
      <c r="AU27" s="80">
        <f t="shared" si="2"/>
        <v>7191000</v>
      </c>
    </row>
    <row r="28">
      <c r="A28" s="76" t="s">
        <v>275</v>
      </c>
      <c r="B28" s="76" t="s">
        <v>276</v>
      </c>
      <c r="C28" s="91" t="s">
        <v>277</v>
      </c>
      <c r="D28" s="77">
        <v>2.0</v>
      </c>
      <c r="E28" s="86" t="s">
        <v>278</v>
      </c>
      <c r="F28" s="79">
        <v>2.23E7</v>
      </c>
      <c r="G28" s="80">
        <f t="shared" si="1"/>
        <v>44600000</v>
      </c>
      <c r="H28" s="80">
        <v>0.0</v>
      </c>
      <c r="I28" s="80">
        <v>0.0</v>
      </c>
      <c r="J28" s="80">
        <v>0.0</v>
      </c>
      <c r="K28" s="80">
        <v>0.0</v>
      </c>
      <c r="L28" s="80">
        <v>0.0</v>
      </c>
      <c r="M28" s="80">
        <v>0.0</v>
      </c>
      <c r="N28" s="80">
        <v>0.0</v>
      </c>
      <c r="O28" s="80">
        <v>0.0</v>
      </c>
      <c r="P28" s="80">
        <v>0.0</v>
      </c>
      <c r="Q28" s="80">
        <v>0.0</v>
      </c>
      <c r="R28" s="80">
        <v>0.0</v>
      </c>
      <c r="S28" s="80">
        <v>0.0</v>
      </c>
      <c r="T28" s="80">
        <v>0.0</v>
      </c>
      <c r="U28" s="80">
        <v>0.0</v>
      </c>
      <c r="V28" s="80">
        <v>0.0</v>
      </c>
      <c r="W28" s="80">
        <v>0.0</v>
      </c>
      <c r="X28" s="80">
        <v>0.0</v>
      </c>
      <c r="Y28" s="80">
        <v>0.0</v>
      </c>
      <c r="Z28" s="80">
        <v>0.0</v>
      </c>
      <c r="AA28" s="80">
        <v>0.0</v>
      </c>
      <c r="AB28" s="80">
        <v>0.0</v>
      </c>
      <c r="AC28" s="80">
        <v>0.0</v>
      </c>
      <c r="AD28" s="80">
        <v>0.0</v>
      </c>
      <c r="AE28" s="80">
        <v>0.0</v>
      </c>
      <c r="AF28" s="80">
        <v>0.0</v>
      </c>
      <c r="AG28" s="80">
        <v>0.0</v>
      </c>
      <c r="AH28" s="80">
        <v>0.0</v>
      </c>
      <c r="AI28" s="80">
        <v>0.0</v>
      </c>
      <c r="AJ28" s="80">
        <v>0.0</v>
      </c>
      <c r="AK28" s="80">
        <v>0.0</v>
      </c>
      <c r="AL28" s="80">
        <v>0.0</v>
      </c>
      <c r="AM28" s="80">
        <v>0.0</v>
      </c>
      <c r="AN28" s="80">
        <v>0.0</v>
      </c>
      <c r="AO28" s="80">
        <v>0.0</v>
      </c>
      <c r="AP28" s="80">
        <v>0.0</v>
      </c>
      <c r="AQ28" s="80">
        <v>0.0</v>
      </c>
      <c r="AR28" s="80">
        <v>0.0</v>
      </c>
      <c r="AS28" s="80">
        <v>0.0</v>
      </c>
      <c r="AT28" s="80">
        <f t="shared" si="6"/>
        <v>44600000</v>
      </c>
      <c r="AU28" s="80">
        <f t="shared" si="2"/>
        <v>44600000</v>
      </c>
    </row>
    <row r="29">
      <c r="A29" s="76" t="s">
        <v>275</v>
      </c>
      <c r="B29" s="76" t="s">
        <v>276</v>
      </c>
      <c r="C29" s="91" t="s">
        <v>277</v>
      </c>
      <c r="D29" s="77">
        <v>1.0</v>
      </c>
      <c r="E29" s="86" t="s">
        <v>261</v>
      </c>
      <c r="F29" s="79">
        <v>2.23E7</v>
      </c>
      <c r="G29" s="80">
        <f t="shared" si="1"/>
        <v>22300000</v>
      </c>
      <c r="H29" s="80">
        <v>0.0</v>
      </c>
      <c r="I29" s="80">
        <v>0.0</v>
      </c>
      <c r="J29" s="80">
        <v>0.0</v>
      </c>
      <c r="K29" s="80">
        <v>0.0</v>
      </c>
      <c r="L29" s="80">
        <v>0.0</v>
      </c>
      <c r="M29" s="80">
        <v>0.0</v>
      </c>
      <c r="N29" s="80">
        <v>0.0</v>
      </c>
      <c r="O29" s="80">
        <v>0.0</v>
      </c>
      <c r="P29" s="80">
        <v>0.0</v>
      </c>
      <c r="Q29" s="80">
        <v>0.0</v>
      </c>
      <c r="R29" s="80">
        <v>0.0</v>
      </c>
      <c r="S29" s="80">
        <v>0.0</v>
      </c>
      <c r="T29" s="80">
        <v>0.0</v>
      </c>
      <c r="U29" s="80">
        <v>0.0</v>
      </c>
      <c r="V29" s="80">
        <v>0.0</v>
      </c>
      <c r="W29" s="80">
        <v>0.0</v>
      </c>
      <c r="X29" s="80">
        <v>0.0</v>
      </c>
      <c r="Y29" s="80">
        <v>0.0</v>
      </c>
      <c r="Z29" s="80">
        <v>0.0</v>
      </c>
      <c r="AA29" s="80">
        <v>0.0</v>
      </c>
      <c r="AB29" s="80">
        <v>0.0</v>
      </c>
      <c r="AC29" s="80">
        <v>0.0</v>
      </c>
      <c r="AD29" s="80">
        <v>0.0</v>
      </c>
      <c r="AE29" s="80">
        <v>0.0</v>
      </c>
      <c r="AF29" s="80">
        <v>0.0</v>
      </c>
      <c r="AG29" s="80">
        <v>0.0</v>
      </c>
      <c r="AH29" s="80">
        <v>0.0</v>
      </c>
      <c r="AI29" s="80">
        <v>0.0</v>
      </c>
      <c r="AJ29" s="80">
        <v>0.0</v>
      </c>
      <c r="AK29" s="80">
        <v>0.0</v>
      </c>
      <c r="AL29" s="80">
        <v>0.0</v>
      </c>
      <c r="AM29" s="80">
        <v>0.0</v>
      </c>
      <c r="AN29" s="80">
        <v>0.0</v>
      </c>
      <c r="AO29" s="80">
        <v>0.0</v>
      </c>
      <c r="AP29" s="80">
        <v>0.0</v>
      </c>
      <c r="AQ29" s="80">
        <v>0.0</v>
      </c>
      <c r="AR29" s="80">
        <v>0.0</v>
      </c>
      <c r="AS29" s="80">
        <v>0.0</v>
      </c>
      <c r="AT29" s="80">
        <f t="shared" si="6"/>
        <v>22300000</v>
      </c>
      <c r="AU29" s="80">
        <f t="shared" si="2"/>
        <v>22300000</v>
      </c>
    </row>
    <row r="30">
      <c r="A30" s="76" t="s">
        <v>275</v>
      </c>
      <c r="B30" s="76" t="s">
        <v>276</v>
      </c>
      <c r="C30" s="91" t="s">
        <v>277</v>
      </c>
      <c r="D30" s="77">
        <v>4.0</v>
      </c>
      <c r="E30" s="86" t="s">
        <v>245</v>
      </c>
      <c r="F30" s="79">
        <v>2.23E7</v>
      </c>
      <c r="G30" s="80">
        <f t="shared" si="1"/>
        <v>89200000</v>
      </c>
      <c r="H30" s="80">
        <v>0.0</v>
      </c>
      <c r="I30" s="80">
        <v>0.0</v>
      </c>
      <c r="J30" s="80">
        <v>0.0</v>
      </c>
      <c r="K30" s="80">
        <v>0.0</v>
      </c>
      <c r="L30" s="80">
        <v>0.0</v>
      </c>
      <c r="M30" s="80">
        <v>0.0</v>
      </c>
      <c r="N30" s="80">
        <v>0.0</v>
      </c>
      <c r="O30" s="80">
        <v>0.0</v>
      </c>
      <c r="P30" s="80">
        <v>0.0</v>
      </c>
      <c r="Q30" s="80">
        <v>0.0</v>
      </c>
      <c r="R30" s="80">
        <v>0.0</v>
      </c>
      <c r="S30" s="80">
        <v>0.0</v>
      </c>
      <c r="T30" s="80">
        <v>0.0</v>
      </c>
      <c r="U30" s="80">
        <v>0.0</v>
      </c>
      <c r="V30" s="80">
        <v>0.0</v>
      </c>
      <c r="W30" s="80">
        <v>0.0</v>
      </c>
      <c r="X30" s="80">
        <v>0.0</v>
      </c>
      <c r="Y30" s="80">
        <v>0.0</v>
      </c>
      <c r="Z30" s="80">
        <v>0.0</v>
      </c>
      <c r="AA30" s="80">
        <v>0.0</v>
      </c>
      <c r="AB30" s="80">
        <v>0.0</v>
      </c>
      <c r="AC30" s="80">
        <v>0.0</v>
      </c>
      <c r="AD30" s="80">
        <v>0.0</v>
      </c>
      <c r="AE30" s="80">
        <v>0.0</v>
      </c>
      <c r="AF30" s="80">
        <v>0.0</v>
      </c>
      <c r="AG30" s="80">
        <v>0.0</v>
      </c>
      <c r="AH30" s="80">
        <v>0.0</v>
      </c>
      <c r="AI30" s="80">
        <v>0.0</v>
      </c>
      <c r="AJ30" s="80">
        <v>0.0</v>
      </c>
      <c r="AK30" s="80">
        <v>0.0</v>
      </c>
      <c r="AL30" s="80">
        <v>0.0</v>
      </c>
      <c r="AM30" s="80">
        <v>0.0</v>
      </c>
      <c r="AN30" s="80">
        <v>0.0</v>
      </c>
      <c r="AO30" s="80">
        <v>0.0</v>
      </c>
      <c r="AP30" s="80">
        <v>0.0</v>
      </c>
      <c r="AQ30" s="80">
        <v>0.0</v>
      </c>
      <c r="AR30" s="80">
        <v>0.0</v>
      </c>
      <c r="AS30" s="80">
        <v>0.0</v>
      </c>
      <c r="AT30" s="80">
        <f t="shared" si="6"/>
        <v>89200000</v>
      </c>
      <c r="AU30" s="80">
        <f t="shared" si="2"/>
        <v>89200000</v>
      </c>
    </row>
    <row r="31">
      <c r="A31" s="76" t="s">
        <v>275</v>
      </c>
      <c r="B31" s="76" t="s">
        <v>276</v>
      </c>
      <c r="C31" s="91" t="s">
        <v>277</v>
      </c>
      <c r="D31" s="77">
        <v>2.0</v>
      </c>
      <c r="E31" s="86" t="s">
        <v>231</v>
      </c>
      <c r="F31" s="79">
        <v>2.23E7</v>
      </c>
      <c r="G31" s="80">
        <f t="shared" si="1"/>
        <v>44600000</v>
      </c>
      <c r="H31" s="80">
        <v>0.0</v>
      </c>
      <c r="I31" s="80">
        <v>0.0</v>
      </c>
      <c r="J31" s="80">
        <v>0.0</v>
      </c>
      <c r="K31" s="80">
        <v>0.0</v>
      </c>
      <c r="L31" s="80">
        <v>0.0</v>
      </c>
      <c r="M31" s="80">
        <v>0.0</v>
      </c>
      <c r="N31" s="80">
        <v>0.0</v>
      </c>
      <c r="O31" s="80">
        <v>0.0</v>
      </c>
      <c r="P31" s="80">
        <v>0.0</v>
      </c>
      <c r="Q31" s="80">
        <v>0.0</v>
      </c>
      <c r="R31" s="80">
        <v>0.0</v>
      </c>
      <c r="S31" s="80">
        <v>0.0</v>
      </c>
      <c r="T31" s="80">
        <v>0.0</v>
      </c>
      <c r="U31" s="80">
        <v>0.0</v>
      </c>
      <c r="V31" s="80">
        <v>0.0</v>
      </c>
      <c r="W31" s="80">
        <v>0.0</v>
      </c>
      <c r="X31" s="80">
        <v>0.0</v>
      </c>
      <c r="Y31" s="80">
        <v>0.0</v>
      </c>
      <c r="Z31" s="80">
        <v>0.0</v>
      </c>
      <c r="AA31" s="80">
        <v>0.0</v>
      </c>
      <c r="AB31" s="80">
        <v>0.0</v>
      </c>
      <c r="AC31" s="80">
        <v>0.0</v>
      </c>
      <c r="AD31" s="80">
        <v>0.0</v>
      </c>
      <c r="AE31" s="80">
        <v>0.0</v>
      </c>
      <c r="AF31" s="80">
        <v>0.0</v>
      </c>
      <c r="AG31" s="80">
        <v>0.0</v>
      </c>
      <c r="AH31" s="80">
        <v>0.0</v>
      </c>
      <c r="AI31" s="80">
        <v>0.0</v>
      </c>
      <c r="AJ31" s="80">
        <v>0.0</v>
      </c>
      <c r="AK31" s="80">
        <v>0.0</v>
      </c>
      <c r="AL31" s="80">
        <v>0.0</v>
      </c>
      <c r="AM31" s="80">
        <v>0.0</v>
      </c>
      <c r="AN31" s="80">
        <v>0.0</v>
      </c>
      <c r="AO31" s="80">
        <v>0.0</v>
      </c>
      <c r="AP31" s="80">
        <v>0.0</v>
      </c>
      <c r="AQ31" s="80">
        <v>0.0</v>
      </c>
      <c r="AR31" s="80">
        <v>0.0</v>
      </c>
      <c r="AS31" s="80">
        <v>0.0</v>
      </c>
      <c r="AT31" s="80">
        <f t="shared" si="6"/>
        <v>44600000</v>
      </c>
      <c r="AU31" s="80">
        <f t="shared" si="2"/>
        <v>44600000</v>
      </c>
    </row>
    <row r="32">
      <c r="A32" s="76" t="s">
        <v>275</v>
      </c>
      <c r="B32" s="76" t="s">
        <v>276</v>
      </c>
      <c r="C32" s="91" t="s">
        <v>277</v>
      </c>
      <c r="D32" s="77">
        <v>1.0</v>
      </c>
      <c r="E32" s="86" t="s">
        <v>279</v>
      </c>
      <c r="F32" s="79">
        <v>2.23E7</v>
      </c>
      <c r="G32" s="80">
        <f t="shared" si="1"/>
        <v>22300000</v>
      </c>
      <c r="H32" s="80">
        <v>0.0</v>
      </c>
      <c r="I32" s="80">
        <v>0.0</v>
      </c>
      <c r="J32" s="80">
        <v>0.0</v>
      </c>
      <c r="K32" s="80">
        <v>0.0</v>
      </c>
      <c r="L32" s="80">
        <v>0.0</v>
      </c>
      <c r="M32" s="80">
        <v>0.0</v>
      </c>
      <c r="N32" s="80">
        <v>0.0</v>
      </c>
      <c r="O32" s="80">
        <v>0.0</v>
      </c>
      <c r="P32" s="80">
        <v>0.0</v>
      </c>
      <c r="Q32" s="80">
        <v>0.0</v>
      </c>
      <c r="R32" s="80">
        <v>0.0</v>
      </c>
      <c r="S32" s="80">
        <v>0.0</v>
      </c>
      <c r="T32" s="80">
        <v>0.0</v>
      </c>
      <c r="U32" s="80">
        <v>0.0</v>
      </c>
      <c r="V32" s="80">
        <v>0.0</v>
      </c>
      <c r="W32" s="80">
        <v>0.0</v>
      </c>
      <c r="X32" s="80">
        <v>0.0</v>
      </c>
      <c r="Y32" s="80">
        <v>0.0</v>
      </c>
      <c r="Z32" s="80">
        <v>0.0</v>
      </c>
      <c r="AA32" s="80">
        <v>0.0</v>
      </c>
      <c r="AB32" s="80">
        <v>0.0</v>
      </c>
      <c r="AC32" s="80">
        <v>0.0</v>
      </c>
      <c r="AD32" s="80">
        <v>0.0</v>
      </c>
      <c r="AE32" s="80">
        <v>0.0</v>
      </c>
      <c r="AF32" s="80">
        <v>0.0</v>
      </c>
      <c r="AG32" s="80">
        <v>0.0</v>
      </c>
      <c r="AH32" s="80">
        <v>0.0</v>
      </c>
      <c r="AI32" s="80">
        <v>0.0</v>
      </c>
      <c r="AJ32" s="80">
        <v>0.0</v>
      </c>
      <c r="AK32" s="80">
        <v>0.0</v>
      </c>
      <c r="AL32" s="80">
        <v>0.0</v>
      </c>
      <c r="AM32" s="80">
        <v>0.0</v>
      </c>
      <c r="AN32" s="80">
        <v>0.0</v>
      </c>
      <c r="AO32" s="80">
        <v>0.0</v>
      </c>
      <c r="AP32" s="80">
        <v>0.0</v>
      </c>
      <c r="AQ32" s="80">
        <v>0.0</v>
      </c>
      <c r="AR32" s="80">
        <v>0.0</v>
      </c>
      <c r="AS32" s="80">
        <v>0.0</v>
      </c>
      <c r="AT32" s="80">
        <f t="shared" si="6"/>
        <v>22300000</v>
      </c>
      <c r="AU32" s="80">
        <f t="shared" si="2"/>
        <v>22300000</v>
      </c>
    </row>
    <row r="33">
      <c r="A33" s="76" t="s">
        <v>275</v>
      </c>
      <c r="B33" s="76" t="s">
        <v>276</v>
      </c>
      <c r="C33" s="91" t="s">
        <v>277</v>
      </c>
      <c r="D33" s="77">
        <v>1.0</v>
      </c>
      <c r="E33" s="86" t="s">
        <v>280</v>
      </c>
      <c r="F33" s="79">
        <v>2.23E7</v>
      </c>
      <c r="G33" s="80">
        <f t="shared" si="1"/>
        <v>22300000</v>
      </c>
      <c r="H33" s="80">
        <v>0.0</v>
      </c>
      <c r="I33" s="80">
        <v>0.0</v>
      </c>
      <c r="J33" s="80">
        <v>0.0</v>
      </c>
      <c r="K33" s="80">
        <v>0.0</v>
      </c>
      <c r="L33" s="80">
        <v>0.0</v>
      </c>
      <c r="M33" s="80">
        <v>0.0</v>
      </c>
      <c r="N33" s="80">
        <v>0.0</v>
      </c>
      <c r="O33" s="80">
        <v>0.0</v>
      </c>
      <c r="P33" s="80">
        <v>0.0</v>
      </c>
      <c r="Q33" s="80">
        <v>0.0</v>
      </c>
      <c r="R33" s="80">
        <v>0.0</v>
      </c>
      <c r="S33" s="80">
        <v>0.0</v>
      </c>
      <c r="T33" s="80">
        <v>0.0</v>
      </c>
      <c r="U33" s="80">
        <v>0.0</v>
      </c>
      <c r="V33" s="80">
        <v>0.0</v>
      </c>
      <c r="W33" s="80">
        <v>0.0</v>
      </c>
      <c r="X33" s="80">
        <v>0.0</v>
      </c>
      <c r="Y33" s="80">
        <v>0.0</v>
      </c>
      <c r="Z33" s="80">
        <v>0.0</v>
      </c>
      <c r="AA33" s="80">
        <v>0.0</v>
      </c>
      <c r="AB33" s="80">
        <v>0.0</v>
      </c>
      <c r="AC33" s="80">
        <v>0.0</v>
      </c>
      <c r="AD33" s="80">
        <v>0.0</v>
      </c>
      <c r="AE33" s="80">
        <v>0.0</v>
      </c>
      <c r="AF33" s="80">
        <v>0.0</v>
      </c>
      <c r="AG33" s="80">
        <v>0.0</v>
      </c>
      <c r="AH33" s="80">
        <v>0.0</v>
      </c>
      <c r="AI33" s="80">
        <v>0.0</v>
      </c>
      <c r="AJ33" s="80">
        <v>0.0</v>
      </c>
      <c r="AK33" s="80">
        <v>0.0</v>
      </c>
      <c r="AL33" s="80">
        <v>0.0</v>
      </c>
      <c r="AM33" s="80">
        <v>0.0</v>
      </c>
      <c r="AN33" s="80">
        <v>0.0</v>
      </c>
      <c r="AO33" s="80">
        <v>0.0</v>
      </c>
      <c r="AP33" s="80">
        <v>0.0</v>
      </c>
      <c r="AQ33" s="80">
        <v>0.0</v>
      </c>
      <c r="AR33" s="80">
        <v>0.0</v>
      </c>
      <c r="AS33" s="80">
        <v>0.0</v>
      </c>
      <c r="AT33" s="80">
        <f t="shared" si="6"/>
        <v>22300000</v>
      </c>
      <c r="AU33" s="80">
        <f t="shared" si="2"/>
        <v>22300000</v>
      </c>
    </row>
    <row r="34">
      <c r="A34" s="76" t="s">
        <v>275</v>
      </c>
      <c r="B34" s="76" t="s">
        <v>276</v>
      </c>
      <c r="C34" s="91" t="s">
        <v>277</v>
      </c>
      <c r="D34" s="77">
        <v>1.0</v>
      </c>
      <c r="E34" s="86" t="s">
        <v>281</v>
      </c>
      <c r="F34" s="79">
        <v>2.23E7</v>
      </c>
      <c r="G34" s="80">
        <f t="shared" si="1"/>
        <v>22300000</v>
      </c>
      <c r="H34" s="80">
        <v>0.0</v>
      </c>
      <c r="I34" s="80">
        <v>0.0</v>
      </c>
      <c r="J34" s="80">
        <v>0.0</v>
      </c>
      <c r="K34" s="80">
        <v>0.0</v>
      </c>
      <c r="L34" s="80">
        <v>0.0</v>
      </c>
      <c r="M34" s="80">
        <v>0.0</v>
      </c>
      <c r="N34" s="80">
        <v>0.0</v>
      </c>
      <c r="O34" s="80">
        <v>0.0</v>
      </c>
      <c r="P34" s="80">
        <v>0.0</v>
      </c>
      <c r="Q34" s="80">
        <v>0.0</v>
      </c>
      <c r="R34" s="80">
        <v>0.0</v>
      </c>
      <c r="S34" s="80">
        <v>0.0</v>
      </c>
      <c r="T34" s="80">
        <v>0.0</v>
      </c>
      <c r="U34" s="80">
        <v>0.0</v>
      </c>
      <c r="V34" s="80">
        <v>0.0</v>
      </c>
      <c r="W34" s="80">
        <v>0.0</v>
      </c>
      <c r="X34" s="80">
        <v>0.0</v>
      </c>
      <c r="Y34" s="80">
        <v>0.0</v>
      </c>
      <c r="Z34" s="80">
        <v>0.0</v>
      </c>
      <c r="AA34" s="80">
        <v>0.0</v>
      </c>
      <c r="AB34" s="80">
        <v>0.0</v>
      </c>
      <c r="AC34" s="80">
        <v>0.0</v>
      </c>
      <c r="AD34" s="80">
        <v>0.0</v>
      </c>
      <c r="AE34" s="80">
        <v>0.0</v>
      </c>
      <c r="AF34" s="80">
        <v>0.0</v>
      </c>
      <c r="AG34" s="80">
        <v>0.0</v>
      </c>
      <c r="AH34" s="80">
        <v>0.0</v>
      </c>
      <c r="AI34" s="80">
        <v>0.0</v>
      </c>
      <c r="AJ34" s="80">
        <v>0.0</v>
      </c>
      <c r="AK34" s="80">
        <v>0.0</v>
      </c>
      <c r="AL34" s="80">
        <v>0.0</v>
      </c>
      <c r="AM34" s="80">
        <v>0.0</v>
      </c>
      <c r="AN34" s="80">
        <v>0.0</v>
      </c>
      <c r="AO34" s="80">
        <v>0.0</v>
      </c>
      <c r="AP34" s="80">
        <v>0.0</v>
      </c>
      <c r="AQ34" s="80">
        <v>0.0</v>
      </c>
      <c r="AR34" s="80">
        <v>0.0</v>
      </c>
      <c r="AS34" s="80">
        <v>0.0</v>
      </c>
      <c r="AT34" s="80">
        <f t="shared" si="6"/>
        <v>22300000</v>
      </c>
      <c r="AU34" s="80">
        <f t="shared" si="2"/>
        <v>22300000</v>
      </c>
    </row>
    <row r="35">
      <c r="A35" s="76" t="s">
        <v>282</v>
      </c>
      <c r="B35" s="76" t="s">
        <v>283</v>
      </c>
      <c r="C35" s="91" t="s">
        <v>277</v>
      </c>
      <c r="D35" s="77">
        <v>1.0</v>
      </c>
      <c r="E35" s="86" t="s">
        <v>265</v>
      </c>
      <c r="F35" s="79">
        <v>3.15E7</v>
      </c>
      <c r="G35" s="80">
        <f t="shared" si="1"/>
        <v>31500000</v>
      </c>
      <c r="H35" s="80">
        <v>0.0</v>
      </c>
      <c r="I35" s="80">
        <v>0.0</v>
      </c>
      <c r="J35" s="80">
        <v>0.0</v>
      </c>
      <c r="K35" s="80">
        <v>0.0</v>
      </c>
      <c r="L35" s="80">
        <v>0.0</v>
      </c>
      <c r="M35" s="80">
        <v>0.0</v>
      </c>
      <c r="N35" s="80">
        <v>0.0</v>
      </c>
      <c r="O35" s="80">
        <v>0.0</v>
      </c>
      <c r="P35" s="80">
        <v>0.0</v>
      </c>
      <c r="Q35" s="80">
        <v>0.0</v>
      </c>
      <c r="R35" s="80">
        <v>0.0</v>
      </c>
      <c r="S35" s="80">
        <v>0.0</v>
      </c>
      <c r="T35" s="80">
        <v>0.0</v>
      </c>
      <c r="U35" s="80">
        <v>0.0</v>
      </c>
      <c r="V35" s="80">
        <v>0.0</v>
      </c>
      <c r="W35" s="80">
        <v>0.0</v>
      </c>
      <c r="X35" s="80">
        <v>0.0</v>
      </c>
      <c r="Y35" s="80">
        <v>0.0</v>
      </c>
      <c r="Z35" s="80">
        <v>0.0</v>
      </c>
      <c r="AA35" s="80">
        <v>0.0</v>
      </c>
      <c r="AB35" s="80">
        <v>0.0</v>
      </c>
      <c r="AC35" s="80">
        <v>0.0</v>
      </c>
      <c r="AD35" s="80">
        <v>0.0</v>
      </c>
      <c r="AE35" s="80">
        <v>0.0</v>
      </c>
      <c r="AF35" s="80">
        <v>0.0</v>
      </c>
      <c r="AG35" s="80">
        <v>0.0</v>
      </c>
      <c r="AH35" s="80">
        <v>0.0</v>
      </c>
      <c r="AI35" s="80">
        <v>0.0</v>
      </c>
      <c r="AJ35" s="80">
        <v>0.0</v>
      </c>
      <c r="AK35" s="80">
        <v>0.0</v>
      </c>
      <c r="AL35" s="80">
        <v>0.0</v>
      </c>
      <c r="AM35" s="80">
        <v>0.0</v>
      </c>
      <c r="AN35" s="80">
        <v>0.0</v>
      </c>
      <c r="AO35" s="80">
        <v>0.0</v>
      </c>
      <c r="AP35" s="80">
        <v>0.0</v>
      </c>
      <c r="AQ35" s="80">
        <v>0.0</v>
      </c>
      <c r="AR35" s="80">
        <v>0.0</v>
      </c>
      <c r="AS35" s="80">
        <v>0.0</v>
      </c>
      <c r="AT35" s="80">
        <f t="shared" si="6"/>
        <v>31500000</v>
      </c>
      <c r="AU35" s="80">
        <f t="shared" si="2"/>
        <v>31500000</v>
      </c>
    </row>
    <row r="36">
      <c r="A36" s="76" t="s">
        <v>284</v>
      </c>
      <c r="B36" s="76" t="s">
        <v>285</v>
      </c>
      <c r="C36" s="89" t="s">
        <v>286</v>
      </c>
      <c r="D36" s="84">
        <v>1.0</v>
      </c>
      <c r="E36" s="93" t="s">
        <v>287</v>
      </c>
      <c r="F36" s="79">
        <v>300000.0</v>
      </c>
      <c r="G36" s="85">
        <f t="shared" si="1"/>
        <v>300000</v>
      </c>
      <c r="H36" s="80">
        <v>0.0</v>
      </c>
      <c r="I36" s="80">
        <v>0.0</v>
      </c>
      <c r="J36" s="80">
        <v>0.0</v>
      </c>
      <c r="K36" s="80">
        <v>0.0</v>
      </c>
      <c r="L36" s="80">
        <v>0.0</v>
      </c>
      <c r="M36" s="80">
        <v>0.0</v>
      </c>
      <c r="N36" s="80">
        <v>0.0</v>
      </c>
      <c r="O36" s="80">
        <v>0.0</v>
      </c>
      <c r="P36" s="80">
        <v>0.0</v>
      </c>
      <c r="Q36" s="80">
        <v>0.0</v>
      </c>
      <c r="R36" s="80">
        <v>0.0</v>
      </c>
      <c r="S36" s="80">
        <v>0.0</v>
      </c>
      <c r="T36" s="80">
        <v>0.0</v>
      </c>
      <c r="U36" s="80">
        <v>0.0</v>
      </c>
      <c r="V36" s="80">
        <v>0.0</v>
      </c>
      <c r="W36" s="80">
        <v>0.0</v>
      </c>
      <c r="X36" s="80">
        <v>0.0</v>
      </c>
      <c r="Y36" s="80">
        <v>0.0</v>
      </c>
      <c r="Z36" s="80">
        <v>0.0</v>
      </c>
      <c r="AA36" s="80">
        <v>0.0</v>
      </c>
      <c r="AB36" s="80">
        <v>0.0</v>
      </c>
      <c r="AC36" s="80">
        <v>0.0</v>
      </c>
      <c r="AD36" s="80">
        <v>0.0</v>
      </c>
      <c r="AE36" s="80">
        <v>0.0</v>
      </c>
      <c r="AF36" s="80">
        <v>0.0</v>
      </c>
      <c r="AG36" s="80">
        <v>0.0</v>
      </c>
      <c r="AH36" s="80">
        <v>0.0</v>
      </c>
      <c r="AI36" s="80">
        <v>0.0</v>
      </c>
      <c r="AJ36" s="80">
        <v>0.0</v>
      </c>
      <c r="AK36" s="80">
        <v>0.0</v>
      </c>
      <c r="AL36" s="80">
        <v>0.0</v>
      </c>
      <c r="AM36" s="80">
        <v>0.0</v>
      </c>
      <c r="AN36" s="80">
        <v>0.0</v>
      </c>
      <c r="AO36" s="80">
        <v>0.0</v>
      </c>
      <c r="AP36" s="80">
        <v>0.0</v>
      </c>
      <c r="AQ36" s="80">
        <v>0.0</v>
      </c>
      <c r="AR36" s="80">
        <v>0.0</v>
      </c>
      <c r="AS36" s="80">
        <v>0.0</v>
      </c>
      <c r="AT36" s="80">
        <f t="shared" si="6"/>
        <v>300000</v>
      </c>
      <c r="AU36" s="80">
        <f t="shared" si="2"/>
        <v>300000</v>
      </c>
    </row>
    <row r="37">
      <c r="A37" s="76" t="s">
        <v>284</v>
      </c>
      <c r="B37" s="76" t="s">
        <v>285</v>
      </c>
      <c r="C37" s="89" t="s">
        <v>286</v>
      </c>
      <c r="D37" s="84">
        <v>1.0</v>
      </c>
      <c r="E37" s="93" t="s">
        <v>279</v>
      </c>
      <c r="F37" s="79">
        <v>300000.0</v>
      </c>
      <c r="G37" s="85">
        <f t="shared" si="1"/>
        <v>300000</v>
      </c>
      <c r="H37" s="80">
        <v>0.0</v>
      </c>
      <c r="I37" s="80">
        <v>0.0</v>
      </c>
      <c r="J37" s="80">
        <v>0.0</v>
      </c>
      <c r="K37" s="80">
        <v>0.0</v>
      </c>
      <c r="L37" s="80">
        <v>0.0</v>
      </c>
      <c r="M37" s="80">
        <v>0.0</v>
      </c>
      <c r="N37" s="80">
        <v>0.0</v>
      </c>
      <c r="O37" s="80">
        <v>0.0</v>
      </c>
      <c r="P37" s="80">
        <v>0.0</v>
      </c>
      <c r="Q37" s="80">
        <v>0.0</v>
      </c>
      <c r="R37" s="80">
        <v>0.0</v>
      </c>
      <c r="S37" s="80">
        <v>0.0</v>
      </c>
      <c r="T37" s="80">
        <v>0.0</v>
      </c>
      <c r="U37" s="80">
        <v>0.0</v>
      </c>
      <c r="V37" s="80">
        <v>0.0</v>
      </c>
      <c r="W37" s="80">
        <v>0.0</v>
      </c>
      <c r="X37" s="80">
        <v>0.0</v>
      </c>
      <c r="Y37" s="80">
        <v>0.0</v>
      </c>
      <c r="Z37" s="80">
        <v>0.0</v>
      </c>
      <c r="AA37" s="80">
        <v>0.0</v>
      </c>
      <c r="AB37" s="80">
        <v>0.0</v>
      </c>
      <c r="AC37" s="80">
        <v>0.0</v>
      </c>
      <c r="AD37" s="80">
        <v>0.0</v>
      </c>
      <c r="AE37" s="80">
        <v>0.0</v>
      </c>
      <c r="AF37" s="80">
        <v>0.0</v>
      </c>
      <c r="AG37" s="80">
        <v>0.0</v>
      </c>
      <c r="AH37" s="80">
        <v>0.0</v>
      </c>
      <c r="AI37" s="80">
        <v>0.0</v>
      </c>
      <c r="AJ37" s="80">
        <v>0.0</v>
      </c>
      <c r="AK37" s="80">
        <v>0.0</v>
      </c>
      <c r="AL37" s="80">
        <v>0.0</v>
      </c>
      <c r="AM37" s="80">
        <v>0.0</v>
      </c>
      <c r="AN37" s="80">
        <v>0.0</v>
      </c>
      <c r="AO37" s="80">
        <v>0.0</v>
      </c>
      <c r="AP37" s="80">
        <v>0.0</v>
      </c>
      <c r="AQ37" s="80">
        <v>0.0</v>
      </c>
      <c r="AR37" s="80">
        <v>0.0</v>
      </c>
      <c r="AS37" s="80">
        <v>0.0</v>
      </c>
      <c r="AT37" s="80">
        <f t="shared" si="6"/>
        <v>300000</v>
      </c>
      <c r="AU37" s="80">
        <f t="shared" si="2"/>
        <v>300000</v>
      </c>
    </row>
    <row r="38">
      <c r="A38" s="76" t="s">
        <v>284</v>
      </c>
      <c r="B38" s="76" t="s">
        <v>285</v>
      </c>
      <c r="C38" s="89" t="s">
        <v>286</v>
      </c>
      <c r="D38" s="84">
        <v>1.0</v>
      </c>
      <c r="E38" s="93" t="s">
        <v>280</v>
      </c>
      <c r="F38" s="79">
        <v>300000.0</v>
      </c>
      <c r="G38" s="85">
        <f t="shared" si="1"/>
        <v>300000</v>
      </c>
      <c r="H38" s="80">
        <v>0.0</v>
      </c>
      <c r="I38" s="80">
        <v>0.0</v>
      </c>
      <c r="J38" s="80">
        <v>0.0</v>
      </c>
      <c r="K38" s="80">
        <v>0.0</v>
      </c>
      <c r="L38" s="80">
        <v>0.0</v>
      </c>
      <c r="M38" s="80">
        <v>0.0</v>
      </c>
      <c r="N38" s="80">
        <v>0.0</v>
      </c>
      <c r="O38" s="80">
        <v>0.0</v>
      </c>
      <c r="P38" s="80">
        <v>0.0</v>
      </c>
      <c r="Q38" s="80">
        <v>0.0</v>
      </c>
      <c r="R38" s="80">
        <v>0.0</v>
      </c>
      <c r="S38" s="80">
        <v>0.0</v>
      </c>
      <c r="T38" s="80">
        <v>0.0</v>
      </c>
      <c r="U38" s="80">
        <v>0.0</v>
      </c>
      <c r="V38" s="80">
        <v>0.0</v>
      </c>
      <c r="W38" s="80">
        <v>0.0</v>
      </c>
      <c r="X38" s="80">
        <v>0.0</v>
      </c>
      <c r="Y38" s="80">
        <v>0.0</v>
      </c>
      <c r="Z38" s="80">
        <v>0.0</v>
      </c>
      <c r="AA38" s="80">
        <v>0.0</v>
      </c>
      <c r="AB38" s="80">
        <v>0.0</v>
      </c>
      <c r="AC38" s="80">
        <v>0.0</v>
      </c>
      <c r="AD38" s="80">
        <v>0.0</v>
      </c>
      <c r="AE38" s="80">
        <v>0.0</v>
      </c>
      <c r="AF38" s="80">
        <v>0.0</v>
      </c>
      <c r="AG38" s="80">
        <v>0.0</v>
      </c>
      <c r="AH38" s="80">
        <v>0.0</v>
      </c>
      <c r="AI38" s="80">
        <v>0.0</v>
      </c>
      <c r="AJ38" s="80">
        <v>0.0</v>
      </c>
      <c r="AK38" s="80">
        <v>0.0</v>
      </c>
      <c r="AL38" s="80">
        <v>0.0</v>
      </c>
      <c r="AM38" s="80">
        <v>0.0</v>
      </c>
      <c r="AN38" s="80">
        <v>0.0</v>
      </c>
      <c r="AO38" s="80">
        <v>0.0</v>
      </c>
      <c r="AP38" s="80">
        <v>0.0</v>
      </c>
      <c r="AQ38" s="80">
        <v>0.0</v>
      </c>
      <c r="AR38" s="80">
        <v>0.0</v>
      </c>
      <c r="AS38" s="80">
        <v>0.0</v>
      </c>
      <c r="AT38" s="80">
        <f t="shared" si="6"/>
        <v>300000</v>
      </c>
      <c r="AU38" s="80">
        <f t="shared" si="2"/>
        <v>300000</v>
      </c>
    </row>
    <row r="39">
      <c r="A39" s="76" t="s">
        <v>284</v>
      </c>
      <c r="B39" s="76" t="s">
        <v>285</v>
      </c>
      <c r="C39" s="89" t="s">
        <v>286</v>
      </c>
      <c r="D39" s="84">
        <v>1.0</v>
      </c>
      <c r="E39" s="93" t="s">
        <v>281</v>
      </c>
      <c r="F39" s="79">
        <v>300000.0</v>
      </c>
      <c r="G39" s="85">
        <f t="shared" si="1"/>
        <v>300000</v>
      </c>
      <c r="H39" s="80">
        <v>0.0</v>
      </c>
      <c r="I39" s="80">
        <v>0.0</v>
      </c>
      <c r="J39" s="80">
        <v>0.0</v>
      </c>
      <c r="K39" s="80">
        <v>0.0</v>
      </c>
      <c r="L39" s="80">
        <v>0.0</v>
      </c>
      <c r="M39" s="80">
        <v>0.0</v>
      </c>
      <c r="N39" s="80">
        <v>0.0</v>
      </c>
      <c r="O39" s="80">
        <v>0.0</v>
      </c>
      <c r="P39" s="80">
        <v>0.0</v>
      </c>
      <c r="Q39" s="80">
        <v>0.0</v>
      </c>
      <c r="R39" s="80">
        <v>0.0</v>
      </c>
      <c r="S39" s="80">
        <v>0.0</v>
      </c>
      <c r="T39" s="80">
        <v>0.0</v>
      </c>
      <c r="U39" s="80">
        <v>0.0</v>
      </c>
      <c r="V39" s="80">
        <v>0.0</v>
      </c>
      <c r="W39" s="80">
        <v>0.0</v>
      </c>
      <c r="X39" s="80">
        <v>0.0</v>
      </c>
      <c r="Y39" s="80">
        <v>0.0</v>
      </c>
      <c r="Z39" s="80">
        <v>0.0</v>
      </c>
      <c r="AA39" s="80">
        <v>0.0</v>
      </c>
      <c r="AB39" s="80">
        <v>0.0</v>
      </c>
      <c r="AC39" s="80">
        <v>0.0</v>
      </c>
      <c r="AD39" s="80">
        <v>0.0</v>
      </c>
      <c r="AE39" s="80">
        <v>0.0</v>
      </c>
      <c r="AF39" s="80">
        <v>0.0</v>
      </c>
      <c r="AG39" s="80">
        <v>0.0</v>
      </c>
      <c r="AH39" s="80">
        <v>0.0</v>
      </c>
      <c r="AI39" s="80">
        <v>0.0</v>
      </c>
      <c r="AJ39" s="80">
        <v>0.0</v>
      </c>
      <c r="AK39" s="80">
        <v>0.0</v>
      </c>
      <c r="AL39" s="80">
        <v>0.0</v>
      </c>
      <c r="AM39" s="80">
        <v>0.0</v>
      </c>
      <c r="AN39" s="80">
        <v>0.0</v>
      </c>
      <c r="AO39" s="80">
        <v>0.0</v>
      </c>
      <c r="AP39" s="80">
        <v>0.0</v>
      </c>
      <c r="AQ39" s="80">
        <v>0.0</v>
      </c>
      <c r="AR39" s="80">
        <v>0.0</v>
      </c>
      <c r="AS39" s="80">
        <v>0.0</v>
      </c>
      <c r="AT39" s="80">
        <f t="shared" si="6"/>
        <v>300000</v>
      </c>
      <c r="AU39" s="80">
        <f t="shared" si="2"/>
        <v>300000</v>
      </c>
    </row>
    <row r="40">
      <c r="A40" s="63" t="s">
        <v>288</v>
      </c>
      <c r="B40" s="63" t="s">
        <v>289</v>
      </c>
      <c r="C40" s="76" t="s">
        <v>290</v>
      </c>
      <c r="D40" s="77">
        <v>1.0</v>
      </c>
      <c r="E40" s="86" t="s">
        <v>235</v>
      </c>
      <c r="F40" s="79">
        <v>1.1E7</v>
      </c>
      <c r="G40" s="80">
        <f t="shared" si="1"/>
        <v>11000000</v>
      </c>
      <c r="H40" s="80">
        <v>0.0</v>
      </c>
      <c r="I40" s="80">
        <v>0.0</v>
      </c>
      <c r="J40" s="80">
        <v>0.0</v>
      </c>
      <c r="K40" s="80">
        <v>0.0</v>
      </c>
      <c r="L40" s="80">
        <v>0.0</v>
      </c>
      <c r="M40" s="80">
        <v>0.0</v>
      </c>
      <c r="N40" s="80">
        <v>0.0</v>
      </c>
      <c r="O40" s="80">
        <v>0.0</v>
      </c>
      <c r="P40" s="80">
        <v>0.0</v>
      </c>
      <c r="Q40" s="80">
        <v>0.0</v>
      </c>
      <c r="R40" s="80">
        <v>0.0</v>
      </c>
      <c r="S40" s="80">
        <v>0.0</v>
      </c>
      <c r="T40" s="80">
        <v>0.0</v>
      </c>
      <c r="U40" s="80">
        <v>0.0</v>
      </c>
      <c r="V40" s="80">
        <v>0.0</v>
      </c>
      <c r="W40" s="80">
        <v>0.0</v>
      </c>
      <c r="X40" s="80">
        <v>0.0</v>
      </c>
      <c r="Y40" s="80">
        <v>0.0</v>
      </c>
      <c r="Z40" s="80">
        <v>0.0</v>
      </c>
      <c r="AA40" s="80">
        <v>0.0</v>
      </c>
      <c r="AB40" s="80">
        <v>0.0</v>
      </c>
      <c r="AC40" s="80">
        <v>0.0</v>
      </c>
      <c r="AD40" s="80">
        <v>0.0</v>
      </c>
      <c r="AE40" s="80">
        <v>0.0</v>
      </c>
      <c r="AF40" s="80">
        <v>0.0</v>
      </c>
      <c r="AG40" s="80">
        <v>0.0</v>
      </c>
      <c r="AH40" s="80">
        <v>0.0</v>
      </c>
      <c r="AI40" s="80">
        <v>0.0</v>
      </c>
      <c r="AJ40" s="80">
        <v>0.0</v>
      </c>
      <c r="AK40" s="80">
        <v>0.0</v>
      </c>
      <c r="AL40" s="80">
        <v>0.0</v>
      </c>
      <c r="AM40" s="80">
        <v>0.0</v>
      </c>
      <c r="AN40" s="80">
        <v>0.0</v>
      </c>
      <c r="AO40" s="80">
        <v>0.0</v>
      </c>
      <c r="AP40" s="80">
        <v>0.0</v>
      </c>
      <c r="AQ40" s="80">
        <v>0.0</v>
      </c>
      <c r="AR40" s="80">
        <v>0.0</v>
      </c>
      <c r="AS40" s="80">
        <v>0.0</v>
      </c>
      <c r="AT40" s="80">
        <f>IF(SUM($H$21:$AS$21)&gt;0,0,G40)</f>
        <v>11000000</v>
      </c>
      <c r="AU40" s="80">
        <f t="shared" si="2"/>
        <v>11000000</v>
      </c>
    </row>
    <row r="41">
      <c r="A41" s="94" t="s">
        <v>291</v>
      </c>
      <c r="B41" s="63" t="s">
        <v>292</v>
      </c>
      <c r="C41" s="76" t="s">
        <v>248</v>
      </c>
      <c r="D41" s="77">
        <v>1.0</v>
      </c>
      <c r="E41" s="86" t="s">
        <v>249</v>
      </c>
      <c r="F41" s="79">
        <v>4.0E8</v>
      </c>
      <c r="G41" s="80">
        <f t="shared" si="1"/>
        <v>400000000</v>
      </c>
      <c r="H41" s="80">
        <v>0.0</v>
      </c>
      <c r="I41" s="80">
        <v>0.0</v>
      </c>
      <c r="J41" s="80">
        <v>0.0</v>
      </c>
      <c r="K41" s="80">
        <v>0.0</v>
      </c>
      <c r="L41" s="80">
        <v>0.0</v>
      </c>
      <c r="M41" s="80">
        <v>0.0</v>
      </c>
      <c r="N41" s="80">
        <v>0.0</v>
      </c>
      <c r="O41" s="80">
        <v>0.0</v>
      </c>
      <c r="P41" s="80">
        <v>0.0</v>
      </c>
      <c r="Q41" s="80">
        <v>0.0</v>
      </c>
      <c r="R41" s="80">
        <v>0.0</v>
      </c>
      <c r="S41" s="80">
        <v>0.0</v>
      </c>
      <c r="T41" s="80">
        <v>0.0</v>
      </c>
      <c r="U41" s="80">
        <v>0.0</v>
      </c>
      <c r="V41" s="80">
        <v>0.0</v>
      </c>
      <c r="W41" s="80">
        <v>0.0</v>
      </c>
      <c r="X41" s="80">
        <v>0.0</v>
      </c>
      <c r="Y41" s="80">
        <v>0.0</v>
      </c>
      <c r="Z41" s="80">
        <v>0.0</v>
      </c>
      <c r="AA41" s="80">
        <v>0.0</v>
      </c>
      <c r="AB41" s="80">
        <v>0.0</v>
      </c>
      <c r="AC41" s="80">
        <v>0.0</v>
      </c>
      <c r="AD41" s="80">
        <v>0.0</v>
      </c>
      <c r="AE41" s="80">
        <v>0.0</v>
      </c>
      <c r="AF41" s="80">
        <v>0.0</v>
      </c>
      <c r="AG41" s="80">
        <v>0.0</v>
      </c>
      <c r="AH41" s="80">
        <v>0.0</v>
      </c>
      <c r="AI41" s="80">
        <v>0.0</v>
      </c>
      <c r="AJ41" s="80">
        <v>0.0</v>
      </c>
      <c r="AK41" s="80">
        <v>0.0</v>
      </c>
      <c r="AL41" s="80">
        <v>0.0</v>
      </c>
      <c r="AM41" s="80">
        <v>0.0</v>
      </c>
      <c r="AN41" s="80">
        <v>0.0</v>
      </c>
      <c r="AO41" s="80">
        <v>0.0</v>
      </c>
      <c r="AP41" s="80">
        <v>0.0</v>
      </c>
      <c r="AQ41" s="80">
        <v>0.0</v>
      </c>
      <c r="AR41" s="80">
        <v>0.0</v>
      </c>
      <c r="AS41" s="80">
        <v>0.0</v>
      </c>
      <c r="AT41" s="80">
        <f>IF(SUM($H$24:$AS$24)&gt;0,0,G41)</f>
        <v>400000000</v>
      </c>
      <c r="AU41" s="80">
        <f t="shared" si="2"/>
        <v>400000000</v>
      </c>
    </row>
    <row r="42">
      <c r="A42" s="87" t="s">
        <v>293</v>
      </c>
      <c r="B42" s="88" t="s">
        <v>294</v>
      </c>
      <c r="C42" s="89" t="s">
        <v>295</v>
      </c>
      <c r="D42" s="84">
        <v>4.0</v>
      </c>
      <c r="E42" s="95" t="s">
        <v>278</v>
      </c>
      <c r="F42" s="79">
        <v>5500000.0</v>
      </c>
      <c r="G42" s="85">
        <f t="shared" si="1"/>
        <v>22000000</v>
      </c>
      <c r="H42" s="80">
        <v>0.0</v>
      </c>
      <c r="I42" s="80">
        <v>0.0</v>
      </c>
      <c r="J42" s="80">
        <v>0.0</v>
      </c>
      <c r="K42" s="80">
        <v>0.0</v>
      </c>
      <c r="L42" s="80">
        <v>0.0</v>
      </c>
      <c r="M42" s="80">
        <v>0.0</v>
      </c>
      <c r="N42" s="80">
        <v>0.0</v>
      </c>
      <c r="O42" s="80">
        <v>0.0</v>
      </c>
      <c r="P42" s="80">
        <v>0.0</v>
      </c>
      <c r="Q42" s="80">
        <v>0.0</v>
      </c>
      <c r="R42" s="80">
        <v>0.0</v>
      </c>
      <c r="S42" s="80">
        <v>0.0</v>
      </c>
      <c r="T42" s="80">
        <v>0.0</v>
      </c>
      <c r="U42" s="80">
        <v>0.0</v>
      </c>
      <c r="V42" s="80">
        <v>0.0</v>
      </c>
      <c r="W42" s="80">
        <v>0.0</v>
      </c>
      <c r="X42" s="80">
        <v>0.0</v>
      </c>
      <c r="Y42" s="80">
        <v>0.0</v>
      </c>
      <c r="Z42" s="80">
        <v>0.0</v>
      </c>
      <c r="AA42" s="80">
        <v>0.0</v>
      </c>
      <c r="AB42" s="80">
        <v>0.0</v>
      </c>
      <c r="AC42" s="80">
        <v>0.0</v>
      </c>
      <c r="AD42" s="80">
        <v>0.0</v>
      </c>
      <c r="AE42" s="80">
        <v>0.0</v>
      </c>
      <c r="AF42" s="80">
        <v>0.0</v>
      </c>
      <c r="AG42" s="80">
        <v>0.0</v>
      </c>
      <c r="AH42" s="80">
        <v>0.0</v>
      </c>
      <c r="AI42" s="80">
        <v>0.0</v>
      </c>
      <c r="AJ42" s="80">
        <v>0.0</v>
      </c>
      <c r="AK42" s="80">
        <v>0.0</v>
      </c>
      <c r="AL42" s="80">
        <v>0.0</v>
      </c>
      <c r="AM42" s="80">
        <v>0.0</v>
      </c>
      <c r="AN42" s="80">
        <v>0.0</v>
      </c>
      <c r="AO42" s="80">
        <v>0.0</v>
      </c>
      <c r="AP42" s="80">
        <v>0.0</v>
      </c>
      <c r="AQ42" s="80">
        <v>0.0</v>
      </c>
      <c r="AR42" s="80">
        <v>0.0</v>
      </c>
      <c r="AS42" s="80">
        <v>0.0</v>
      </c>
      <c r="AT42" s="80">
        <f t="shared" ref="AT42:AT49" si="7">IF(SUM(H42:AS42)&gt;0,0,G42)</f>
        <v>22000000</v>
      </c>
      <c r="AU42" s="80">
        <f t="shared" si="2"/>
        <v>22000000</v>
      </c>
    </row>
    <row r="43">
      <c r="A43" s="87" t="s">
        <v>293</v>
      </c>
      <c r="B43" s="88" t="s">
        <v>294</v>
      </c>
      <c r="C43" s="89" t="s">
        <v>295</v>
      </c>
      <c r="D43" s="84">
        <v>4.0</v>
      </c>
      <c r="E43" s="86" t="s">
        <v>245</v>
      </c>
      <c r="F43" s="79">
        <v>5500000.0</v>
      </c>
      <c r="G43" s="85">
        <f t="shared" si="1"/>
        <v>22000000</v>
      </c>
      <c r="H43" s="80">
        <v>0.0</v>
      </c>
      <c r="I43" s="80">
        <v>0.0</v>
      </c>
      <c r="J43" s="80">
        <v>0.0</v>
      </c>
      <c r="K43" s="80">
        <v>0.0</v>
      </c>
      <c r="L43" s="80">
        <v>0.0</v>
      </c>
      <c r="M43" s="80">
        <v>0.0</v>
      </c>
      <c r="N43" s="80">
        <v>0.0</v>
      </c>
      <c r="O43" s="80">
        <v>0.0</v>
      </c>
      <c r="P43" s="80">
        <v>0.0</v>
      </c>
      <c r="Q43" s="80">
        <v>0.0</v>
      </c>
      <c r="R43" s="80">
        <v>0.0</v>
      </c>
      <c r="S43" s="80">
        <v>0.0</v>
      </c>
      <c r="T43" s="80">
        <v>0.0</v>
      </c>
      <c r="U43" s="80">
        <v>0.0</v>
      </c>
      <c r="V43" s="80">
        <v>0.0</v>
      </c>
      <c r="W43" s="80">
        <v>0.0</v>
      </c>
      <c r="X43" s="80">
        <v>0.0</v>
      </c>
      <c r="Y43" s="80">
        <v>0.0</v>
      </c>
      <c r="Z43" s="80">
        <v>0.0</v>
      </c>
      <c r="AA43" s="80">
        <v>0.0</v>
      </c>
      <c r="AB43" s="80">
        <v>0.0</v>
      </c>
      <c r="AC43" s="80">
        <v>0.0</v>
      </c>
      <c r="AD43" s="80">
        <v>0.0</v>
      </c>
      <c r="AE43" s="80">
        <v>0.0</v>
      </c>
      <c r="AF43" s="80">
        <v>0.0</v>
      </c>
      <c r="AG43" s="80">
        <v>0.0</v>
      </c>
      <c r="AH43" s="80">
        <v>0.0</v>
      </c>
      <c r="AI43" s="80">
        <v>0.0</v>
      </c>
      <c r="AJ43" s="80">
        <v>0.0</v>
      </c>
      <c r="AK43" s="80">
        <v>0.0</v>
      </c>
      <c r="AL43" s="80">
        <v>0.0</v>
      </c>
      <c r="AM43" s="80">
        <v>0.0</v>
      </c>
      <c r="AN43" s="80">
        <v>0.0</v>
      </c>
      <c r="AO43" s="80">
        <v>0.0</v>
      </c>
      <c r="AP43" s="80">
        <v>0.0</v>
      </c>
      <c r="AQ43" s="80">
        <v>0.0</v>
      </c>
      <c r="AR43" s="80">
        <v>0.0</v>
      </c>
      <c r="AS43" s="80">
        <v>0.0</v>
      </c>
      <c r="AT43" s="80">
        <f t="shared" si="7"/>
        <v>22000000</v>
      </c>
      <c r="AU43" s="80">
        <f t="shared" si="2"/>
        <v>22000000</v>
      </c>
    </row>
    <row r="44">
      <c r="A44" s="87" t="s">
        <v>293</v>
      </c>
      <c r="B44" s="88" t="s">
        <v>294</v>
      </c>
      <c r="C44" s="89" t="s">
        <v>295</v>
      </c>
      <c r="D44" s="84">
        <v>4.0</v>
      </c>
      <c r="E44" s="95" t="s">
        <v>231</v>
      </c>
      <c r="F44" s="79">
        <v>5500000.0</v>
      </c>
      <c r="G44" s="85">
        <f t="shared" si="1"/>
        <v>22000000</v>
      </c>
      <c r="H44" s="80">
        <v>0.0</v>
      </c>
      <c r="I44" s="80">
        <v>0.0</v>
      </c>
      <c r="J44" s="80">
        <v>0.0</v>
      </c>
      <c r="K44" s="80">
        <v>0.0</v>
      </c>
      <c r="L44" s="80">
        <v>0.0</v>
      </c>
      <c r="M44" s="80">
        <v>0.0</v>
      </c>
      <c r="N44" s="80">
        <v>0.0</v>
      </c>
      <c r="O44" s="80">
        <v>0.0</v>
      </c>
      <c r="P44" s="80">
        <v>0.0</v>
      </c>
      <c r="Q44" s="80">
        <v>0.0</v>
      </c>
      <c r="R44" s="80">
        <v>0.0</v>
      </c>
      <c r="S44" s="80">
        <v>0.0</v>
      </c>
      <c r="T44" s="80">
        <v>0.0</v>
      </c>
      <c r="U44" s="80">
        <v>0.0</v>
      </c>
      <c r="V44" s="80">
        <v>0.0</v>
      </c>
      <c r="W44" s="80">
        <v>0.0</v>
      </c>
      <c r="X44" s="80">
        <v>0.0</v>
      </c>
      <c r="Y44" s="80">
        <v>0.0</v>
      </c>
      <c r="Z44" s="80">
        <v>0.0</v>
      </c>
      <c r="AA44" s="80">
        <v>0.0</v>
      </c>
      <c r="AB44" s="80">
        <v>0.0</v>
      </c>
      <c r="AC44" s="80">
        <v>0.0</v>
      </c>
      <c r="AD44" s="80">
        <v>0.0</v>
      </c>
      <c r="AE44" s="80">
        <v>0.0</v>
      </c>
      <c r="AF44" s="80">
        <v>0.0</v>
      </c>
      <c r="AG44" s="80">
        <v>0.0</v>
      </c>
      <c r="AH44" s="80">
        <v>0.0</v>
      </c>
      <c r="AI44" s="80">
        <v>0.0</v>
      </c>
      <c r="AJ44" s="80">
        <v>0.0</v>
      </c>
      <c r="AK44" s="80">
        <v>0.0</v>
      </c>
      <c r="AL44" s="80">
        <v>0.0</v>
      </c>
      <c r="AM44" s="80">
        <v>0.0</v>
      </c>
      <c r="AN44" s="80">
        <v>0.0</v>
      </c>
      <c r="AO44" s="80">
        <v>0.0</v>
      </c>
      <c r="AP44" s="80">
        <v>0.0</v>
      </c>
      <c r="AQ44" s="80">
        <v>0.0</v>
      </c>
      <c r="AR44" s="80">
        <v>0.0</v>
      </c>
      <c r="AS44" s="80">
        <v>0.0</v>
      </c>
      <c r="AT44" s="80">
        <f t="shared" si="7"/>
        <v>22000000</v>
      </c>
      <c r="AU44" s="80">
        <f t="shared" si="2"/>
        <v>22000000</v>
      </c>
    </row>
    <row r="45">
      <c r="A45" s="87" t="s">
        <v>293</v>
      </c>
      <c r="B45" s="88" t="s">
        <v>294</v>
      </c>
      <c r="C45" s="89" t="s">
        <v>295</v>
      </c>
      <c r="D45" s="84">
        <v>4.0</v>
      </c>
      <c r="E45" s="95" t="s">
        <v>279</v>
      </c>
      <c r="F45" s="79">
        <v>5500000.0</v>
      </c>
      <c r="G45" s="85">
        <f t="shared" si="1"/>
        <v>22000000</v>
      </c>
      <c r="H45" s="80">
        <v>0.0</v>
      </c>
      <c r="I45" s="80">
        <v>0.0</v>
      </c>
      <c r="J45" s="80">
        <v>0.0</v>
      </c>
      <c r="K45" s="80">
        <v>0.0</v>
      </c>
      <c r="L45" s="80">
        <v>0.0</v>
      </c>
      <c r="M45" s="80">
        <v>0.0</v>
      </c>
      <c r="N45" s="80">
        <v>0.0</v>
      </c>
      <c r="O45" s="80">
        <v>0.0</v>
      </c>
      <c r="P45" s="80">
        <v>0.0</v>
      </c>
      <c r="Q45" s="80">
        <v>0.0</v>
      </c>
      <c r="R45" s="80">
        <v>0.0</v>
      </c>
      <c r="S45" s="80">
        <v>0.0</v>
      </c>
      <c r="T45" s="80">
        <v>0.0</v>
      </c>
      <c r="U45" s="80">
        <v>0.0</v>
      </c>
      <c r="V45" s="80">
        <v>0.0</v>
      </c>
      <c r="W45" s="80">
        <v>0.0</v>
      </c>
      <c r="X45" s="80">
        <v>0.0</v>
      </c>
      <c r="Y45" s="80">
        <v>0.0</v>
      </c>
      <c r="Z45" s="80">
        <v>0.0</v>
      </c>
      <c r="AA45" s="80">
        <v>0.0</v>
      </c>
      <c r="AB45" s="80">
        <v>0.0</v>
      </c>
      <c r="AC45" s="80">
        <v>0.0</v>
      </c>
      <c r="AD45" s="80">
        <v>0.0</v>
      </c>
      <c r="AE45" s="80">
        <v>0.0</v>
      </c>
      <c r="AF45" s="80">
        <v>0.0</v>
      </c>
      <c r="AG45" s="80">
        <v>0.0</v>
      </c>
      <c r="AH45" s="80">
        <v>0.0</v>
      </c>
      <c r="AI45" s="80">
        <v>0.0</v>
      </c>
      <c r="AJ45" s="80">
        <v>0.0</v>
      </c>
      <c r="AK45" s="80">
        <v>0.0</v>
      </c>
      <c r="AL45" s="80">
        <v>0.0</v>
      </c>
      <c r="AM45" s="80">
        <v>0.0</v>
      </c>
      <c r="AN45" s="80">
        <v>0.0</v>
      </c>
      <c r="AO45" s="80">
        <v>0.0</v>
      </c>
      <c r="AP45" s="80">
        <v>0.0</v>
      </c>
      <c r="AQ45" s="80">
        <v>0.0</v>
      </c>
      <c r="AR45" s="80">
        <v>0.0</v>
      </c>
      <c r="AS45" s="80">
        <v>0.0</v>
      </c>
      <c r="AT45" s="80">
        <f t="shared" si="7"/>
        <v>22000000</v>
      </c>
      <c r="AU45" s="80">
        <f t="shared" si="2"/>
        <v>22000000</v>
      </c>
    </row>
    <row r="46">
      <c r="A46" s="87" t="s">
        <v>293</v>
      </c>
      <c r="B46" s="88" t="s">
        <v>294</v>
      </c>
      <c r="C46" s="89" t="s">
        <v>295</v>
      </c>
      <c r="D46" s="84">
        <v>4.0</v>
      </c>
      <c r="E46" s="95" t="s">
        <v>280</v>
      </c>
      <c r="F46" s="79">
        <v>5500000.0</v>
      </c>
      <c r="G46" s="85">
        <f t="shared" si="1"/>
        <v>22000000</v>
      </c>
      <c r="H46" s="80">
        <v>0.0</v>
      </c>
      <c r="I46" s="80">
        <v>0.0</v>
      </c>
      <c r="J46" s="80">
        <v>0.0</v>
      </c>
      <c r="K46" s="80">
        <v>0.0</v>
      </c>
      <c r="L46" s="80">
        <v>0.0</v>
      </c>
      <c r="M46" s="80">
        <v>0.0</v>
      </c>
      <c r="N46" s="80">
        <v>0.0</v>
      </c>
      <c r="O46" s="80">
        <v>0.0</v>
      </c>
      <c r="P46" s="80">
        <v>0.0</v>
      </c>
      <c r="Q46" s="80">
        <v>0.0</v>
      </c>
      <c r="R46" s="80">
        <v>0.0</v>
      </c>
      <c r="S46" s="80">
        <v>0.0</v>
      </c>
      <c r="T46" s="80">
        <v>0.0</v>
      </c>
      <c r="U46" s="80">
        <v>0.0</v>
      </c>
      <c r="V46" s="80">
        <v>0.0</v>
      </c>
      <c r="W46" s="80">
        <v>0.0</v>
      </c>
      <c r="X46" s="80">
        <v>0.0</v>
      </c>
      <c r="Y46" s="80">
        <v>0.0</v>
      </c>
      <c r="Z46" s="80">
        <v>0.0</v>
      </c>
      <c r="AA46" s="80">
        <v>0.0</v>
      </c>
      <c r="AB46" s="80">
        <v>0.0</v>
      </c>
      <c r="AC46" s="80">
        <v>0.0</v>
      </c>
      <c r="AD46" s="80">
        <v>0.0</v>
      </c>
      <c r="AE46" s="80">
        <v>0.0</v>
      </c>
      <c r="AF46" s="80">
        <v>0.0</v>
      </c>
      <c r="AG46" s="80">
        <v>0.0</v>
      </c>
      <c r="AH46" s="80">
        <v>0.0</v>
      </c>
      <c r="AI46" s="80">
        <v>0.0</v>
      </c>
      <c r="AJ46" s="80">
        <v>0.0</v>
      </c>
      <c r="AK46" s="80">
        <v>0.0</v>
      </c>
      <c r="AL46" s="80">
        <v>0.0</v>
      </c>
      <c r="AM46" s="80">
        <v>0.0</v>
      </c>
      <c r="AN46" s="80">
        <v>0.0</v>
      </c>
      <c r="AO46" s="80">
        <v>0.0</v>
      </c>
      <c r="AP46" s="80">
        <v>0.0</v>
      </c>
      <c r="AQ46" s="80">
        <v>0.0</v>
      </c>
      <c r="AR46" s="80">
        <v>0.0</v>
      </c>
      <c r="AS46" s="80">
        <v>0.0</v>
      </c>
      <c r="AT46" s="80">
        <f t="shared" si="7"/>
        <v>22000000</v>
      </c>
      <c r="AU46" s="80">
        <f t="shared" si="2"/>
        <v>22000000</v>
      </c>
    </row>
    <row r="47">
      <c r="A47" s="87" t="s">
        <v>293</v>
      </c>
      <c r="B47" s="88" t="s">
        <v>294</v>
      </c>
      <c r="C47" s="89" t="s">
        <v>295</v>
      </c>
      <c r="D47" s="84">
        <v>4.0</v>
      </c>
      <c r="E47" s="95" t="s">
        <v>281</v>
      </c>
      <c r="F47" s="79">
        <v>5500000.0</v>
      </c>
      <c r="G47" s="85">
        <f t="shared" si="1"/>
        <v>22000000</v>
      </c>
      <c r="H47" s="80">
        <v>0.0</v>
      </c>
      <c r="I47" s="80">
        <v>0.0</v>
      </c>
      <c r="J47" s="80">
        <v>0.0</v>
      </c>
      <c r="K47" s="80">
        <v>0.0</v>
      </c>
      <c r="L47" s="80">
        <v>0.0</v>
      </c>
      <c r="M47" s="80">
        <v>0.0</v>
      </c>
      <c r="N47" s="80">
        <v>0.0</v>
      </c>
      <c r="O47" s="80">
        <v>0.0</v>
      </c>
      <c r="P47" s="80">
        <v>0.0</v>
      </c>
      <c r="Q47" s="80">
        <v>0.0</v>
      </c>
      <c r="R47" s="80">
        <v>0.0</v>
      </c>
      <c r="S47" s="80">
        <v>0.0</v>
      </c>
      <c r="T47" s="80">
        <v>0.0</v>
      </c>
      <c r="U47" s="80">
        <v>0.0</v>
      </c>
      <c r="V47" s="80">
        <v>0.0</v>
      </c>
      <c r="W47" s="80">
        <v>0.0</v>
      </c>
      <c r="X47" s="80">
        <v>0.0</v>
      </c>
      <c r="Y47" s="80">
        <v>0.0</v>
      </c>
      <c r="Z47" s="80">
        <v>0.0</v>
      </c>
      <c r="AA47" s="80">
        <v>0.0</v>
      </c>
      <c r="AB47" s="80">
        <v>0.0</v>
      </c>
      <c r="AC47" s="80">
        <v>0.0</v>
      </c>
      <c r="AD47" s="80">
        <v>0.0</v>
      </c>
      <c r="AE47" s="80">
        <v>0.0</v>
      </c>
      <c r="AF47" s="80">
        <v>0.0</v>
      </c>
      <c r="AG47" s="80">
        <v>0.0</v>
      </c>
      <c r="AH47" s="80">
        <v>0.0</v>
      </c>
      <c r="AI47" s="80">
        <v>0.0</v>
      </c>
      <c r="AJ47" s="80">
        <v>0.0</v>
      </c>
      <c r="AK47" s="80">
        <v>0.0</v>
      </c>
      <c r="AL47" s="80">
        <v>0.0</v>
      </c>
      <c r="AM47" s="80">
        <v>0.0</v>
      </c>
      <c r="AN47" s="80">
        <v>0.0</v>
      </c>
      <c r="AO47" s="80">
        <v>0.0</v>
      </c>
      <c r="AP47" s="80">
        <v>0.0</v>
      </c>
      <c r="AQ47" s="80">
        <v>0.0</v>
      </c>
      <c r="AR47" s="80">
        <v>0.0</v>
      </c>
      <c r="AS47" s="80">
        <v>0.0</v>
      </c>
      <c r="AT47" s="80">
        <f t="shared" si="7"/>
        <v>22000000</v>
      </c>
      <c r="AU47" s="80">
        <f t="shared" si="2"/>
        <v>22000000</v>
      </c>
    </row>
    <row r="48">
      <c r="A48" s="76" t="s">
        <v>296</v>
      </c>
      <c r="B48" s="76" t="s">
        <v>297</v>
      </c>
      <c r="C48" s="91" t="s">
        <v>298</v>
      </c>
      <c r="D48" s="77">
        <v>2.0</v>
      </c>
      <c r="E48" s="86" t="s">
        <v>245</v>
      </c>
      <c r="F48" s="79">
        <v>2.385E8</v>
      </c>
      <c r="G48" s="80">
        <f t="shared" si="1"/>
        <v>477000000</v>
      </c>
      <c r="H48" s="80">
        <v>0.0</v>
      </c>
      <c r="I48" s="80">
        <v>0.0</v>
      </c>
      <c r="J48" s="80">
        <v>0.0</v>
      </c>
      <c r="K48" s="80">
        <v>0.0</v>
      </c>
      <c r="L48" s="80">
        <v>0.0</v>
      </c>
      <c r="M48" s="80">
        <v>0.0</v>
      </c>
      <c r="N48" s="80">
        <v>0.0</v>
      </c>
      <c r="O48" s="80">
        <v>0.0</v>
      </c>
      <c r="P48" s="80">
        <v>0.0</v>
      </c>
      <c r="Q48" s="80">
        <v>0.0</v>
      </c>
      <c r="R48" s="80">
        <v>0.0</v>
      </c>
      <c r="S48" s="80">
        <v>0.0</v>
      </c>
      <c r="T48" s="80">
        <v>0.0</v>
      </c>
      <c r="U48" s="80">
        <v>0.0</v>
      </c>
      <c r="V48" s="80">
        <v>0.0</v>
      </c>
      <c r="W48" s="80">
        <v>0.0</v>
      </c>
      <c r="X48" s="80">
        <v>0.0</v>
      </c>
      <c r="Y48" s="80">
        <v>0.0</v>
      </c>
      <c r="Z48" s="80">
        <v>0.0</v>
      </c>
      <c r="AA48" s="80">
        <v>0.0</v>
      </c>
      <c r="AB48" s="80">
        <v>0.0</v>
      </c>
      <c r="AC48" s="80">
        <v>0.0</v>
      </c>
      <c r="AD48" s="80">
        <v>0.0</v>
      </c>
      <c r="AE48" s="80">
        <v>0.0</v>
      </c>
      <c r="AF48" s="80">
        <v>0.0</v>
      </c>
      <c r="AG48" s="80">
        <v>0.0</v>
      </c>
      <c r="AH48" s="80">
        <v>0.0</v>
      </c>
      <c r="AI48" s="80">
        <v>0.0</v>
      </c>
      <c r="AJ48" s="80">
        <v>0.0</v>
      </c>
      <c r="AK48" s="80">
        <v>0.0</v>
      </c>
      <c r="AL48" s="80">
        <v>0.0</v>
      </c>
      <c r="AM48" s="80">
        <v>0.0</v>
      </c>
      <c r="AN48" s="80">
        <v>0.0</v>
      </c>
      <c r="AO48" s="80">
        <v>0.0</v>
      </c>
      <c r="AP48" s="80">
        <v>0.0</v>
      </c>
      <c r="AQ48" s="80">
        <v>0.0</v>
      </c>
      <c r="AR48" s="80">
        <v>0.0</v>
      </c>
      <c r="AS48" s="80">
        <v>0.0</v>
      </c>
      <c r="AT48" s="80">
        <f t="shared" si="7"/>
        <v>477000000</v>
      </c>
      <c r="AU48" s="80">
        <f t="shared" si="2"/>
        <v>477000000</v>
      </c>
    </row>
    <row r="49">
      <c r="A49" s="76" t="s">
        <v>299</v>
      </c>
      <c r="B49" s="76" t="s">
        <v>300</v>
      </c>
      <c r="C49" s="91" t="s">
        <v>298</v>
      </c>
      <c r="D49" s="77">
        <v>3.0</v>
      </c>
      <c r="E49" s="86" t="s">
        <v>245</v>
      </c>
      <c r="F49" s="79">
        <v>1.35E8</v>
      </c>
      <c r="G49" s="80">
        <f t="shared" si="1"/>
        <v>405000000</v>
      </c>
      <c r="H49" s="80">
        <v>0.0</v>
      </c>
      <c r="I49" s="80">
        <v>0.0</v>
      </c>
      <c r="J49" s="80">
        <v>0.0</v>
      </c>
      <c r="K49" s="80">
        <v>0.0</v>
      </c>
      <c r="L49" s="80">
        <v>0.0</v>
      </c>
      <c r="M49" s="80">
        <v>0.0</v>
      </c>
      <c r="N49" s="80">
        <v>0.0</v>
      </c>
      <c r="O49" s="80">
        <v>0.0</v>
      </c>
      <c r="P49" s="80">
        <v>0.0</v>
      </c>
      <c r="Q49" s="80">
        <v>0.0</v>
      </c>
      <c r="R49" s="80">
        <v>0.0</v>
      </c>
      <c r="S49" s="80">
        <v>0.0</v>
      </c>
      <c r="T49" s="80">
        <v>0.0</v>
      </c>
      <c r="U49" s="80">
        <v>0.0</v>
      </c>
      <c r="V49" s="80">
        <v>0.0</v>
      </c>
      <c r="W49" s="80">
        <v>0.0</v>
      </c>
      <c r="X49" s="80">
        <v>0.0</v>
      </c>
      <c r="Y49" s="80">
        <v>0.0</v>
      </c>
      <c r="Z49" s="80">
        <v>0.0</v>
      </c>
      <c r="AA49" s="80">
        <v>0.0</v>
      </c>
      <c r="AB49" s="80">
        <v>0.0</v>
      </c>
      <c r="AC49" s="80">
        <v>0.0</v>
      </c>
      <c r="AD49" s="80">
        <v>0.0</v>
      </c>
      <c r="AE49" s="80">
        <v>0.0</v>
      </c>
      <c r="AF49" s="80">
        <v>0.0</v>
      </c>
      <c r="AG49" s="80">
        <v>0.0</v>
      </c>
      <c r="AH49" s="80">
        <v>0.0</v>
      </c>
      <c r="AI49" s="80">
        <v>0.0</v>
      </c>
      <c r="AJ49" s="80">
        <v>0.0</v>
      </c>
      <c r="AK49" s="80">
        <v>0.0</v>
      </c>
      <c r="AL49" s="80">
        <v>0.0</v>
      </c>
      <c r="AM49" s="80">
        <v>0.0</v>
      </c>
      <c r="AN49" s="80">
        <v>0.0</v>
      </c>
      <c r="AO49" s="80">
        <v>0.0</v>
      </c>
      <c r="AP49" s="80">
        <v>0.0</v>
      </c>
      <c r="AQ49" s="80">
        <v>0.0</v>
      </c>
      <c r="AR49" s="80">
        <v>0.0</v>
      </c>
      <c r="AS49" s="80">
        <v>0.0</v>
      </c>
      <c r="AT49" s="80">
        <f t="shared" si="7"/>
        <v>405000000</v>
      </c>
      <c r="AU49" s="80">
        <f t="shared" si="2"/>
        <v>405000000</v>
      </c>
    </row>
    <row r="50">
      <c r="A50" s="63" t="s">
        <v>301</v>
      </c>
      <c r="B50" s="63" t="s">
        <v>302</v>
      </c>
      <c r="C50" s="76" t="s">
        <v>303</v>
      </c>
      <c r="D50" s="77">
        <v>2.0</v>
      </c>
      <c r="E50" s="86" t="s">
        <v>235</v>
      </c>
      <c r="F50" s="79">
        <v>8400000.0</v>
      </c>
      <c r="G50" s="80">
        <f t="shared" si="1"/>
        <v>16800000</v>
      </c>
      <c r="H50" s="80">
        <v>0.0</v>
      </c>
      <c r="I50" s="80">
        <v>0.0</v>
      </c>
      <c r="J50" s="80">
        <v>0.0</v>
      </c>
      <c r="K50" s="80">
        <v>0.0</v>
      </c>
      <c r="L50" s="80">
        <v>0.0</v>
      </c>
      <c r="M50" s="80">
        <v>0.0</v>
      </c>
      <c r="N50" s="80">
        <v>0.0</v>
      </c>
      <c r="O50" s="80">
        <v>0.0</v>
      </c>
      <c r="P50" s="80">
        <v>0.0</v>
      </c>
      <c r="Q50" s="80">
        <v>0.0</v>
      </c>
      <c r="R50" s="80">
        <v>0.0</v>
      </c>
      <c r="S50" s="80">
        <v>0.0</v>
      </c>
      <c r="T50" s="80">
        <v>0.0</v>
      </c>
      <c r="U50" s="80">
        <v>0.0</v>
      </c>
      <c r="V50" s="80">
        <v>0.0</v>
      </c>
      <c r="W50" s="80">
        <v>0.0</v>
      </c>
      <c r="X50" s="80">
        <v>0.0</v>
      </c>
      <c r="Y50" s="80">
        <v>0.0</v>
      </c>
      <c r="Z50" s="80">
        <v>0.0</v>
      </c>
      <c r="AA50" s="80">
        <v>0.0</v>
      </c>
      <c r="AB50" s="80">
        <v>0.0</v>
      </c>
      <c r="AC50" s="80">
        <v>0.0</v>
      </c>
      <c r="AD50" s="80">
        <v>0.0</v>
      </c>
      <c r="AE50" s="80">
        <v>0.0</v>
      </c>
      <c r="AF50" s="80">
        <v>0.0</v>
      </c>
      <c r="AG50" s="80">
        <v>0.0</v>
      </c>
      <c r="AH50" s="80">
        <v>0.0</v>
      </c>
      <c r="AI50" s="80">
        <v>0.0</v>
      </c>
      <c r="AJ50" s="80">
        <v>0.0</v>
      </c>
      <c r="AK50" s="80">
        <v>0.0</v>
      </c>
      <c r="AL50" s="80">
        <v>0.0</v>
      </c>
      <c r="AM50" s="80">
        <v>0.0</v>
      </c>
      <c r="AN50" s="80">
        <v>0.0</v>
      </c>
      <c r="AO50" s="80">
        <v>0.0</v>
      </c>
      <c r="AP50" s="80">
        <v>0.0</v>
      </c>
      <c r="AQ50" s="80">
        <v>0.0</v>
      </c>
      <c r="AR50" s="80">
        <v>0.0</v>
      </c>
      <c r="AS50" s="80">
        <v>0.0</v>
      </c>
      <c r="AT50" s="80">
        <f>IF(SUM($H$21:$AS$21)&gt;0,0,G50)</f>
        <v>16800000</v>
      </c>
      <c r="AU50" s="80">
        <f t="shared" si="2"/>
        <v>16800000</v>
      </c>
    </row>
    <row r="51">
      <c r="A51" s="76" t="s">
        <v>304</v>
      </c>
      <c r="B51" s="76" t="s">
        <v>305</v>
      </c>
      <c r="C51" s="91" t="s">
        <v>298</v>
      </c>
      <c r="D51" s="77">
        <v>1.0</v>
      </c>
      <c r="E51" s="86" t="s">
        <v>245</v>
      </c>
      <c r="F51" s="79">
        <v>1.025E7</v>
      </c>
      <c r="G51" s="80">
        <f t="shared" si="1"/>
        <v>10250000</v>
      </c>
      <c r="H51" s="80">
        <v>0.0</v>
      </c>
      <c r="I51" s="80">
        <v>0.0</v>
      </c>
      <c r="J51" s="80">
        <v>0.0</v>
      </c>
      <c r="K51" s="80">
        <v>0.0</v>
      </c>
      <c r="L51" s="80">
        <v>0.0</v>
      </c>
      <c r="M51" s="80">
        <v>0.0</v>
      </c>
      <c r="N51" s="80">
        <v>0.0</v>
      </c>
      <c r="O51" s="80">
        <v>0.0</v>
      </c>
      <c r="P51" s="80">
        <v>0.0</v>
      </c>
      <c r="Q51" s="80">
        <v>0.0</v>
      </c>
      <c r="R51" s="80">
        <v>0.0</v>
      </c>
      <c r="S51" s="80">
        <v>0.0</v>
      </c>
      <c r="T51" s="80">
        <v>0.0</v>
      </c>
      <c r="U51" s="80">
        <v>0.0</v>
      </c>
      <c r="V51" s="80">
        <v>0.0</v>
      </c>
      <c r="W51" s="80">
        <v>0.0</v>
      </c>
      <c r="X51" s="80">
        <v>0.0</v>
      </c>
      <c r="Y51" s="80">
        <v>0.0</v>
      </c>
      <c r="Z51" s="80">
        <v>0.0</v>
      </c>
      <c r="AA51" s="80">
        <v>0.0</v>
      </c>
      <c r="AB51" s="80">
        <v>0.0</v>
      </c>
      <c r="AC51" s="80">
        <v>0.0</v>
      </c>
      <c r="AD51" s="80">
        <v>0.0</v>
      </c>
      <c r="AE51" s="80">
        <v>0.0</v>
      </c>
      <c r="AF51" s="80">
        <v>0.0</v>
      </c>
      <c r="AG51" s="80">
        <v>0.0</v>
      </c>
      <c r="AH51" s="80">
        <v>0.0</v>
      </c>
      <c r="AI51" s="80">
        <v>0.0</v>
      </c>
      <c r="AJ51" s="80">
        <v>0.0</v>
      </c>
      <c r="AK51" s="80">
        <v>0.0</v>
      </c>
      <c r="AL51" s="80">
        <v>0.0</v>
      </c>
      <c r="AM51" s="80">
        <v>0.0</v>
      </c>
      <c r="AN51" s="80">
        <v>0.0</v>
      </c>
      <c r="AO51" s="80">
        <v>0.0</v>
      </c>
      <c r="AP51" s="80">
        <v>0.0</v>
      </c>
      <c r="AQ51" s="80">
        <v>0.0</v>
      </c>
      <c r="AR51" s="80">
        <v>0.0</v>
      </c>
      <c r="AS51" s="80">
        <v>0.0</v>
      </c>
      <c r="AT51" s="80">
        <f t="shared" ref="AT51:AT79" si="8">IF(SUM(H51:AS51)&gt;0,0,G51)</f>
        <v>10250000</v>
      </c>
      <c r="AU51" s="80">
        <f t="shared" si="2"/>
        <v>10250000</v>
      </c>
    </row>
    <row r="52">
      <c r="A52" s="76" t="s">
        <v>306</v>
      </c>
      <c r="B52" s="76" t="s">
        <v>307</v>
      </c>
      <c r="C52" s="91" t="s">
        <v>308</v>
      </c>
      <c r="D52" s="77">
        <v>3.0</v>
      </c>
      <c r="E52" s="81" t="s">
        <v>278</v>
      </c>
      <c r="F52" s="79">
        <v>1100000.0</v>
      </c>
      <c r="G52" s="80">
        <f t="shared" si="1"/>
        <v>3300000</v>
      </c>
      <c r="H52" s="80">
        <v>0.0</v>
      </c>
      <c r="I52" s="80">
        <v>0.0</v>
      </c>
      <c r="J52" s="80">
        <v>0.0</v>
      </c>
      <c r="K52" s="80">
        <v>0.0</v>
      </c>
      <c r="L52" s="80">
        <v>0.0</v>
      </c>
      <c r="M52" s="80">
        <v>0.0</v>
      </c>
      <c r="N52" s="80">
        <v>0.0</v>
      </c>
      <c r="O52" s="80">
        <v>0.0</v>
      </c>
      <c r="P52" s="80">
        <v>0.0</v>
      </c>
      <c r="Q52" s="80">
        <v>0.0</v>
      </c>
      <c r="R52" s="80">
        <v>0.0</v>
      </c>
      <c r="S52" s="80">
        <v>0.0</v>
      </c>
      <c r="T52" s="80">
        <v>0.0</v>
      </c>
      <c r="U52" s="80">
        <v>0.0</v>
      </c>
      <c r="V52" s="80">
        <v>0.0</v>
      </c>
      <c r="W52" s="80">
        <v>0.0</v>
      </c>
      <c r="X52" s="80">
        <v>0.0</v>
      </c>
      <c r="Y52" s="80">
        <v>0.0</v>
      </c>
      <c r="Z52" s="80">
        <v>0.0</v>
      </c>
      <c r="AA52" s="80">
        <v>0.0</v>
      </c>
      <c r="AB52" s="80">
        <v>0.0</v>
      </c>
      <c r="AC52" s="80">
        <v>0.0</v>
      </c>
      <c r="AD52" s="80">
        <v>0.0</v>
      </c>
      <c r="AE52" s="80">
        <v>0.0</v>
      </c>
      <c r="AF52" s="80">
        <v>0.0</v>
      </c>
      <c r="AG52" s="80">
        <v>0.0</v>
      </c>
      <c r="AH52" s="80">
        <v>0.0</v>
      </c>
      <c r="AI52" s="80">
        <v>0.0</v>
      </c>
      <c r="AJ52" s="80">
        <v>0.0</v>
      </c>
      <c r="AK52" s="80">
        <v>0.0</v>
      </c>
      <c r="AL52" s="80">
        <v>0.0</v>
      </c>
      <c r="AM52" s="80">
        <v>0.0</v>
      </c>
      <c r="AN52" s="80">
        <v>0.0</v>
      </c>
      <c r="AO52" s="80">
        <v>0.0</v>
      </c>
      <c r="AP52" s="80">
        <v>0.0</v>
      </c>
      <c r="AQ52" s="80">
        <v>0.0</v>
      </c>
      <c r="AR52" s="80">
        <v>0.0</v>
      </c>
      <c r="AS52" s="80">
        <v>0.0</v>
      </c>
      <c r="AT52" s="80">
        <f t="shared" si="8"/>
        <v>3300000</v>
      </c>
      <c r="AU52" s="80">
        <f t="shared" si="2"/>
        <v>3300000</v>
      </c>
    </row>
    <row r="53">
      <c r="A53" s="63" t="s">
        <v>309</v>
      </c>
      <c r="B53" s="76" t="s">
        <v>310</v>
      </c>
      <c r="C53" s="76" t="s">
        <v>311</v>
      </c>
      <c r="D53" s="77">
        <v>1.0</v>
      </c>
      <c r="E53" s="86" t="s">
        <v>245</v>
      </c>
      <c r="F53" s="79">
        <v>2.397E7</v>
      </c>
      <c r="G53" s="80">
        <f t="shared" si="1"/>
        <v>23970000</v>
      </c>
      <c r="H53" s="80">
        <v>0.0</v>
      </c>
      <c r="I53" s="80">
        <v>0.0</v>
      </c>
      <c r="J53" s="80">
        <v>0.0</v>
      </c>
      <c r="K53" s="80">
        <v>0.0</v>
      </c>
      <c r="L53" s="80">
        <v>0.0</v>
      </c>
      <c r="M53" s="80">
        <v>0.0</v>
      </c>
      <c r="N53" s="80">
        <v>0.0</v>
      </c>
      <c r="O53" s="80">
        <v>0.0</v>
      </c>
      <c r="P53" s="80">
        <v>0.0</v>
      </c>
      <c r="Q53" s="80">
        <v>0.0</v>
      </c>
      <c r="R53" s="80">
        <v>0.0</v>
      </c>
      <c r="S53" s="80">
        <v>0.0</v>
      </c>
      <c r="T53" s="80">
        <v>0.0</v>
      </c>
      <c r="U53" s="80">
        <v>0.0</v>
      </c>
      <c r="V53" s="80">
        <v>0.0</v>
      </c>
      <c r="W53" s="80">
        <v>0.0</v>
      </c>
      <c r="X53" s="80">
        <v>0.0</v>
      </c>
      <c r="Y53" s="80">
        <v>0.0</v>
      </c>
      <c r="Z53" s="80">
        <v>0.0</v>
      </c>
      <c r="AA53" s="80">
        <v>0.0</v>
      </c>
      <c r="AB53" s="80">
        <v>0.0</v>
      </c>
      <c r="AC53" s="80">
        <v>0.0</v>
      </c>
      <c r="AD53" s="80">
        <v>0.0</v>
      </c>
      <c r="AE53" s="80">
        <v>0.0</v>
      </c>
      <c r="AF53" s="80">
        <v>0.0</v>
      </c>
      <c r="AG53" s="80">
        <v>0.0</v>
      </c>
      <c r="AH53" s="80">
        <v>0.0</v>
      </c>
      <c r="AI53" s="80">
        <v>0.0</v>
      </c>
      <c r="AJ53" s="80">
        <v>0.0</v>
      </c>
      <c r="AK53" s="80">
        <v>0.0</v>
      </c>
      <c r="AL53" s="80">
        <v>0.0</v>
      </c>
      <c r="AM53" s="80">
        <v>0.0</v>
      </c>
      <c r="AN53" s="80">
        <v>0.0</v>
      </c>
      <c r="AO53" s="80">
        <v>0.0</v>
      </c>
      <c r="AP53" s="80">
        <v>0.0</v>
      </c>
      <c r="AQ53" s="80">
        <v>0.0</v>
      </c>
      <c r="AR53" s="80">
        <v>0.0</v>
      </c>
      <c r="AS53" s="80">
        <v>0.0</v>
      </c>
      <c r="AT53" s="80">
        <f t="shared" si="8"/>
        <v>23970000</v>
      </c>
      <c r="AU53" s="80">
        <f t="shared" si="2"/>
        <v>23970000</v>
      </c>
    </row>
    <row r="54">
      <c r="A54" s="63" t="s">
        <v>312</v>
      </c>
      <c r="B54" s="76" t="s">
        <v>313</v>
      </c>
      <c r="C54" s="76" t="s">
        <v>314</v>
      </c>
      <c r="D54" s="77">
        <v>1.0</v>
      </c>
      <c r="E54" s="86" t="s">
        <v>245</v>
      </c>
      <c r="F54" s="79">
        <v>3995000.0</v>
      </c>
      <c r="G54" s="80">
        <f t="shared" si="1"/>
        <v>3995000</v>
      </c>
      <c r="H54" s="80">
        <v>0.0</v>
      </c>
      <c r="I54" s="80">
        <v>0.0</v>
      </c>
      <c r="J54" s="80">
        <v>0.0</v>
      </c>
      <c r="K54" s="80">
        <v>0.0</v>
      </c>
      <c r="L54" s="80">
        <v>0.0</v>
      </c>
      <c r="M54" s="80">
        <v>0.0</v>
      </c>
      <c r="N54" s="80">
        <v>0.0</v>
      </c>
      <c r="O54" s="80">
        <v>0.0</v>
      </c>
      <c r="P54" s="80">
        <v>0.0</v>
      </c>
      <c r="Q54" s="80">
        <v>0.0</v>
      </c>
      <c r="R54" s="80">
        <v>0.0</v>
      </c>
      <c r="S54" s="80">
        <v>0.0</v>
      </c>
      <c r="T54" s="80">
        <v>0.0</v>
      </c>
      <c r="U54" s="80">
        <v>0.0</v>
      </c>
      <c r="V54" s="80">
        <v>0.0</v>
      </c>
      <c r="W54" s="80">
        <v>0.0</v>
      </c>
      <c r="X54" s="80">
        <v>0.0</v>
      </c>
      <c r="Y54" s="80">
        <v>0.0</v>
      </c>
      <c r="Z54" s="80">
        <v>0.0</v>
      </c>
      <c r="AA54" s="80">
        <v>0.0</v>
      </c>
      <c r="AB54" s="80">
        <v>0.0</v>
      </c>
      <c r="AC54" s="80">
        <v>0.0</v>
      </c>
      <c r="AD54" s="80">
        <v>0.0</v>
      </c>
      <c r="AE54" s="80">
        <v>0.0</v>
      </c>
      <c r="AF54" s="80">
        <v>0.0</v>
      </c>
      <c r="AG54" s="80">
        <v>0.0</v>
      </c>
      <c r="AH54" s="80">
        <v>0.0</v>
      </c>
      <c r="AI54" s="80">
        <v>0.0</v>
      </c>
      <c r="AJ54" s="80">
        <v>0.0</v>
      </c>
      <c r="AK54" s="80">
        <v>0.0</v>
      </c>
      <c r="AL54" s="80">
        <v>0.0</v>
      </c>
      <c r="AM54" s="80">
        <v>0.0</v>
      </c>
      <c r="AN54" s="80">
        <v>0.0</v>
      </c>
      <c r="AO54" s="80">
        <v>0.0</v>
      </c>
      <c r="AP54" s="80">
        <v>0.0</v>
      </c>
      <c r="AQ54" s="80">
        <v>0.0</v>
      </c>
      <c r="AR54" s="80">
        <v>0.0</v>
      </c>
      <c r="AS54" s="80">
        <v>0.0</v>
      </c>
      <c r="AT54" s="80">
        <f t="shared" si="8"/>
        <v>3995000</v>
      </c>
      <c r="AU54" s="80">
        <f t="shared" si="2"/>
        <v>3995000</v>
      </c>
    </row>
    <row r="55">
      <c r="A55" s="76" t="s">
        <v>315</v>
      </c>
      <c r="B55" s="76" t="s">
        <v>316</v>
      </c>
      <c r="C55" s="91" t="s">
        <v>298</v>
      </c>
      <c r="D55" s="96">
        <v>3.0</v>
      </c>
      <c r="E55" s="86" t="s">
        <v>245</v>
      </c>
      <c r="F55" s="79">
        <v>1.35E7</v>
      </c>
      <c r="G55" s="80">
        <f t="shared" si="1"/>
        <v>40500000</v>
      </c>
      <c r="H55" s="80">
        <v>0.0</v>
      </c>
      <c r="I55" s="80">
        <v>0.0</v>
      </c>
      <c r="J55" s="80">
        <v>0.0</v>
      </c>
      <c r="K55" s="80">
        <v>0.0</v>
      </c>
      <c r="L55" s="80">
        <v>0.0</v>
      </c>
      <c r="M55" s="80">
        <v>0.0</v>
      </c>
      <c r="N55" s="80">
        <v>0.0</v>
      </c>
      <c r="O55" s="80">
        <v>0.0</v>
      </c>
      <c r="P55" s="80">
        <v>0.0</v>
      </c>
      <c r="Q55" s="80">
        <v>0.0</v>
      </c>
      <c r="R55" s="80">
        <v>0.0</v>
      </c>
      <c r="S55" s="80">
        <v>0.0</v>
      </c>
      <c r="T55" s="80">
        <v>0.0</v>
      </c>
      <c r="U55" s="80">
        <v>0.0</v>
      </c>
      <c r="V55" s="80">
        <v>0.0</v>
      </c>
      <c r="W55" s="80">
        <v>0.0</v>
      </c>
      <c r="X55" s="80">
        <v>0.0</v>
      </c>
      <c r="Y55" s="80">
        <v>0.0</v>
      </c>
      <c r="Z55" s="80">
        <v>0.0</v>
      </c>
      <c r="AA55" s="80">
        <v>0.0</v>
      </c>
      <c r="AB55" s="80">
        <v>0.0</v>
      </c>
      <c r="AC55" s="80">
        <v>0.0</v>
      </c>
      <c r="AD55" s="80">
        <v>0.0</v>
      </c>
      <c r="AE55" s="80">
        <v>0.0</v>
      </c>
      <c r="AF55" s="80">
        <v>0.0</v>
      </c>
      <c r="AG55" s="80">
        <v>0.0</v>
      </c>
      <c r="AH55" s="80">
        <v>0.0</v>
      </c>
      <c r="AI55" s="80">
        <v>0.0</v>
      </c>
      <c r="AJ55" s="80">
        <v>0.0</v>
      </c>
      <c r="AK55" s="80">
        <v>0.0</v>
      </c>
      <c r="AL55" s="80">
        <v>0.0</v>
      </c>
      <c r="AM55" s="80">
        <v>0.0</v>
      </c>
      <c r="AN55" s="80">
        <v>0.0</v>
      </c>
      <c r="AO55" s="80">
        <v>0.0</v>
      </c>
      <c r="AP55" s="80">
        <v>0.0</v>
      </c>
      <c r="AQ55" s="80">
        <v>0.0</v>
      </c>
      <c r="AR55" s="80">
        <v>0.0</v>
      </c>
      <c r="AS55" s="80">
        <v>0.0</v>
      </c>
      <c r="AT55" s="80">
        <f t="shared" si="8"/>
        <v>40500000</v>
      </c>
      <c r="AU55" s="80">
        <f t="shared" si="2"/>
        <v>40500000</v>
      </c>
    </row>
    <row r="56">
      <c r="A56" s="76" t="s">
        <v>317</v>
      </c>
      <c r="B56" s="76" t="s">
        <v>318</v>
      </c>
      <c r="C56" s="76" t="s">
        <v>241</v>
      </c>
      <c r="D56" s="96">
        <v>1.0</v>
      </c>
      <c r="E56" s="92" t="s">
        <v>231</v>
      </c>
      <c r="F56" s="79">
        <v>6000000.0</v>
      </c>
      <c r="G56" s="80">
        <f t="shared" si="1"/>
        <v>6000000</v>
      </c>
      <c r="H56" s="80">
        <v>0.0</v>
      </c>
      <c r="I56" s="80">
        <v>0.0</v>
      </c>
      <c r="J56" s="80">
        <v>0.0</v>
      </c>
      <c r="K56" s="80">
        <v>0.0</v>
      </c>
      <c r="L56" s="80">
        <v>0.0</v>
      </c>
      <c r="M56" s="80">
        <v>0.0</v>
      </c>
      <c r="N56" s="80">
        <v>0.0</v>
      </c>
      <c r="O56" s="80">
        <v>0.0</v>
      </c>
      <c r="P56" s="80">
        <v>0.0</v>
      </c>
      <c r="Q56" s="80">
        <v>0.0</v>
      </c>
      <c r="R56" s="80">
        <f>G56</f>
        <v>6000000</v>
      </c>
      <c r="S56" s="80">
        <v>0.0</v>
      </c>
      <c r="T56" s="80">
        <v>0.0</v>
      </c>
      <c r="U56" s="80">
        <v>0.0</v>
      </c>
      <c r="V56" s="80">
        <v>0.0</v>
      </c>
      <c r="W56" s="80">
        <v>0.0</v>
      </c>
      <c r="X56" s="80">
        <v>0.0</v>
      </c>
      <c r="Y56" s="80">
        <v>0.0</v>
      </c>
      <c r="Z56" s="80">
        <v>0.0</v>
      </c>
      <c r="AA56" s="80">
        <v>0.0</v>
      </c>
      <c r="AB56" s="80">
        <v>0.0</v>
      </c>
      <c r="AC56" s="80">
        <v>0.0</v>
      </c>
      <c r="AD56" s="80">
        <v>0.0</v>
      </c>
      <c r="AE56" s="80">
        <v>0.0</v>
      </c>
      <c r="AF56" s="80">
        <v>0.0</v>
      </c>
      <c r="AG56" s="80">
        <v>0.0</v>
      </c>
      <c r="AH56" s="80">
        <v>0.0</v>
      </c>
      <c r="AI56" s="80">
        <v>0.0</v>
      </c>
      <c r="AJ56" s="80">
        <v>0.0</v>
      </c>
      <c r="AK56" s="80">
        <v>0.0</v>
      </c>
      <c r="AL56" s="80">
        <v>0.0</v>
      </c>
      <c r="AM56" s="80">
        <v>0.0</v>
      </c>
      <c r="AN56" s="80">
        <v>0.0</v>
      </c>
      <c r="AO56" s="80">
        <v>0.0</v>
      </c>
      <c r="AP56" s="80">
        <v>0.0</v>
      </c>
      <c r="AQ56" s="80">
        <v>0.0</v>
      </c>
      <c r="AR56" s="80">
        <v>0.0</v>
      </c>
      <c r="AS56" s="80">
        <v>0.0</v>
      </c>
      <c r="AT56" s="80">
        <f t="shared" si="8"/>
        <v>0</v>
      </c>
      <c r="AU56" s="80">
        <f t="shared" si="2"/>
        <v>6000000</v>
      </c>
    </row>
    <row r="57">
      <c r="A57" s="63" t="s">
        <v>319</v>
      </c>
      <c r="B57" s="76" t="s">
        <v>320</v>
      </c>
      <c r="C57" s="76" t="s">
        <v>321</v>
      </c>
      <c r="D57" s="96">
        <v>5.0</v>
      </c>
      <c r="E57" s="92" t="s">
        <v>278</v>
      </c>
      <c r="F57" s="79">
        <v>1198500.0</v>
      </c>
      <c r="G57" s="80">
        <f t="shared" si="1"/>
        <v>5992500</v>
      </c>
      <c r="H57" s="80">
        <v>0.0</v>
      </c>
      <c r="I57" s="80">
        <v>0.0</v>
      </c>
      <c r="J57" s="80">
        <v>0.0</v>
      </c>
      <c r="K57" s="80">
        <v>0.0</v>
      </c>
      <c r="L57" s="80">
        <v>0.0</v>
      </c>
      <c r="M57" s="80">
        <v>0.0</v>
      </c>
      <c r="N57" s="80">
        <v>0.0</v>
      </c>
      <c r="O57" s="80">
        <v>0.0</v>
      </c>
      <c r="P57" s="80">
        <v>0.0</v>
      </c>
      <c r="Q57" s="80">
        <v>0.0</v>
      </c>
      <c r="R57" s="80">
        <v>0.0</v>
      </c>
      <c r="S57" s="80">
        <v>0.0</v>
      </c>
      <c r="T57" s="80">
        <v>0.0</v>
      </c>
      <c r="U57" s="80">
        <v>0.0</v>
      </c>
      <c r="V57" s="80">
        <v>0.0</v>
      </c>
      <c r="W57" s="80">
        <v>0.0</v>
      </c>
      <c r="X57" s="80">
        <v>0.0</v>
      </c>
      <c r="Y57" s="80">
        <v>0.0</v>
      </c>
      <c r="Z57" s="80">
        <v>0.0</v>
      </c>
      <c r="AA57" s="80">
        <v>0.0</v>
      </c>
      <c r="AB57" s="80">
        <v>0.0</v>
      </c>
      <c r="AC57" s="80">
        <v>0.0</v>
      </c>
      <c r="AD57" s="80">
        <v>0.0</v>
      </c>
      <c r="AE57" s="80">
        <v>0.0</v>
      </c>
      <c r="AF57" s="80">
        <v>0.0</v>
      </c>
      <c r="AG57" s="80">
        <v>0.0</v>
      </c>
      <c r="AH57" s="80">
        <v>0.0</v>
      </c>
      <c r="AI57" s="80">
        <v>0.0</v>
      </c>
      <c r="AJ57" s="80">
        <v>0.0</v>
      </c>
      <c r="AK57" s="80">
        <v>0.0</v>
      </c>
      <c r="AL57" s="80">
        <v>0.0</v>
      </c>
      <c r="AM57" s="80">
        <v>0.0</v>
      </c>
      <c r="AN57" s="80">
        <v>0.0</v>
      </c>
      <c r="AO57" s="80">
        <v>0.0</v>
      </c>
      <c r="AP57" s="80">
        <v>0.0</v>
      </c>
      <c r="AQ57" s="80">
        <v>0.0</v>
      </c>
      <c r="AR57" s="80">
        <v>0.0</v>
      </c>
      <c r="AS57" s="80">
        <v>0.0</v>
      </c>
      <c r="AT57" s="80">
        <f t="shared" si="8"/>
        <v>5992500</v>
      </c>
      <c r="AU57" s="80">
        <f t="shared" si="2"/>
        <v>5992500</v>
      </c>
    </row>
    <row r="58">
      <c r="A58" s="63" t="s">
        <v>319</v>
      </c>
      <c r="B58" s="76" t="s">
        <v>320</v>
      </c>
      <c r="C58" s="76" t="s">
        <v>321</v>
      </c>
      <c r="D58" s="97">
        <v>5.0</v>
      </c>
      <c r="E58" s="92" t="s">
        <v>249</v>
      </c>
      <c r="F58" s="79">
        <v>1198500.0</v>
      </c>
      <c r="G58" s="80">
        <f t="shared" si="1"/>
        <v>5992500</v>
      </c>
      <c r="H58" s="80">
        <v>0.0</v>
      </c>
      <c r="I58" s="80">
        <v>0.0</v>
      </c>
      <c r="J58" s="80">
        <v>0.0</v>
      </c>
      <c r="K58" s="80">
        <v>0.0</v>
      </c>
      <c r="L58" s="80">
        <v>0.0</v>
      </c>
      <c r="M58" s="80">
        <v>0.0</v>
      </c>
      <c r="N58" s="80">
        <v>0.0</v>
      </c>
      <c r="O58" s="80">
        <v>0.0</v>
      </c>
      <c r="P58" s="80">
        <v>0.0</v>
      </c>
      <c r="Q58" s="80">
        <v>0.0</v>
      </c>
      <c r="R58" s="80">
        <v>0.0</v>
      </c>
      <c r="S58" s="80">
        <v>0.0</v>
      </c>
      <c r="T58" s="80">
        <v>0.0</v>
      </c>
      <c r="U58" s="80">
        <v>0.0</v>
      </c>
      <c r="V58" s="80">
        <v>0.0</v>
      </c>
      <c r="W58" s="80">
        <v>0.0</v>
      </c>
      <c r="X58" s="80">
        <v>0.0</v>
      </c>
      <c r="Y58" s="80">
        <v>0.0</v>
      </c>
      <c r="Z58" s="80">
        <v>0.0</v>
      </c>
      <c r="AA58" s="80">
        <v>0.0</v>
      </c>
      <c r="AB58" s="80">
        <v>0.0</v>
      </c>
      <c r="AC58" s="80">
        <v>0.0</v>
      </c>
      <c r="AD58" s="80">
        <v>0.0</v>
      </c>
      <c r="AE58" s="80">
        <v>0.0</v>
      </c>
      <c r="AF58" s="80">
        <v>0.0</v>
      </c>
      <c r="AG58" s="80">
        <v>0.0</v>
      </c>
      <c r="AH58" s="80">
        <v>0.0</v>
      </c>
      <c r="AI58" s="80">
        <v>0.0</v>
      </c>
      <c r="AJ58" s="80">
        <v>0.0</v>
      </c>
      <c r="AK58" s="80">
        <v>0.0</v>
      </c>
      <c r="AL58" s="80">
        <v>0.0</v>
      </c>
      <c r="AM58" s="80">
        <v>0.0</v>
      </c>
      <c r="AN58" s="80">
        <v>0.0</v>
      </c>
      <c r="AO58" s="80">
        <v>0.0</v>
      </c>
      <c r="AP58" s="80">
        <v>0.0</v>
      </c>
      <c r="AQ58" s="80">
        <v>0.0</v>
      </c>
      <c r="AR58" s="80">
        <v>0.0</v>
      </c>
      <c r="AS58" s="80">
        <v>0.0</v>
      </c>
      <c r="AT58" s="80">
        <f t="shared" si="8"/>
        <v>5992500</v>
      </c>
      <c r="AU58" s="80">
        <f t="shared" si="2"/>
        <v>5992500</v>
      </c>
    </row>
    <row r="59">
      <c r="A59" s="63" t="s">
        <v>319</v>
      </c>
      <c r="B59" s="76" t="s">
        <v>320</v>
      </c>
      <c r="C59" s="76" t="s">
        <v>321</v>
      </c>
      <c r="D59" s="97">
        <v>5.0</v>
      </c>
      <c r="E59" s="86" t="s">
        <v>245</v>
      </c>
      <c r="F59" s="79">
        <v>1198500.0</v>
      </c>
      <c r="G59" s="80">
        <f t="shared" si="1"/>
        <v>5992500</v>
      </c>
      <c r="H59" s="80">
        <v>0.0</v>
      </c>
      <c r="I59" s="80">
        <v>0.0</v>
      </c>
      <c r="J59" s="80">
        <v>0.0</v>
      </c>
      <c r="K59" s="80">
        <v>0.0</v>
      </c>
      <c r="L59" s="80">
        <v>0.0</v>
      </c>
      <c r="M59" s="80">
        <v>0.0</v>
      </c>
      <c r="N59" s="80">
        <v>0.0</v>
      </c>
      <c r="O59" s="80">
        <v>0.0</v>
      </c>
      <c r="P59" s="80">
        <v>0.0</v>
      </c>
      <c r="Q59" s="80">
        <v>0.0</v>
      </c>
      <c r="R59" s="80">
        <v>0.0</v>
      </c>
      <c r="S59" s="80">
        <v>0.0</v>
      </c>
      <c r="T59" s="80">
        <v>0.0</v>
      </c>
      <c r="U59" s="80">
        <v>0.0</v>
      </c>
      <c r="V59" s="80">
        <v>0.0</v>
      </c>
      <c r="W59" s="80">
        <v>0.0</v>
      </c>
      <c r="X59" s="80">
        <v>0.0</v>
      </c>
      <c r="Y59" s="80">
        <v>0.0</v>
      </c>
      <c r="Z59" s="80">
        <v>0.0</v>
      </c>
      <c r="AA59" s="80">
        <v>0.0</v>
      </c>
      <c r="AB59" s="80">
        <v>0.0</v>
      </c>
      <c r="AC59" s="80">
        <v>0.0</v>
      </c>
      <c r="AD59" s="80">
        <v>0.0</v>
      </c>
      <c r="AE59" s="80">
        <v>0.0</v>
      </c>
      <c r="AF59" s="80">
        <v>0.0</v>
      </c>
      <c r="AG59" s="80">
        <v>0.0</v>
      </c>
      <c r="AH59" s="80">
        <v>0.0</v>
      </c>
      <c r="AI59" s="80">
        <v>0.0</v>
      </c>
      <c r="AJ59" s="80">
        <v>0.0</v>
      </c>
      <c r="AK59" s="80">
        <v>0.0</v>
      </c>
      <c r="AL59" s="80">
        <v>0.0</v>
      </c>
      <c r="AM59" s="80">
        <v>0.0</v>
      </c>
      <c r="AN59" s="80">
        <v>0.0</v>
      </c>
      <c r="AO59" s="80">
        <v>0.0</v>
      </c>
      <c r="AP59" s="80">
        <v>0.0</v>
      </c>
      <c r="AQ59" s="80">
        <v>0.0</v>
      </c>
      <c r="AR59" s="80">
        <v>0.0</v>
      </c>
      <c r="AS59" s="80">
        <v>0.0</v>
      </c>
      <c r="AT59" s="80">
        <f t="shared" si="8"/>
        <v>5992500</v>
      </c>
      <c r="AU59" s="80">
        <f t="shared" si="2"/>
        <v>5992500</v>
      </c>
    </row>
    <row r="60">
      <c r="A60" s="63" t="s">
        <v>319</v>
      </c>
      <c r="B60" s="76" t="s">
        <v>320</v>
      </c>
      <c r="C60" s="76" t="s">
        <v>321</v>
      </c>
      <c r="D60" s="97">
        <v>5.0</v>
      </c>
      <c r="E60" s="92" t="s">
        <v>231</v>
      </c>
      <c r="F60" s="79">
        <v>1198500.0</v>
      </c>
      <c r="G60" s="80">
        <f t="shared" si="1"/>
        <v>5992500</v>
      </c>
      <c r="H60" s="80">
        <v>0.0</v>
      </c>
      <c r="I60" s="80">
        <v>0.0</v>
      </c>
      <c r="J60" s="80">
        <v>0.0</v>
      </c>
      <c r="K60" s="80">
        <v>0.0</v>
      </c>
      <c r="L60" s="80">
        <v>0.0</v>
      </c>
      <c r="M60" s="80">
        <v>0.0</v>
      </c>
      <c r="N60" s="80">
        <v>0.0</v>
      </c>
      <c r="O60" s="80">
        <v>0.0</v>
      </c>
      <c r="P60" s="80">
        <v>0.0</v>
      </c>
      <c r="Q60" s="80">
        <v>0.0</v>
      </c>
      <c r="R60" s="80">
        <v>0.0</v>
      </c>
      <c r="S60" s="80">
        <v>0.0</v>
      </c>
      <c r="T60" s="80">
        <v>0.0</v>
      </c>
      <c r="U60" s="80">
        <v>0.0</v>
      </c>
      <c r="V60" s="80">
        <v>0.0</v>
      </c>
      <c r="W60" s="80">
        <v>0.0</v>
      </c>
      <c r="X60" s="80">
        <v>0.0</v>
      </c>
      <c r="Y60" s="80">
        <v>0.0</v>
      </c>
      <c r="Z60" s="80">
        <v>0.0</v>
      </c>
      <c r="AA60" s="80">
        <v>0.0</v>
      </c>
      <c r="AB60" s="80">
        <v>0.0</v>
      </c>
      <c r="AC60" s="80">
        <v>0.0</v>
      </c>
      <c r="AD60" s="80">
        <v>0.0</v>
      </c>
      <c r="AE60" s="80">
        <v>0.0</v>
      </c>
      <c r="AF60" s="80">
        <v>0.0</v>
      </c>
      <c r="AG60" s="80">
        <v>0.0</v>
      </c>
      <c r="AH60" s="80">
        <v>0.0</v>
      </c>
      <c r="AI60" s="80">
        <v>0.0</v>
      </c>
      <c r="AJ60" s="80">
        <v>0.0</v>
      </c>
      <c r="AK60" s="80">
        <v>0.0</v>
      </c>
      <c r="AL60" s="80">
        <v>0.0</v>
      </c>
      <c r="AM60" s="80">
        <v>0.0</v>
      </c>
      <c r="AN60" s="80">
        <v>0.0</v>
      </c>
      <c r="AO60" s="80">
        <v>0.0</v>
      </c>
      <c r="AP60" s="80">
        <v>0.0</v>
      </c>
      <c r="AQ60" s="80">
        <v>0.0</v>
      </c>
      <c r="AR60" s="80">
        <v>0.0</v>
      </c>
      <c r="AS60" s="80">
        <v>0.0</v>
      </c>
      <c r="AT60" s="80">
        <f t="shared" si="8"/>
        <v>5992500</v>
      </c>
      <c r="AU60" s="80">
        <f t="shared" si="2"/>
        <v>5992500</v>
      </c>
    </row>
    <row r="61">
      <c r="A61" s="63" t="s">
        <v>319</v>
      </c>
      <c r="B61" s="76" t="s">
        <v>320</v>
      </c>
      <c r="C61" s="76" t="s">
        <v>321</v>
      </c>
      <c r="D61" s="97">
        <v>5.0</v>
      </c>
      <c r="E61" s="92" t="s">
        <v>279</v>
      </c>
      <c r="F61" s="79">
        <v>1198500.0</v>
      </c>
      <c r="G61" s="80">
        <f t="shared" si="1"/>
        <v>5992500</v>
      </c>
      <c r="H61" s="80">
        <v>0.0</v>
      </c>
      <c r="I61" s="80">
        <v>0.0</v>
      </c>
      <c r="J61" s="80">
        <v>0.0</v>
      </c>
      <c r="K61" s="80">
        <v>0.0</v>
      </c>
      <c r="L61" s="80">
        <v>0.0</v>
      </c>
      <c r="M61" s="80">
        <v>0.0</v>
      </c>
      <c r="N61" s="80">
        <v>0.0</v>
      </c>
      <c r="O61" s="80">
        <v>0.0</v>
      </c>
      <c r="P61" s="80">
        <v>0.0</v>
      </c>
      <c r="Q61" s="80">
        <v>0.0</v>
      </c>
      <c r="R61" s="80">
        <v>0.0</v>
      </c>
      <c r="S61" s="80">
        <v>0.0</v>
      </c>
      <c r="T61" s="80">
        <v>0.0</v>
      </c>
      <c r="U61" s="80">
        <v>0.0</v>
      </c>
      <c r="V61" s="80">
        <v>0.0</v>
      </c>
      <c r="W61" s="80">
        <v>0.0</v>
      </c>
      <c r="X61" s="80">
        <v>0.0</v>
      </c>
      <c r="Y61" s="80">
        <v>0.0</v>
      </c>
      <c r="Z61" s="80">
        <v>0.0</v>
      </c>
      <c r="AA61" s="80">
        <v>0.0</v>
      </c>
      <c r="AB61" s="80">
        <v>0.0</v>
      </c>
      <c r="AC61" s="80">
        <v>0.0</v>
      </c>
      <c r="AD61" s="80">
        <v>0.0</v>
      </c>
      <c r="AE61" s="80">
        <v>0.0</v>
      </c>
      <c r="AF61" s="80">
        <v>0.0</v>
      </c>
      <c r="AG61" s="80">
        <v>0.0</v>
      </c>
      <c r="AH61" s="80">
        <v>0.0</v>
      </c>
      <c r="AI61" s="80">
        <v>0.0</v>
      </c>
      <c r="AJ61" s="80">
        <v>0.0</v>
      </c>
      <c r="AK61" s="80">
        <v>0.0</v>
      </c>
      <c r="AL61" s="80">
        <v>0.0</v>
      </c>
      <c r="AM61" s="80">
        <v>0.0</v>
      </c>
      <c r="AN61" s="80">
        <v>0.0</v>
      </c>
      <c r="AO61" s="80">
        <v>0.0</v>
      </c>
      <c r="AP61" s="80">
        <v>0.0</v>
      </c>
      <c r="AQ61" s="80">
        <v>0.0</v>
      </c>
      <c r="AR61" s="80">
        <v>0.0</v>
      </c>
      <c r="AS61" s="80">
        <v>0.0</v>
      </c>
      <c r="AT61" s="80">
        <f t="shared" si="8"/>
        <v>5992500</v>
      </c>
      <c r="AU61" s="80">
        <f t="shared" si="2"/>
        <v>5992500</v>
      </c>
    </row>
    <row r="62">
      <c r="A62" s="63" t="s">
        <v>319</v>
      </c>
      <c r="B62" s="76" t="s">
        <v>320</v>
      </c>
      <c r="C62" s="76" t="s">
        <v>321</v>
      </c>
      <c r="D62" s="97">
        <v>5.0</v>
      </c>
      <c r="E62" s="92" t="s">
        <v>280</v>
      </c>
      <c r="F62" s="79">
        <v>1198500.0</v>
      </c>
      <c r="G62" s="80">
        <f t="shared" si="1"/>
        <v>5992500</v>
      </c>
      <c r="H62" s="80">
        <v>0.0</v>
      </c>
      <c r="I62" s="80">
        <v>0.0</v>
      </c>
      <c r="J62" s="80">
        <v>0.0</v>
      </c>
      <c r="K62" s="80">
        <v>0.0</v>
      </c>
      <c r="L62" s="80">
        <v>0.0</v>
      </c>
      <c r="M62" s="80">
        <v>0.0</v>
      </c>
      <c r="N62" s="80">
        <v>0.0</v>
      </c>
      <c r="O62" s="80">
        <v>0.0</v>
      </c>
      <c r="P62" s="80">
        <v>0.0</v>
      </c>
      <c r="Q62" s="80">
        <v>0.0</v>
      </c>
      <c r="R62" s="80">
        <v>0.0</v>
      </c>
      <c r="S62" s="80">
        <v>0.0</v>
      </c>
      <c r="T62" s="80">
        <v>0.0</v>
      </c>
      <c r="U62" s="80">
        <v>0.0</v>
      </c>
      <c r="V62" s="80">
        <v>0.0</v>
      </c>
      <c r="W62" s="80">
        <v>0.0</v>
      </c>
      <c r="X62" s="80">
        <v>0.0</v>
      </c>
      <c r="Y62" s="80">
        <v>0.0</v>
      </c>
      <c r="Z62" s="80">
        <v>0.0</v>
      </c>
      <c r="AA62" s="80">
        <v>0.0</v>
      </c>
      <c r="AB62" s="80">
        <v>0.0</v>
      </c>
      <c r="AC62" s="80">
        <v>0.0</v>
      </c>
      <c r="AD62" s="80">
        <v>0.0</v>
      </c>
      <c r="AE62" s="80">
        <v>0.0</v>
      </c>
      <c r="AF62" s="80">
        <v>0.0</v>
      </c>
      <c r="AG62" s="80">
        <v>0.0</v>
      </c>
      <c r="AH62" s="80">
        <v>0.0</v>
      </c>
      <c r="AI62" s="80">
        <v>0.0</v>
      </c>
      <c r="AJ62" s="80">
        <v>0.0</v>
      </c>
      <c r="AK62" s="80">
        <v>0.0</v>
      </c>
      <c r="AL62" s="80">
        <v>0.0</v>
      </c>
      <c r="AM62" s="80">
        <v>0.0</v>
      </c>
      <c r="AN62" s="80">
        <v>0.0</v>
      </c>
      <c r="AO62" s="80">
        <v>0.0</v>
      </c>
      <c r="AP62" s="80">
        <v>0.0</v>
      </c>
      <c r="AQ62" s="80">
        <v>0.0</v>
      </c>
      <c r="AR62" s="80">
        <v>0.0</v>
      </c>
      <c r="AS62" s="80">
        <v>0.0</v>
      </c>
      <c r="AT62" s="80">
        <f t="shared" si="8"/>
        <v>5992500</v>
      </c>
      <c r="AU62" s="80">
        <f t="shared" si="2"/>
        <v>5992500</v>
      </c>
    </row>
    <row r="63">
      <c r="A63" s="63" t="s">
        <v>319</v>
      </c>
      <c r="B63" s="76" t="s">
        <v>320</v>
      </c>
      <c r="C63" s="76" t="s">
        <v>321</v>
      </c>
      <c r="D63" s="97">
        <v>5.0</v>
      </c>
      <c r="E63" s="92" t="s">
        <v>281</v>
      </c>
      <c r="F63" s="79">
        <v>1198500.0</v>
      </c>
      <c r="G63" s="80">
        <f t="shared" si="1"/>
        <v>5992500</v>
      </c>
      <c r="H63" s="80">
        <v>0.0</v>
      </c>
      <c r="I63" s="80">
        <v>0.0</v>
      </c>
      <c r="J63" s="80">
        <v>0.0</v>
      </c>
      <c r="K63" s="80">
        <v>0.0</v>
      </c>
      <c r="L63" s="80">
        <v>0.0</v>
      </c>
      <c r="M63" s="80">
        <v>0.0</v>
      </c>
      <c r="N63" s="80">
        <v>0.0</v>
      </c>
      <c r="O63" s="80">
        <v>0.0</v>
      </c>
      <c r="P63" s="80">
        <v>0.0</v>
      </c>
      <c r="Q63" s="80">
        <v>0.0</v>
      </c>
      <c r="R63" s="80">
        <v>0.0</v>
      </c>
      <c r="S63" s="80">
        <v>0.0</v>
      </c>
      <c r="T63" s="80">
        <v>0.0</v>
      </c>
      <c r="U63" s="80">
        <v>0.0</v>
      </c>
      <c r="V63" s="80">
        <v>0.0</v>
      </c>
      <c r="W63" s="80">
        <v>0.0</v>
      </c>
      <c r="X63" s="80">
        <v>0.0</v>
      </c>
      <c r="Y63" s="80">
        <v>0.0</v>
      </c>
      <c r="Z63" s="80">
        <v>0.0</v>
      </c>
      <c r="AA63" s="80">
        <v>0.0</v>
      </c>
      <c r="AB63" s="80">
        <v>0.0</v>
      </c>
      <c r="AC63" s="80">
        <v>0.0</v>
      </c>
      <c r="AD63" s="80">
        <v>0.0</v>
      </c>
      <c r="AE63" s="80">
        <v>0.0</v>
      </c>
      <c r="AF63" s="80">
        <v>0.0</v>
      </c>
      <c r="AG63" s="80">
        <v>0.0</v>
      </c>
      <c r="AH63" s="80">
        <v>0.0</v>
      </c>
      <c r="AI63" s="80">
        <v>0.0</v>
      </c>
      <c r="AJ63" s="80">
        <v>0.0</v>
      </c>
      <c r="AK63" s="80">
        <v>0.0</v>
      </c>
      <c r="AL63" s="80">
        <v>0.0</v>
      </c>
      <c r="AM63" s="80">
        <v>0.0</v>
      </c>
      <c r="AN63" s="80">
        <v>0.0</v>
      </c>
      <c r="AO63" s="80">
        <v>0.0</v>
      </c>
      <c r="AP63" s="80">
        <v>0.0</v>
      </c>
      <c r="AQ63" s="80">
        <v>0.0</v>
      </c>
      <c r="AR63" s="80">
        <v>0.0</v>
      </c>
      <c r="AS63" s="80">
        <v>0.0</v>
      </c>
      <c r="AT63" s="80">
        <f t="shared" si="8"/>
        <v>5992500</v>
      </c>
      <c r="AU63" s="80">
        <f t="shared" si="2"/>
        <v>5992500</v>
      </c>
    </row>
    <row r="64">
      <c r="A64" s="76" t="s">
        <v>322</v>
      </c>
      <c r="B64" s="76" t="s">
        <v>323</v>
      </c>
      <c r="C64" s="89" t="s">
        <v>324</v>
      </c>
      <c r="D64" s="98">
        <v>1.0</v>
      </c>
      <c r="E64" s="92" t="s">
        <v>278</v>
      </c>
      <c r="F64" s="79">
        <v>564900.0</v>
      </c>
      <c r="G64" s="85">
        <f t="shared" si="1"/>
        <v>564900</v>
      </c>
      <c r="H64" s="80">
        <v>0.0</v>
      </c>
      <c r="I64" s="80">
        <v>0.0</v>
      </c>
      <c r="J64" s="80">
        <v>0.0</v>
      </c>
      <c r="K64" s="80">
        <v>0.0</v>
      </c>
      <c r="L64" s="80">
        <v>0.0</v>
      </c>
      <c r="M64" s="80">
        <v>0.0</v>
      </c>
      <c r="N64" s="80">
        <v>0.0</v>
      </c>
      <c r="O64" s="80">
        <v>0.0</v>
      </c>
      <c r="P64" s="80">
        <v>0.0</v>
      </c>
      <c r="Q64" s="80">
        <v>0.0</v>
      </c>
      <c r="R64" s="80">
        <v>0.0</v>
      </c>
      <c r="S64" s="80">
        <v>0.0</v>
      </c>
      <c r="T64" s="80">
        <v>0.0</v>
      </c>
      <c r="U64" s="80">
        <v>0.0</v>
      </c>
      <c r="V64" s="80">
        <v>0.0</v>
      </c>
      <c r="W64" s="80">
        <v>0.0</v>
      </c>
      <c r="X64" s="80">
        <v>0.0</v>
      </c>
      <c r="Y64" s="80">
        <v>0.0</v>
      </c>
      <c r="Z64" s="80">
        <v>0.0</v>
      </c>
      <c r="AA64" s="80">
        <v>0.0</v>
      </c>
      <c r="AB64" s="80">
        <v>0.0</v>
      </c>
      <c r="AC64" s="80">
        <v>0.0</v>
      </c>
      <c r="AD64" s="80">
        <v>0.0</v>
      </c>
      <c r="AE64" s="80">
        <v>0.0</v>
      </c>
      <c r="AF64" s="80">
        <v>0.0</v>
      </c>
      <c r="AG64" s="80">
        <v>0.0</v>
      </c>
      <c r="AH64" s="80">
        <v>0.0</v>
      </c>
      <c r="AI64" s="80">
        <v>0.0</v>
      </c>
      <c r="AJ64" s="80">
        <v>0.0</v>
      </c>
      <c r="AK64" s="80">
        <v>0.0</v>
      </c>
      <c r="AL64" s="80">
        <v>0.0</v>
      </c>
      <c r="AM64" s="80">
        <v>0.0</v>
      </c>
      <c r="AN64" s="80">
        <v>0.0</v>
      </c>
      <c r="AO64" s="80">
        <v>0.0</v>
      </c>
      <c r="AP64" s="80">
        <v>0.0</v>
      </c>
      <c r="AQ64" s="80">
        <v>0.0</v>
      </c>
      <c r="AR64" s="80">
        <v>0.0</v>
      </c>
      <c r="AS64" s="80">
        <v>0.0</v>
      </c>
      <c r="AT64" s="80">
        <f t="shared" si="8"/>
        <v>564900</v>
      </c>
      <c r="AU64" s="80">
        <f t="shared" si="2"/>
        <v>564900</v>
      </c>
    </row>
    <row r="65">
      <c r="A65" s="76" t="s">
        <v>322</v>
      </c>
      <c r="B65" s="76" t="s">
        <v>323</v>
      </c>
      <c r="C65" s="89" t="s">
        <v>324</v>
      </c>
      <c r="D65" s="98">
        <v>2.0</v>
      </c>
      <c r="E65" s="86" t="s">
        <v>245</v>
      </c>
      <c r="F65" s="79">
        <v>564900.0</v>
      </c>
      <c r="G65" s="85">
        <f t="shared" si="1"/>
        <v>1129800</v>
      </c>
      <c r="H65" s="80">
        <v>0.0</v>
      </c>
      <c r="I65" s="80">
        <v>0.0</v>
      </c>
      <c r="J65" s="80">
        <v>0.0</v>
      </c>
      <c r="K65" s="80">
        <v>0.0</v>
      </c>
      <c r="L65" s="80">
        <v>0.0</v>
      </c>
      <c r="M65" s="80">
        <v>0.0</v>
      </c>
      <c r="N65" s="80">
        <v>0.0</v>
      </c>
      <c r="O65" s="80">
        <v>0.0</v>
      </c>
      <c r="P65" s="80">
        <v>0.0</v>
      </c>
      <c r="Q65" s="80">
        <v>0.0</v>
      </c>
      <c r="R65" s="80">
        <v>0.0</v>
      </c>
      <c r="S65" s="80">
        <v>0.0</v>
      </c>
      <c r="T65" s="80">
        <v>0.0</v>
      </c>
      <c r="U65" s="80">
        <v>0.0</v>
      </c>
      <c r="V65" s="80">
        <v>0.0</v>
      </c>
      <c r="W65" s="80">
        <v>0.0</v>
      </c>
      <c r="X65" s="80">
        <v>0.0</v>
      </c>
      <c r="Y65" s="80">
        <v>0.0</v>
      </c>
      <c r="Z65" s="80">
        <v>0.0</v>
      </c>
      <c r="AA65" s="80">
        <v>0.0</v>
      </c>
      <c r="AB65" s="80">
        <v>0.0</v>
      </c>
      <c r="AC65" s="80">
        <v>0.0</v>
      </c>
      <c r="AD65" s="80">
        <v>0.0</v>
      </c>
      <c r="AE65" s="80">
        <v>0.0</v>
      </c>
      <c r="AF65" s="80">
        <v>0.0</v>
      </c>
      <c r="AG65" s="80">
        <v>0.0</v>
      </c>
      <c r="AH65" s="80">
        <v>0.0</v>
      </c>
      <c r="AI65" s="80">
        <v>0.0</v>
      </c>
      <c r="AJ65" s="80">
        <v>0.0</v>
      </c>
      <c r="AK65" s="80">
        <v>0.0</v>
      </c>
      <c r="AL65" s="80">
        <v>0.0</v>
      </c>
      <c r="AM65" s="80">
        <v>0.0</v>
      </c>
      <c r="AN65" s="80">
        <v>0.0</v>
      </c>
      <c r="AO65" s="80">
        <v>0.0</v>
      </c>
      <c r="AP65" s="80">
        <v>0.0</v>
      </c>
      <c r="AQ65" s="80">
        <v>0.0</v>
      </c>
      <c r="AR65" s="80">
        <v>0.0</v>
      </c>
      <c r="AS65" s="80">
        <v>0.0</v>
      </c>
      <c r="AT65" s="80">
        <f t="shared" si="8"/>
        <v>1129800</v>
      </c>
      <c r="AU65" s="80">
        <f t="shared" si="2"/>
        <v>1129800</v>
      </c>
    </row>
    <row r="66">
      <c r="A66" s="76" t="s">
        <v>322</v>
      </c>
      <c r="B66" s="76" t="s">
        <v>323</v>
      </c>
      <c r="C66" s="89" t="s">
        <v>324</v>
      </c>
      <c r="D66" s="98">
        <v>1.0</v>
      </c>
      <c r="E66" s="92" t="s">
        <v>279</v>
      </c>
      <c r="F66" s="79">
        <v>564900.0</v>
      </c>
      <c r="G66" s="85">
        <f t="shared" si="1"/>
        <v>564900</v>
      </c>
      <c r="H66" s="80">
        <v>0.0</v>
      </c>
      <c r="I66" s="80">
        <v>0.0</v>
      </c>
      <c r="J66" s="80">
        <v>0.0</v>
      </c>
      <c r="K66" s="80">
        <v>0.0</v>
      </c>
      <c r="L66" s="80">
        <v>0.0</v>
      </c>
      <c r="M66" s="80">
        <v>0.0</v>
      </c>
      <c r="N66" s="80">
        <v>0.0</v>
      </c>
      <c r="O66" s="80">
        <v>0.0</v>
      </c>
      <c r="P66" s="80">
        <v>0.0</v>
      </c>
      <c r="Q66" s="80">
        <v>0.0</v>
      </c>
      <c r="R66" s="80">
        <v>0.0</v>
      </c>
      <c r="S66" s="80">
        <v>0.0</v>
      </c>
      <c r="T66" s="80">
        <v>0.0</v>
      </c>
      <c r="U66" s="80">
        <v>0.0</v>
      </c>
      <c r="V66" s="80">
        <v>0.0</v>
      </c>
      <c r="W66" s="80">
        <v>0.0</v>
      </c>
      <c r="X66" s="80">
        <v>0.0</v>
      </c>
      <c r="Y66" s="80">
        <v>0.0</v>
      </c>
      <c r="Z66" s="80">
        <v>0.0</v>
      </c>
      <c r="AA66" s="80">
        <v>0.0</v>
      </c>
      <c r="AB66" s="80">
        <v>0.0</v>
      </c>
      <c r="AC66" s="80">
        <v>0.0</v>
      </c>
      <c r="AD66" s="80">
        <v>0.0</v>
      </c>
      <c r="AE66" s="80">
        <v>0.0</v>
      </c>
      <c r="AF66" s="80">
        <v>0.0</v>
      </c>
      <c r="AG66" s="80">
        <v>0.0</v>
      </c>
      <c r="AH66" s="80">
        <v>0.0</v>
      </c>
      <c r="AI66" s="80">
        <v>0.0</v>
      </c>
      <c r="AJ66" s="80">
        <v>0.0</v>
      </c>
      <c r="AK66" s="80">
        <v>0.0</v>
      </c>
      <c r="AL66" s="80">
        <v>0.0</v>
      </c>
      <c r="AM66" s="80">
        <v>0.0</v>
      </c>
      <c r="AN66" s="80">
        <v>0.0</v>
      </c>
      <c r="AO66" s="80">
        <v>0.0</v>
      </c>
      <c r="AP66" s="80">
        <v>0.0</v>
      </c>
      <c r="AQ66" s="80">
        <v>0.0</v>
      </c>
      <c r="AR66" s="80">
        <v>0.0</v>
      </c>
      <c r="AS66" s="80">
        <v>0.0</v>
      </c>
      <c r="AT66" s="80">
        <f t="shared" si="8"/>
        <v>564900</v>
      </c>
      <c r="AU66" s="80">
        <f t="shared" si="2"/>
        <v>564900</v>
      </c>
    </row>
    <row r="67">
      <c r="A67" s="76" t="s">
        <v>322</v>
      </c>
      <c r="B67" s="76" t="s">
        <v>323</v>
      </c>
      <c r="C67" s="89" t="s">
        <v>324</v>
      </c>
      <c r="D67" s="98">
        <v>1.0</v>
      </c>
      <c r="E67" s="92" t="s">
        <v>281</v>
      </c>
      <c r="F67" s="79">
        <v>564900.0</v>
      </c>
      <c r="G67" s="85">
        <f t="shared" si="1"/>
        <v>564900</v>
      </c>
      <c r="H67" s="80">
        <v>0.0</v>
      </c>
      <c r="I67" s="80">
        <v>0.0</v>
      </c>
      <c r="J67" s="80">
        <v>0.0</v>
      </c>
      <c r="K67" s="80">
        <v>0.0</v>
      </c>
      <c r="L67" s="80">
        <v>0.0</v>
      </c>
      <c r="M67" s="80">
        <v>0.0</v>
      </c>
      <c r="N67" s="80">
        <v>0.0</v>
      </c>
      <c r="O67" s="80">
        <v>0.0</v>
      </c>
      <c r="P67" s="80">
        <v>0.0</v>
      </c>
      <c r="Q67" s="80">
        <v>0.0</v>
      </c>
      <c r="R67" s="80">
        <v>0.0</v>
      </c>
      <c r="S67" s="80">
        <v>0.0</v>
      </c>
      <c r="T67" s="80">
        <v>0.0</v>
      </c>
      <c r="U67" s="80">
        <v>0.0</v>
      </c>
      <c r="V67" s="80">
        <v>0.0</v>
      </c>
      <c r="W67" s="80">
        <v>0.0</v>
      </c>
      <c r="X67" s="80">
        <v>0.0</v>
      </c>
      <c r="Y67" s="80">
        <v>0.0</v>
      </c>
      <c r="Z67" s="80">
        <v>0.0</v>
      </c>
      <c r="AA67" s="80">
        <v>0.0</v>
      </c>
      <c r="AB67" s="80">
        <v>0.0</v>
      </c>
      <c r="AC67" s="80">
        <v>0.0</v>
      </c>
      <c r="AD67" s="80">
        <v>0.0</v>
      </c>
      <c r="AE67" s="80">
        <v>0.0</v>
      </c>
      <c r="AF67" s="80">
        <v>0.0</v>
      </c>
      <c r="AG67" s="80">
        <v>0.0</v>
      </c>
      <c r="AH67" s="80">
        <v>0.0</v>
      </c>
      <c r="AI67" s="80">
        <v>0.0</v>
      </c>
      <c r="AJ67" s="80">
        <v>0.0</v>
      </c>
      <c r="AK67" s="80">
        <v>0.0</v>
      </c>
      <c r="AL67" s="80">
        <v>0.0</v>
      </c>
      <c r="AM67" s="80">
        <v>0.0</v>
      </c>
      <c r="AN67" s="80">
        <v>0.0</v>
      </c>
      <c r="AO67" s="80">
        <v>0.0</v>
      </c>
      <c r="AP67" s="80">
        <v>0.0</v>
      </c>
      <c r="AQ67" s="80">
        <v>0.0</v>
      </c>
      <c r="AR67" s="80">
        <v>0.0</v>
      </c>
      <c r="AS67" s="80">
        <v>0.0</v>
      </c>
      <c r="AT67" s="80">
        <f t="shared" si="8"/>
        <v>564900</v>
      </c>
      <c r="AU67" s="80">
        <f t="shared" si="2"/>
        <v>564900</v>
      </c>
    </row>
    <row r="68">
      <c r="A68" s="63" t="s">
        <v>325</v>
      </c>
      <c r="B68" s="76" t="s">
        <v>326</v>
      </c>
      <c r="C68" s="76" t="s">
        <v>327</v>
      </c>
      <c r="D68" s="99">
        <v>1.0</v>
      </c>
      <c r="E68" s="86" t="s">
        <v>328</v>
      </c>
      <c r="F68" s="79">
        <v>4.0E8</v>
      </c>
      <c r="G68" s="80">
        <f t="shared" si="1"/>
        <v>400000000</v>
      </c>
      <c r="H68" s="80">
        <v>0.0</v>
      </c>
      <c r="I68" s="80">
        <v>0.0</v>
      </c>
      <c r="J68" s="80">
        <v>0.0</v>
      </c>
      <c r="K68" s="80">
        <v>0.0</v>
      </c>
      <c r="L68" s="80">
        <v>0.0</v>
      </c>
      <c r="M68" s="80">
        <v>0.0</v>
      </c>
      <c r="N68" s="80">
        <v>0.0</v>
      </c>
      <c r="O68" s="80">
        <v>0.0</v>
      </c>
      <c r="P68" s="80">
        <v>0.0</v>
      </c>
      <c r="Q68" s="80">
        <v>0.0</v>
      </c>
      <c r="R68" s="80">
        <v>0.0</v>
      </c>
      <c r="S68" s="80">
        <v>0.0</v>
      </c>
      <c r="T68" s="80">
        <v>0.0</v>
      </c>
      <c r="U68" s="80">
        <v>0.0</v>
      </c>
      <c r="V68" s="80">
        <v>0.0</v>
      </c>
      <c r="W68" s="80">
        <v>0.0</v>
      </c>
      <c r="X68" s="80">
        <v>0.0</v>
      </c>
      <c r="Y68" s="80">
        <v>0.0</v>
      </c>
      <c r="Z68" s="80">
        <v>0.0</v>
      </c>
      <c r="AA68" s="80">
        <v>0.0</v>
      </c>
      <c r="AB68" s="80">
        <v>0.0</v>
      </c>
      <c r="AC68" s="80">
        <v>0.0</v>
      </c>
      <c r="AD68" s="80">
        <v>0.0</v>
      </c>
      <c r="AE68" s="80">
        <v>0.0</v>
      </c>
      <c r="AF68" s="80">
        <v>0.0</v>
      </c>
      <c r="AG68" s="80">
        <v>0.0</v>
      </c>
      <c r="AH68" s="80">
        <v>0.0</v>
      </c>
      <c r="AI68" s="80">
        <v>0.0</v>
      </c>
      <c r="AJ68" s="80">
        <v>0.0</v>
      </c>
      <c r="AK68" s="80">
        <v>0.0</v>
      </c>
      <c r="AL68" s="80">
        <v>0.0</v>
      </c>
      <c r="AM68" s="80">
        <v>0.0</v>
      </c>
      <c r="AN68" s="80">
        <v>0.0</v>
      </c>
      <c r="AO68" s="80">
        <v>0.0</v>
      </c>
      <c r="AP68" s="80">
        <v>0.0</v>
      </c>
      <c r="AQ68" s="80">
        <v>0.0</v>
      </c>
      <c r="AR68" s="80">
        <v>0.0</v>
      </c>
      <c r="AS68" s="80">
        <v>0.0</v>
      </c>
      <c r="AT68" s="80">
        <f t="shared" si="8"/>
        <v>400000000</v>
      </c>
      <c r="AU68" s="80">
        <f t="shared" si="2"/>
        <v>400000000</v>
      </c>
    </row>
    <row r="69">
      <c r="A69" s="63" t="s">
        <v>325</v>
      </c>
      <c r="B69" s="76" t="s">
        <v>326</v>
      </c>
      <c r="C69" s="76" t="s">
        <v>327</v>
      </c>
      <c r="D69" s="99">
        <v>1.0</v>
      </c>
      <c r="E69" s="86" t="s">
        <v>329</v>
      </c>
      <c r="F69" s="79">
        <v>4.0E8</v>
      </c>
      <c r="G69" s="80">
        <f t="shared" si="1"/>
        <v>400000000</v>
      </c>
      <c r="H69" s="80">
        <v>0.0</v>
      </c>
      <c r="I69" s="80">
        <v>0.0</v>
      </c>
      <c r="J69" s="80">
        <v>0.0</v>
      </c>
      <c r="K69" s="80">
        <v>0.0</v>
      </c>
      <c r="L69" s="80">
        <v>0.0</v>
      </c>
      <c r="M69" s="80">
        <v>0.0</v>
      </c>
      <c r="N69" s="80">
        <v>0.0</v>
      </c>
      <c r="O69" s="80">
        <v>0.0</v>
      </c>
      <c r="P69" s="80">
        <v>0.0</v>
      </c>
      <c r="Q69" s="80">
        <v>0.0</v>
      </c>
      <c r="R69" s="80">
        <v>0.0</v>
      </c>
      <c r="S69" s="80">
        <v>0.0</v>
      </c>
      <c r="T69" s="80">
        <v>0.0</v>
      </c>
      <c r="U69" s="80">
        <v>0.0</v>
      </c>
      <c r="V69" s="80">
        <v>0.0</v>
      </c>
      <c r="W69" s="80">
        <v>0.0</v>
      </c>
      <c r="X69" s="80">
        <v>0.0</v>
      </c>
      <c r="Y69" s="80">
        <v>0.0</v>
      </c>
      <c r="Z69" s="80">
        <v>0.0</v>
      </c>
      <c r="AA69" s="80">
        <v>0.0</v>
      </c>
      <c r="AB69" s="80">
        <v>0.0</v>
      </c>
      <c r="AC69" s="80">
        <v>0.0</v>
      </c>
      <c r="AD69" s="80">
        <v>0.0</v>
      </c>
      <c r="AE69" s="80">
        <v>0.0</v>
      </c>
      <c r="AF69" s="80">
        <v>0.0</v>
      </c>
      <c r="AG69" s="80">
        <v>0.0</v>
      </c>
      <c r="AH69" s="80">
        <v>0.0</v>
      </c>
      <c r="AI69" s="80">
        <v>0.0</v>
      </c>
      <c r="AJ69" s="80">
        <v>0.0</v>
      </c>
      <c r="AK69" s="80">
        <v>0.0</v>
      </c>
      <c r="AL69" s="80">
        <v>0.0</v>
      </c>
      <c r="AM69" s="80">
        <v>0.0</v>
      </c>
      <c r="AN69" s="80">
        <v>0.0</v>
      </c>
      <c r="AO69" s="80">
        <v>0.0</v>
      </c>
      <c r="AP69" s="80">
        <v>0.0</v>
      </c>
      <c r="AQ69" s="80">
        <v>0.0</v>
      </c>
      <c r="AR69" s="80">
        <v>0.0</v>
      </c>
      <c r="AS69" s="80">
        <v>0.0</v>
      </c>
      <c r="AT69" s="80">
        <f t="shared" si="8"/>
        <v>400000000</v>
      </c>
      <c r="AU69" s="80">
        <f t="shared" si="2"/>
        <v>400000000</v>
      </c>
    </row>
    <row r="70">
      <c r="A70" s="63" t="s">
        <v>325</v>
      </c>
      <c r="B70" s="76" t="s">
        <v>326</v>
      </c>
      <c r="C70" s="76" t="s">
        <v>327</v>
      </c>
      <c r="D70" s="99">
        <v>1.0</v>
      </c>
      <c r="E70" s="86" t="s">
        <v>330</v>
      </c>
      <c r="F70" s="79">
        <v>4.0E8</v>
      </c>
      <c r="G70" s="80">
        <f t="shared" si="1"/>
        <v>400000000</v>
      </c>
      <c r="H70" s="80">
        <v>0.0</v>
      </c>
      <c r="I70" s="80">
        <v>0.0</v>
      </c>
      <c r="J70" s="80">
        <v>0.0</v>
      </c>
      <c r="K70" s="80">
        <v>0.0</v>
      </c>
      <c r="L70" s="80">
        <v>0.0</v>
      </c>
      <c r="M70" s="80">
        <v>0.0</v>
      </c>
      <c r="N70" s="80">
        <v>0.0</v>
      </c>
      <c r="O70" s="80">
        <v>0.0</v>
      </c>
      <c r="P70" s="80">
        <v>0.0</v>
      </c>
      <c r="Q70" s="80">
        <v>0.0</v>
      </c>
      <c r="R70" s="80">
        <v>0.0</v>
      </c>
      <c r="S70" s="80">
        <v>0.0</v>
      </c>
      <c r="T70" s="80">
        <v>0.0</v>
      </c>
      <c r="U70" s="80">
        <v>0.0</v>
      </c>
      <c r="V70" s="80">
        <v>0.0</v>
      </c>
      <c r="W70" s="80">
        <v>0.0</v>
      </c>
      <c r="X70" s="80">
        <v>0.0</v>
      </c>
      <c r="Y70" s="80">
        <v>0.0</v>
      </c>
      <c r="Z70" s="80">
        <v>0.0</v>
      </c>
      <c r="AA70" s="80">
        <v>0.0</v>
      </c>
      <c r="AB70" s="80">
        <v>0.0</v>
      </c>
      <c r="AC70" s="80">
        <v>0.0</v>
      </c>
      <c r="AD70" s="80">
        <v>0.0</v>
      </c>
      <c r="AE70" s="80">
        <v>0.0</v>
      </c>
      <c r="AF70" s="80">
        <v>0.0</v>
      </c>
      <c r="AG70" s="80">
        <v>0.0</v>
      </c>
      <c r="AH70" s="80">
        <v>0.0</v>
      </c>
      <c r="AI70" s="80">
        <v>0.0</v>
      </c>
      <c r="AJ70" s="80">
        <v>0.0</v>
      </c>
      <c r="AK70" s="80">
        <v>0.0</v>
      </c>
      <c r="AL70" s="80">
        <v>0.0</v>
      </c>
      <c r="AM70" s="80">
        <v>0.0</v>
      </c>
      <c r="AN70" s="80">
        <v>0.0</v>
      </c>
      <c r="AO70" s="80">
        <v>0.0</v>
      </c>
      <c r="AP70" s="80">
        <v>0.0</v>
      </c>
      <c r="AQ70" s="80">
        <v>0.0</v>
      </c>
      <c r="AR70" s="80">
        <v>0.0</v>
      </c>
      <c r="AS70" s="80">
        <v>0.0</v>
      </c>
      <c r="AT70" s="80">
        <f t="shared" si="8"/>
        <v>400000000</v>
      </c>
      <c r="AU70" s="80">
        <f t="shared" si="2"/>
        <v>400000000</v>
      </c>
    </row>
    <row r="71">
      <c r="A71" s="63" t="s">
        <v>325</v>
      </c>
      <c r="B71" s="76" t="s">
        <v>326</v>
      </c>
      <c r="C71" s="76" t="s">
        <v>327</v>
      </c>
      <c r="D71" s="100">
        <v>1.0</v>
      </c>
      <c r="E71" s="81" t="s">
        <v>331</v>
      </c>
      <c r="F71" s="101">
        <v>4.0E8</v>
      </c>
      <c r="G71" s="102">
        <f t="shared" si="1"/>
        <v>400000000</v>
      </c>
      <c r="H71" s="102">
        <v>0.0</v>
      </c>
      <c r="I71" s="102">
        <v>0.0</v>
      </c>
      <c r="J71" s="102">
        <v>0.0</v>
      </c>
      <c r="K71" s="102">
        <v>0.0</v>
      </c>
      <c r="L71" s="102">
        <v>0.0</v>
      </c>
      <c r="M71" s="102">
        <v>0.0</v>
      </c>
      <c r="N71" s="102">
        <v>0.0</v>
      </c>
      <c r="O71" s="102">
        <v>0.0</v>
      </c>
      <c r="P71" s="102">
        <v>0.0</v>
      </c>
      <c r="Q71" s="102">
        <v>0.0</v>
      </c>
      <c r="R71" s="102">
        <v>0.0</v>
      </c>
      <c r="S71" s="102">
        <v>0.0</v>
      </c>
      <c r="T71" s="102">
        <v>0.0</v>
      </c>
      <c r="U71" s="102">
        <v>0.0</v>
      </c>
      <c r="V71" s="102">
        <v>0.0</v>
      </c>
      <c r="W71" s="102">
        <v>0.0</v>
      </c>
      <c r="X71" s="102">
        <v>0.0</v>
      </c>
      <c r="Y71" s="80">
        <v>0.0</v>
      </c>
      <c r="Z71" s="80">
        <v>0.0</v>
      </c>
      <c r="AA71" s="80">
        <v>0.0</v>
      </c>
      <c r="AB71" s="80">
        <v>0.0</v>
      </c>
      <c r="AC71" s="80">
        <v>0.0</v>
      </c>
      <c r="AD71" s="80">
        <v>0.0</v>
      </c>
      <c r="AE71" s="80">
        <v>0.0</v>
      </c>
      <c r="AF71" s="80">
        <v>0.0</v>
      </c>
      <c r="AG71" s="80">
        <v>0.0</v>
      </c>
      <c r="AH71" s="80">
        <v>0.0</v>
      </c>
      <c r="AI71" s="80">
        <v>0.0</v>
      </c>
      <c r="AJ71" s="80">
        <v>0.0</v>
      </c>
      <c r="AK71" s="80">
        <v>0.0</v>
      </c>
      <c r="AL71" s="80">
        <v>0.0</v>
      </c>
      <c r="AM71" s="80">
        <v>0.0</v>
      </c>
      <c r="AN71" s="80">
        <v>0.0</v>
      </c>
      <c r="AO71" s="80">
        <v>0.0</v>
      </c>
      <c r="AP71" s="80">
        <v>0.0</v>
      </c>
      <c r="AQ71" s="80">
        <v>0.0</v>
      </c>
      <c r="AR71" s="80">
        <v>0.0</v>
      </c>
      <c r="AS71" s="80">
        <v>0.0</v>
      </c>
      <c r="AT71" s="80">
        <f t="shared" si="8"/>
        <v>400000000</v>
      </c>
      <c r="AU71" s="80">
        <f t="shared" si="2"/>
        <v>400000000</v>
      </c>
    </row>
    <row r="72">
      <c r="A72" s="63" t="s">
        <v>325</v>
      </c>
      <c r="B72" s="76" t="s">
        <v>326</v>
      </c>
      <c r="C72" s="76" t="s">
        <v>327</v>
      </c>
      <c r="D72" s="77">
        <v>1.0</v>
      </c>
      <c r="E72" s="86" t="s">
        <v>332</v>
      </c>
      <c r="F72" s="79">
        <v>4.0E8</v>
      </c>
      <c r="G72" s="102">
        <f t="shared" si="1"/>
        <v>400000000</v>
      </c>
      <c r="H72" s="80">
        <v>0.0</v>
      </c>
      <c r="I72" s="80">
        <v>0.0</v>
      </c>
      <c r="J72" s="80">
        <v>0.0</v>
      </c>
      <c r="K72" s="80">
        <v>0.0</v>
      </c>
      <c r="L72" s="80">
        <v>0.0</v>
      </c>
      <c r="M72" s="80">
        <v>0.0</v>
      </c>
      <c r="N72" s="80">
        <v>0.0</v>
      </c>
      <c r="O72" s="80">
        <v>0.0</v>
      </c>
      <c r="P72" s="80">
        <v>0.0</v>
      </c>
      <c r="Q72" s="80">
        <v>0.0</v>
      </c>
      <c r="R72" s="80">
        <v>0.0</v>
      </c>
      <c r="S72" s="80">
        <v>0.0</v>
      </c>
      <c r="T72" s="80">
        <v>0.0</v>
      </c>
      <c r="U72" s="80">
        <v>0.0</v>
      </c>
      <c r="V72" s="80">
        <v>0.0</v>
      </c>
      <c r="W72" s="80">
        <v>0.0</v>
      </c>
      <c r="X72" s="80">
        <v>0.0</v>
      </c>
      <c r="Y72" s="80">
        <v>0.0</v>
      </c>
      <c r="Z72" s="80">
        <v>0.0</v>
      </c>
      <c r="AA72" s="80">
        <v>0.0</v>
      </c>
      <c r="AB72" s="80">
        <v>0.0</v>
      </c>
      <c r="AC72" s="80">
        <v>0.0</v>
      </c>
      <c r="AD72" s="80">
        <v>0.0</v>
      </c>
      <c r="AE72" s="80">
        <v>0.0</v>
      </c>
      <c r="AF72" s="80">
        <v>0.0</v>
      </c>
      <c r="AG72" s="80">
        <v>0.0</v>
      </c>
      <c r="AH72" s="80">
        <v>0.0</v>
      </c>
      <c r="AI72" s="80">
        <v>0.0</v>
      </c>
      <c r="AJ72" s="80">
        <v>0.0</v>
      </c>
      <c r="AK72" s="80">
        <v>0.0</v>
      </c>
      <c r="AL72" s="80">
        <v>0.0</v>
      </c>
      <c r="AM72" s="80">
        <v>0.0</v>
      </c>
      <c r="AN72" s="80">
        <v>0.0</v>
      </c>
      <c r="AO72" s="80">
        <v>0.0</v>
      </c>
      <c r="AP72" s="80">
        <v>0.0</v>
      </c>
      <c r="AQ72" s="80">
        <v>0.0</v>
      </c>
      <c r="AR72" s="80">
        <v>0.0</v>
      </c>
      <c r="AS72" s="80">
        <v>0.0</v>
      </c>
      <c r="AT72" s="80">
        <f t="shared" si="8"/>
        <v>400000000</v>
      </c>
      <c r="AU72" s="80">
        <f t="shared" si="2"/>
        <v>400000000</v>
      </c>
    </row>
    <row r="73">
      <c r="A73" s="63" t="s">
        <v>325</v>
      </c>
      <c r="B73" s="76" t="s">
        <v>326</v>
      </c>
      <c r="C73" s="76" t="s">
        <v>327</v>
      </c>
      <c r="D73" s="77">
        <v>1.0</v>
      </c>
      <c r="E73" s="86" t="s">
        <v>333</v>
      </c>
      <c r="F73" s="79">
        <v>4.0E8</v>
      </c>
      <c r="G73" s="102">
        <f t="shared" si="1"/>
        <v>400000000</v>
      </c>
      <c r="H73" s="80">
        <v>0.0</v>
      </c>
      <c r="I73" s="80">
        <v>0.0</v>
      </c>
      <c r="J73" s="80">
        <v>0.0</v>
      </c>
      <c r="K73" s="80">
        <v>0.0</v>
      </c>
      <c r="L73" s="80">
        <v>0.0</v>
      </c>
      <c r="M73" s="80">
        <v>0.0</v>
      </c>
      <c r="N73" s="80">
        <v>0.0</v>
      </c>
      <c r="O73" s="80">
        <v>0.0</v>
      </c>
      <c r="P73" s="80">
        <v>0.0</v>
      </c>
      <c r="Q73" s="80">
        <v>0.0</v>
      </c>
      <c r="R73" s="80">
        <v>0.0</v>
      </c>
      <c r="S73" s="80">
        <v>0.0</v>
      </c>
      <c r="T73" s="80">
        <v>0.0</v>
      </c>
      <c r="U73" s="80">
        <v>0.0</v>
      </c>
      <c r="V73" s="80">
        <v>0.0</v>
      </c>
      <c r="W73" s="80">
        <v>0.0</v>
      </c>
      <c r="X73" s="80">
        <v>0.0</v>
      </c>
      <c r="Y73" s="80">
        <v>0.0</v>
      </c>
      <c r="Z73" s="80">
        <v>0.0</v>
      </c>
      <c r="AA73" s="80">
        <v>0.0</v>
      </c>
      <c r="AB73" s="80">
        <v>0.0</v>
      </c>
      <c r="AC73" s="80">
        <v>0.0</v>
      </c>
      <c r="AD73" s="80">
        <v>0.0</v>
      </c>
      <c r="AE73" s="80">
        <v>0.0</v>
      </c>
      <c r="AF73" s="80">
        <v>0.0</v>
      </c>
      <c r="AG73" s="80">
        <v>0.0</v>
      </c>
      <c r="AH73" s="80">
        <v>0.0</v>
      </c>
      <c r="AI73" s="80">
        <v>0.0</v>
      </c>
      <c r="AJ73" s="80">
        <v>0.0</v>
      </c>
      <c r="AK73" s="80">
        <v>0.0</v>
      </c>
      <c r="AL73" s="80">
        <v>0.0</v>
      </c>
      <c r="AM73" s="80">
        <v>0.0</v>
      </c>
      <c r="AN73" s="80">
        <v>0.0</v>
      </c>
      <c r="AO73" s="80">
        <v>0.0</v>
      </c>
      <c r="AP73" s="80">
        <v>0.0</v>
      </c>
      <c r="AQ73" s="80">
        <v>0.0</v>
      </c>
      <c r="AR73" s="80">
        <v>0.0</v>
      </c>
      <c r="AS73" s="80">
        <v>0.0</v>
      </c>
      <c r="AT73" s="80">
        <f t="shared" si="8"/>
        <v>400000000</v>
      </c>
      <c r="AU73" s="80">
        <f t="shared" si="2"/>
        <v>400000000</v>
      </c>
    </row>
    <row r="74">
      <c r="A74" s="63" t="s">
        <v>325</v>
      </c>
      <c r="B74" s="76" t="s">
        <v>326</v>
      </c>
      <c r="C74" s="76" t="s">
        <v>327</v>
      </c>
      <c r="D74" s="77">
        <v>1.0</v>
      </c>
      <c r="E74" s="86" t="s">
        <v>334</v>
      </c>
      <c r="F74" s="79">
        <v>4.0E8</v>
      </c>
      <c r="G74" s="102">
        <f t="shared" si="1"/>
        <v>400000000</v>
      </c>
      <c r="H74" s="80">
        <v>0.0</v>
      </c>
      <c r="I74" s="80">
        <v>0.0</v>
      </c>
      <c r="J74" s="80">
        <v>0.0</v>
      </c>
      <c r="K74" s="80">
        <v>0.0</v>
      </c>
      <c r="L74" s="80">
        <v>0.0</v>
      </c>
      <c r="M74" s="80">
        <v>0.0</v>
      </c>
      <c r="N74" s="80">
        <v>0.0</v>
      </c>
      <c r="O74" s="80">
        <v>0.0</v>
      </c>
      <c r="P74" s="80">
        <v>0.0</v>
      </c>
      <c r="Q74" s="80">
        <v>0.0</v>
      </c>
      <c r="R74" s="80">
        <v>0.0</v>
      </c>
      <c r="S74" s="80">
        <v>0.0</v>
      </c>
      <c r="T74" s="80">
        <v>0.0</v>
      </c>
      <c r="U74" s="80">
        <v>0.0</v>
      </c>
      <c r="V74" s="80">
        <v>0.0</v>
      </c>
      <c r="W74" s="80">
        <v>0.0</v>
      </c>
      <c r="X74" s="80">
        <v>0.0</v>
      </c>
      <c r="Y74" s="80">
        <v>0.0</v>
      </c>
      <c r="Z74" s="80">
        <v>0.0</v>
      </c>
      <c r="AA74" s="80">
        <v>0.0</v>
      </c>
      <c r="AB74" s="80">
        <v>0.0</v>
      </c>
      <c r="AC74" s="80">
        <v>0.0</v>
      </c>
      <c r="AD74" s="80">
        <v>0.0</v>
      </c>
      <c r="AE74" s="80">
        <v>0.0</v>
      </c>
      <c r="AF74" s="80">
        <v>0.0</v>
      </c>
      <c r="AG74" s="80">
        <v>0.0</v>
      </c>
      <c r="AH74" s="80">
        <v>0.0</v>
      </c>
      <c r="AI74" s="80">
        <v>0.0</v>
      </c>
      <c r="AJ74" s="80">
        <v>0.0</v>
      </c>
      <c r="AK74" s="80">
        <v>0.0</v>
      </c>
      <c r="AL74" s="80">
        <v>0.0</v>
      </c>
      <c r="AM74" s="80">
        <v>0.0</v>
      </c>
      <c r="AN74" s="80">
        <v>0.0</v>
      </c>
      <c r="AO74" s="80">
        <v>0.0</v>
      </c>
      <c r="AP74" s="80">
        <v>0.0</v>
      </c>
      <c r="AQ74" s="80">
        <v>0.0</v>
      </c>
      <c r="AR74" s="80">
        <v>0.0</v>
      </c>
      <c r="AS74" s="80">
        <v>0.0</v>
      </c>
      <c r="AT74" s="80">
        <f t="shared" si="8"/>
        <v>400000000</v>
      </c>
      <c r="AU74" s="80">
        <f t="shared" si="2"/>
        <v>400000000</v>
      </c>
    </row>
    <row r="75">
      <c r="A75" s="63" t="s">
        <v>325</v>
      </c>
      <c r="B75" s="76" t="s">
        <v>326</v>
      </c>
      <c r="C75" s="76" t="s">
        <v>327</v>
      </c>
      <c r="D75" s="77">
        <v>1.0</v>
      </c>
      <c r="E75" s="86" t="s">
        <v>335</v>
      </c>
      <c r="F75" s="79">
        <v>4.0E8</v>
      </c>
      <c r="G75" s="102">
        <f t="shared" si="1"/>
        <v>400000000</v>
      </c>
      <c r="H75" s="80">
        <v>0.0</v>
      </c>
      <c r="I75" s="80">
        <v>0.0</v>
      </c>
      <c r="J75" s="80">
        <v>0.0</v>
      </c>
      <c r="K75" s="80">
        <v>0.0</v>
      </c>
      <c r="L75" s="80">
        <v>0.0</v>
      </c>
      <c r="M75" s="80">
        <v>0.0</v>
      </c>
      <c r="N75" s="80">
        <v>0.0</v>
      </c>
      <c r="O75" s="80">
        <v>0.0</v>
      </c>
      <c r="P75" s="80">
        <v>0.0</v>
      </c>
      <c r="Q75" s="80">
        <v>0.0</v>
      </c>
      <c r="R75" s="80">
        <v>0.0</v>
      </c>
      <c r="S75" s="80">
        <v>0.0</v>
      </c>
      <c r="T75" s="80">
        <v>0.0</v>
      </c>
      <c r="U75" s="80">
        <v>0.0</v>
      </c>
      <c r="V75" s="80">
        <v>0.0</v>
      </c>
      <c r="W75" s="80">
        <v>0.0</v>
      </c>
      <c r="X75" s="80">
        <v>0.0</v>
      </c>
      <c r="Y75" s="80">
        <v>0.0</v>
      </c>
      <c r="Z75" s="80">
        <v>0.0</v>
      </c>
      <c r="AA75" s="80">
        <v>0.0</v>
      </c>
      <c r="AB75" s="80">
        <v>0.0</v>
      </c>
      <c r="AC75" s="80">
        <v>0.0</v>
      </c>
      <c r="AD75" s="80">
        <v>0.0</v>
      </c>
      <c r="AE75" s="80">
        <v>0.0</v>
      </c>
      <c r="AF75" s="80">
        <v>0.0</v>
      </c>
      <c r="AG75" s="80">
        <v>0.0</v>
      </c>
      <c r="AH75" s="80">
        <v>0.0</v>
      </c>
      <c r="AI75" s="80">
        <v>0.0</v>
      </c>
      <c r="AJ75" s="80">
        <v>0.0</v>
      </c>
      <c r="AK75" s="80">
        <v>0.0</v>
      </c>
      <c r="AL75" s="80">
        <v>0.0</v>
      </c>
      <c r="AM75" s="80">
        <v>0.0</v>
      </c>
      <c r="AN75" s="80">
        <v>0.0</v>
      </c>
      <c r="AO75" s="80">
        <v>0.0</v>
      </c>
      <c r="AP75" s="80">
        <v>0.0</v>
      </c>
      <c r="AQ75" s="80">
        <v>0.0</v>
      </c>
      <c r="AR75" s="80">
        <v>0.0</v>
      </c>
      <c r="AS75" s="80">
        <v>0.0</v>
      </c>
      <c r="AT75" s="80">
        <f t="shared" si="8"/>
        <v>400000000</v>
      </c>
      <c r="AU75" s="80">
        <f t="shared" si="2"/>
        <v>400000000</v>
      </c>
    </row>
    <row r="76">
      <c r="A76" s="76" t="s">
        <v>336</v>
      </c>
      <c r="B76" s="76" t="s">
        <v>337</v>
      </c>
      <c r="C76" s="89" t="s">
        <v>286</v>
      </c>
      <c r="D76" s="84">
        <v>1.0</v>
      </c>
      <c r="E76" s="93" t="s">
        <v>278</v>
      </c>
      <c r="F76" s="79">
        <v>4099000.0</v>
      </c>
      <c r="G76" s="85">
        <f t="shared" si="1"/>
        <v>4099000</v>
      </c>
      <c r="H76" s="80">
        <v>0.0</v>
      </c>
      <c r="I76" s="80">
        <v>0.0</v>
      </c>
      <c r="J76" s="80">
        <v>0.0</v>
      </c>
      <c r="K76" s="80">
        <v>0.0</v>
      </c>
      <c r="L76" s="80">
        <v>0.0</v>
      </c>
      <c r="M76" s="80">
        <v>0.0</v>
      </c>
      <c r="N76" s="80">
        <v>0.0</v>
      </c>
      <c r="O76" s="80">
        <v>0.0</v>
      </c>
      <c r="P76" s="80">
        <v>0.0</v>
      </c>
      <c r="Q76" s="80">
        <v>0.0</v>
      </c>
      <c r="R76" s="80">
        <v>0.0</v>
      </c>
      <c r="S76" s="80">
        <v>0.0</v>
      </c>
      <c r="T76" s="80">
        <v>0.0</v>
      </c>
      <c r="U76" s="80">
        <v>0.0</v>
      </c>
      <c r="V76" s="80">
        <v>0.0</v>
      </c>
      <c r="W76" s="80">
        <v>0.0</v>
      </c>
      <c r="X76" s="80">
        <v>0.0</v>
      </c>
      <c r="Y76" s="80">
        <v>0.0</v>
      </c>
      <c r="Z76" s="80">
        <v>0.0</v>
      </c>
      <c r="AA76" s="80">
        <v>0.0</v>
      </c>
      <c r="AB76" s="80">
        <v>0.0</v>
      </c>
      <c r="AC76" s="80">
        <v>0.0</v>
      </c>
      <c r="AD76" s="80">
        <v>0.0</v>
      </c>
      <c r="AE76" s="80">
        <v>0.0</v>
      </c>
      <c r="AF76" s="80">
        <v>0.0</v>
      </c>
      <c r="AG76" s="80">
        <v>0.0</v>
      </c>
      <c r="AH76" s="80">
        <v>0.0</v>
      </c>
      <c r="AI76" s="80">
        <v>0.0</v>
      </c>
      <c r="AJ76" s="80">
        <v>0.0</v>
      </c>
      <c r="AK76" s="80">
        <v>0.0</v>
      </c>
      <c r="AL76" s="80">
        <v>0.0</v>
      </c>
      <c r="AM76" s="80">
        <v>0.0</v>
      </c>
      <c r="AN76" s="80">
        <v>0.0</v>
      </c>
      <c r="AO76" s="80">
        <v>0.0</v>
      </c>
      <c r="AP76" s="80">
        <v>0.0</v>
      </c>
      <c r="AQ76" s="80">
        <v>0.0</v>
      </c>
      <c r="AR76" s="80">
        <v>0.0</v>
      </c>
      <c r="AS76" s="80">
        <v>0.0</v>
      </c>
      <c r="AT76" s="80">
        <f t="shared" si="8"/>
        <v>4099000</v>
      </c>
      <c r="AU76" s="80">
        <f t="shared" si="2"/>
        <v>4099000</v>
      </c>
    </row>
    <row r="77">
      <c r="A77" s="76" t="s">
        <v>336</v>
      </c>
      <c r="B77" s="76" t="s">
        <v>337</v>
      </c>
      <c r="C77" s="89" t="s">
        <v>286</v>
      </c>
      <c r="D77" s="84">
        <v>2.0</v>
      </c>
      <c r="E77" s="86" t="s">
        <v>245</v>
      </c>
      <c r="F77" s="79">
        <v>4099000.0</v>
      </c>
      <c r="G77" s="85">
        <f t="shared" si="1"/>
        <v>8198000</v>
      </c>
      <c r="H77" s="80">
        <v>0.0</v>
      </c>
      <c r="I77" s="80">
        <v>0.0</v>
      </c>
      <c r="J77" s="80">
        <v>0.0</v>
      </c>
      <c r="K77" s="80">
        <v>0.0</v>
      </c>
      <c r="L77" s="80">
        <v>0.0</v>
      </c>
      <c r="M77" s="80">
        <v>0.0</v>
      </c>
      <c r="N77" s="80">
        <v>0.0</v>
      </c>
      <c r="O77" s="80">
        <v>0.0</v>
      </c>
      <c r="P77" s="80">
        <v>0.0</v>
      </c>
      <c r="Q77" s="80">
        <v>0.0</v>
      </c>
      <c r="R77" s="80">
        <v>0.0</v>
      </c>
      <c r="S77" s="80">
        <v>0.0</v>
      </c>
      <c r="T77" s="80">
        <v>0.0</v>
      </c>
      <c r="U77" s="80">
        <v>0.0</v>
      </c>
      <c r="V77" s="80">
        <v>0.0</v>
      </c>
      <c r="W77" s="80">
        <v>0.0</v>
      </c>
      <c r="X77" s="80">
        <v>0.0</v>
      </c>
      <c r="Y77" s="80">
        <v>0.0</v>
      </c>
      <c r="Z77" s="80">
        <v>0.0</v>
      </c>
      <c r="AA77" s="80">
        <v>0.0</v>
      </c>
      <c r="AB77" s="80">
        <v>0.0</v>
      </c>
      <c r="AC77" s="80">
        <v>0.0</v>
      </c>
      <c r="AD77" s="80">
        <v>0.0</v>
      </c>
      <c r="AE77" s="80">
        <v>0.0</v>
      </c>
      <c r="AF77" s="80">
        <v>0.0</v>
      </c>
      <c r="AG77" s="80">
        <v>0.0</v>
      </c>
      <c r="AH77" s="80">
        <v>0.0</v>
      </c>
      <c r="AI77" s="80">
        <v>0.0</v>
      </c>
      <c r="AJ77" s="80">
        <v>0.0</v>
      </c>
      <c r="AK77" s="80">
        <v>0.0</v>
      </c>
      <c r="AL77" s="80">
        <v>0.0</v>
      </c>
      <c r="AM77" s="80">
        <v>0.0</v>
      </c>
      <c r="AN77" s="80">
        <v>0.0</v>
      </c>
      <c r="AO77" s="80">
        <v>0.0</v>
      </c>
      <c r="AP77" s="80">
        <v>0.0</v>
      </c>
      <c r="AQ77" s="80">
        <v>0.0</v>
      </c>
      <c r="AR77" s="80">
        <v>0.0</v>
      </c>
      <c r="AS77" s="80">
        <v>0.0</v>
      </c>
      <c r="AT77" s="80">
        <f t="shared" si="8"/>
        <v>8198000</v>
      </c>
      <c r="AU77" s="80">
        <f t="shared" si="2"/>
        <v>8198000</v>
      </c>
    </row>
    <row r="78">
      <c r="A78" s="76" t="s">
        <v>336</v>
      </c>
      <c r="B78" s="76" t="s">
        <v>337</v>
      </c>
      <c r="C78" s="89" t="s">
        <v>286</v>
      </c>
      <c r="D78" s="84">
        <v>1.0</v>
      </c>
      <c r="E78" s="93" t="s">
        <v>279</v>
      </c>
      <c r="F78" s="79">
        <v>4099000.0</v>
      </c>
      <c r="G78" s="85">
        <f t="shared" si="1"/>
        <v>4099000</v>
      </c>
      <c r="H78" s="80">
        <v>0.0</v>
      </c>
      <c r="I78" s="80">
        <v>0.0</v>
      </c>
      <c r="J78" s="80">
        <v>0.0</v>
      </c>
      <c r="K78" s="80">
        <v>0.0</v>
      </c>
      <c r="L78" s="80">
        <v>0.0</v>
      </c>
      <c r="M78" s="80">
        <v>0.0</v>
      </c>
      <c r="N78" s="80">
        <v>0.0</v>
      </c>
      <c r="O78" s="80">
        <v>0.0</v>
      </c>
      <c r="P78" s="80">
        <v>0.0</v>
      </c>
      <c r="Q78" s="80">
        <v>0.0</v>
      </c>
      <c r="R78" s="80">
        <v>0.0</v>
      </c>
      <c r="S78" s="80">
        <v>0.0</v>
      </c>
      <c r="T78" s="80">
        <v>0.0</v>
      </c>
      <c r="U78" s="80">
        <v>0.0</v>
      </c>
      <c r="V78" s="80">
        <v>0.0</v>
      </c>
      <c r="W78" s="80">
        <v>0.0</v>
      </c>
      <c r="X78" s="80">
        <v>0.0</v>
      </c>
      <c r="Y78" s="80">
        <v>0.0</v>
      </c>
      <c r="Z78" s="80">
        <v>0.0</v>
      </c>
      <c r="AA78" s="80">
        <v>0.0</v>
      </c>
      <c r="AB78" s="80">
        <v>0.0</v>
      </c>
      <c r="AC78" s="80">
        <v>0.0</v>
      </c>
      <c r="AD78" s="80">
        <v>0.0</v>
      </c>
      <c r="AE78" s="80">
        <v>0.0</v>
      </c>
      <c r="AF78" s="80">
        <v>0.0</v>
      </c>
      <c r="AG78" s="80">
        <v>0.0</v>
      </c>
      <c r="AH78" s="80">
        <v>0.0</v>
      </c>
      <c r="AI78" s="80">
        <v>0.0</v>
      </c>
      <c r="AJ78" s="80">
        <v>0.0</v>
      </c>
      <c r="AK78" s="80">
        <v>0.0</v>
      </c>
      <c r="AL78" s="80">
        <v>0.0</v>
      </c>
      <c r="AM78" s="80">
        <v>0.0</v>
      </c>
      <c r="AN78" s="80">
        <v>0.0</v>
      </c>
      <c r="AO78" s="80">
        <v>0.0</v>
      </c>
      <c r="AP78" s="80">
        <v>0.0</v>
      </c>
      <c r="AQ78" s="80">
        <v>0.0</v>
      </c>
      <c r="AR78" s="80">
        <v>0.0</v>
      </c>
      <c r="AS78" s="80">
        <v>0.0</v>
      </c>
      <c r="AT78" s="80">
        <f t="shared" si="8"/>
        <v>4099000</v>
      </c>
      <c r="AU78" s="80">
        <f t="shared" si="2"/>
        <v>4099000</v>
      </c>
    </row>
    <row r="79">
      <c r="A79" s="76" t="s">
        <v>336</v>
      </c>
      <c r="B79" s="76" t="s">
        <v>337</v>
      </c>
      <c r="C79" s="89" t="s">
        <v>286</v>
      </c>
      <c r="D79" s="84">
        <v>1.0</v>
      </c>
      <c r="E79" s="93" t="s">
        <v>281</v>
      </c>
      <c r="F79" s="79">
        <v>4099000.0</v>
      </c>
      <c r="G79" s="85">
        <f t="shared" si="1"/>
        <v>4099000</v>
      </c>
      <c r="H79" s="80">
        <v>0.0</v>
      </c>
      <c r="I79" s="80">
        <v>0.0</v>
      </c>
      <c r="J79" s="80">
        <v>0.0</v>
      </c>
      <c r="K79" s="80">
        <v>0.0</v>
      </c>
      <c r="L79" s="80">
        <v>0.0</v>
      </c>
      <c r="M79" s="80">
        <v>0.0</v>
      </c>
      <c r="N79" s="80">
        <v>0.0</v>
      </c>
      <c r="O79" s="80">
        <v>0.0</v>
      </c>
      <c r="P79" s="80">
        <v>0.0</v>
      </c>
      <c r="Q79" s="80">
        <v>0.0</v>
      </c>
      <c r="R79" s="80">
        <v>0.0</v>
      </c>
      <c r="S79" s="80">
        <v>0.0</v>
      </c>
      <c r="T79" s="80">
        <v>0.0</v>
      </c>
      <c r="U79" s="80">
        <v>0.0</v>
      </c>
      <c r="V79" s="80">
        <v>0.0</v>
      </c>
      <c r="W79" s="80">
        <v>0.0</v>
      </c>
      <c r="X79" s="80">
        <v>0.0</v>
      </c>
      <c r="Y79" s="80">
        <v>0.0</v>
      </c>
      <c r="Z79" s="80">
        <v>0.0</v>
      </c>
      <c r="AA79" s="80">
        <v>0.0</v>
      </c>
      <c r="AB79" s="80">
        <v>0.0</v>
      </c>
      <c r="AC79" s="80">
        <v>0.0</v>
      </c>
      <c r="AD79" s="80">
        <v>0.0</v>
      </c>
      <c r="AE79" s="80">
        <v>0.0</v>
      </c>
      <c r="AF79" s="80">
        <v>0.0</v>
      </c>
      <c r="AG79" s="80">
        <v>0.0</v>
      </c>
      <c r="AH79" s="80">
        <v>0.0</v>
      </c>
      <c r="AI79" s="80">
        <v>0.0</v>
      </c>
      <c r="AJ79" s="80">
        <v>0.0</v>
      </c>
      <c r="AK79" s="80">
        <v>0.0</v>
      </c>
      <c r="AL79" s="80">
        <v>0.0</v>
      </c>
      <c r="AM79" s="80">
        <v>0.0</v>
      </c>
      <c r="AN79" s="80">
        <v>0.0</v>
      </c>
      <c r="AO79" s="80">
        <v>0.0</v>
      </c>
      <c r="AP79" s="80">
        <v>0.0</v>
      </c>
      <c r="AQ79" s="80">
        <v>0.0</v>
      </c>
      <c r="AR79" s="80">
        <v>0.0</v>
      </c>
      <c r="AS79" s="80">
        <v>0.0</v>
      </c>
      <c r="AT79" s="80">
        <f t="shared" si="8"/>
        <v>4099000</v>
      </c>
      <c r="AU79" s="80">
        <f t="shared" si="2"/>
        <v>4099000</v>
      </c>
    </row>
    <row r="80" ht="15.0" customHeight="1">
      <c r="A80" s="103" t="s">
        <v>6</v>
      </c>
      <c r="B80" s="6"/>
      <c r="C80" s="6"/>
      <c r="D80" s="6"/>
      <c r="E80" s="6"/>
      <c r="F80" s="7"/>
      <c r="G80" s="104">
        <f t="shared" ref="G80:AU80" si="9">SUM(G11:G79)</f>
        <v>6997302200</v>
      </c>
      <c r="H80" s="104">
        <f t="shared" si="9"/>
        <v>0</v>
      </c>
      <c r="I80" s="104">
        <f t="shared" si="9"/>
        <v>0</v>
      </c>
      <c r="J80" s="104">
        <f t="shared" si="9"/>
        <v>0</v>
      </c>
      <c r="K80" s="104">
        <f t="shared" si="9"/>
        <v>0</v>
      </c>
      <c r="L80" s="104">
        <f t="shared" si="9"/>
        <v>0</v>
      </c>
      <c r="M80" s="104">
        <f t="shared" si="9"/>
        <v>0</v>
      </c>
      <c r="N80" s="104">
        <f t="shared" si="9"/>
        <v>0</v>
      </c>
      <c r="O80" s="104">
        <f t="shared" si="9"/>
        <v>0</v>
      </c>
      <c r="P80" s="104">
        <f t="shared" si="9"/>
        <v>0</v>
      </c>
      <c r="Q80" s="104">
        <f t="shared" si="9"/>
        <v>0</v>
      </c>
      <c r="R80" s="104">
        <f t="shared" si="9"/>
        <v>42000000</v>
      </c>
      <c r="S80" s="104">
        <f t="shared" si="9"/>
        <v>0</v>
      </c>
      <c r="T80" s="104">
        <f t="shared" si="9"/>
        <v>0</v>
      </c>
      <c r="U80" s="104">
        <f t="shared" si="9"/>
        <v>0</v>
      </c>
      <c r="V80" s="104">
        <f t="shared" si="9"/>
        <v>0</v>
      </c>
      <c r="W80" s="104">
        <f t="shared" si="9"/>
        <v>0</v>
      </c>
      <c r="X80" s="104">
        <f t="shared" si="9"/>
        <v>0</v>
      </c>
      <c r="Y80" s="104">
        <f t="shared" si="9"/>
        <v>0</v>
      </c>
      <c r="Z80" s="104">
        <f t="shared" si="9"/>
        <v>0</v>
      </c>
      <c r="AA80" s="104">
        <f t="shared" si="9"/>
        <v>0</v>
      </c>
      <c r="AB80" s="104">
        <f t="shared" si="9"/>
        <v>0</v>
      </c>
      <c r="AC80" s="104">
        <f t="shared" si="9"/>
        <v>0</v>
      </c>
      <c r="AD80" s="104">
        <f t="shared" si="9"/>
        <v>0</v>
      </c>
      <c r="AE80" s="104">
        <f t="shared" si="9"/>
        <v>0</v>
      </c>
      <c r="AF80" s="104">
        <f t="shared" si="9"/>
        <v>0</v>
      </c>
      <c r="AG80" s="104">
        <f t="shared" si="9"/>
        <v>0</v>
      </c>
      <c r="AH80" s="104">
        <f t="shared" si="9"/>
        <v>0</v>
      </c>
      <c r="AI80" s="104">
        <f t="shared" si="9"/>
        <v>0</v>
      </c>
      <c r="AJ80" s="104">
        <f t="shared" si="9"/>
        <v>0</v>
      </c>
      <c r="AK80" s="104">
        <f t="shared" si="9"/>
        <v>0</v>
      </c>
      <c r="AL80" s="104">
        <f t="shared" si="9"/>
        <v>0</v>
      </c>
      <c r="AM80" s="104">
        <f t="shared" si="9"/>
        <v>0</v>
      </c>
      <c r="AN80" s="104">
        <f t="shared" si="9"/>
        <v>0</v>
      </c>
      <c r="AO80" s="104">
        <f t="shared" si="9"/>
        <v>0</v>
      </c>
      <c r="AP80" s="104">
        <f t="shared" si="9"/>
        <v>0</v>
      </c>
      <c r="AQ80" s="104">
        <f t="shared" si="9"/>
        <v>0</v>
      </c>
      <c r="AR80" s="104">
        <f t="shared" si="9"/>
        <v>0</v>
      </c>
      <c r="AS80" s="104">
        <f t="shared" si="9"/>
        <v>0</v>
      </c>
      <c r="AT80" s="105">
        <f t="shared" si="9"/>
        <v>6955302200</v>
      </c>
      <c r="AU80" s="105">
        <f t="shared" si="9"/>
        <v>6997302200</v>
      </c>
    </row>
    <row r="81" ht="15.0"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ht="15.0"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ht="15.0"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ht="15.0"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ht="15.0"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ht="15.0"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ht="15.0"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ht="15.0"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ht="15.0"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ht="15.0"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ht="15.0"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ht="15.0"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ht="15.0"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ht="15.0"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ht="15.0"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ht="15.0"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ht="15.0"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ht="15.0"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ht="15.0"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ht="15.0"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ht="15.0"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ht="15.0"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ht="15.0"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ht="15.0"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ht="15.0"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ht="15.0"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ht="15.0"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ht="15.0"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ht="15.0"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ht="15.0"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ht="15.0"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ht="15.0"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ht="15.0"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ht="15.0"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ht="15.0"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ht="15.0"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ht="15.0"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ht="15.0"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ht="15.0"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ht="15.0"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ht="15.0"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ht="15.0"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ht="15.0"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ht="15.0"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ht="15.0"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ht="15.0"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ht="15.0"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ht="15.0"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ht="15.0"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ht="15.0"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ht="15.0"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ht="15.0"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ht="15.0"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ht="15.0"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ht="15.0"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ht="15.0"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ht="15.0"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ht="15.0"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ht="15.0"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ht="15.0"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ht="15.0"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ht="15.0"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ht="15.0"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ht="15.0"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ht="15.0"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ht="15.0"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ht="15.0"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ht="15.0"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ht="15.0"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ht="15.0"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ht="15.0"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ht="15.0"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ht="15.0"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ht="15.0"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ht="15.0"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ht="15.0"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ht="15.0"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ht="15.0"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ht="15.0"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ht="15.0"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ht="15.0"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ht="15.0"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ht="15.0"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ht="15.0"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ht="15.0"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ht="15.0"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ht="15.0"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ht="15.0"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ht="15.0"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ht="15.0"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ht="15.0"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ht="15.0"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ht="15.0"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ht="15.0"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ht="15.0"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ht="15.0"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ht="15.0"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ht="15.0"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ht="15.0"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ht="15.0"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ht="15.0"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ht="15.0"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ht="15.0"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ht="15.0"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ht="15.0"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ht="15.0"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ht="15.0"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ht="15.0"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ht="15.0"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ht="15.0"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ht="15.0"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ht="15.0"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ht="15.0"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ht="15.0"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ht="15.0"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ht="15.0"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ht="15.0"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ht="15.0"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ht="15.0"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ht="15.0"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ht="15.0"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ht="15.0"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ht="15.0"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ht="15.0"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ht="15.0"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ht="15.0"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ht="15.0"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ht="15.0"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ht="15.0"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ht="15.0"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ht="15.0"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ht="15.0"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ht="15.0"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ht="15.0"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ht="15.0"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ht="15.0"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ht="15.0"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ht="15.0"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ht="15.0"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ht="15.0"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ht="15.0"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ht="15.0"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ht="15.0"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ht="15.0"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ht="15.0"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ht="15.0"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ht="15.0"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ht="15.0"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ht="15.0"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ht="15.0"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ht="15.0"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ht="15.0"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ht="15.0"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ht="15.0"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ht="15.0"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ht="15.0"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ht="15.0"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ht="15.0"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ht="15.0"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ht="15.0"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ht="15.0"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ht="15.0"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ht="15.0"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ht="15.0"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ht="15.0"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ht="15.0"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ht="15.0"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ht="15.0"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ht="15.0"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ht="15.0"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ht="15.0"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ht="15.0"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ht="15.0"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ht="15.0"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ht="15.0"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ht="15.0"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ht="15.0"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ht="15.0"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ht="15.0"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ht="15.0"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ht="15.0"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ht="15.0"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ht="15.0"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ht="15.0"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ht="15.0"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ht="15.0"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ht="15.0"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ht="15.0"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ht="15.0"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ht="15.0"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ht="15.0"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ht="15.0"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ht="15.0"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ht="15.0"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ht="15.0"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ht="15.0"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ht="15.0"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ht="15.0"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ht="15.0"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ht="15.0"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ht="15.0"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ht="15.0"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ht="15.0"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ht="15.0"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ht="15.0"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ht="15.0"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ht="15.0"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ht="15.0"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ht="15.0"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ht="15.0"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ht="15.0"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ht="15.0"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ht="15.0"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ht="15.0"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ht="15.0"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ht="15.0"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ht="15.0"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ht="15.0"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ht="15.0"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ht="15.0"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ht="15.0"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ht="15.0"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ht="15.0"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ht="15.0"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ht="15.0"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ht="15.0"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ht="15.0"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ht="15.0"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ht="15.0"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ht="15.0"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ht="15.0"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ht="15.0"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ht="15.0"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ht="15.0"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ht="15.0"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ht="15.0"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ht="15.0"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ht="15.0"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ht="15.0"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ht="15.0"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ht="15.0"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ht="15.0"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ht="15.0"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ht="15.0"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ht="15.0"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ht="15.0"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ht="15.0"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ht="15.0"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ht="15.0"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ht="15.0"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ht="15.0"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ht="15.0"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ht="15.0"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ht="15.0"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ht="15.0"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ht="15.0"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ht="15.0"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ht="15.0"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ht="15.0"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ht="15.0"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ht="15.0"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ht="15.0"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ht="15.0"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ht="15.0"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ht="15.0"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ht="15.0"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ht="15.0"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ht="15.0"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ht="15.0"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ht="15.0"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ht="15.0"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ht="15.0"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ht="15.0"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ht="15.0"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ht="15.0"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ht="15.0"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ht="15.0"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ht="15.0"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ht="15.0"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ht="15.0"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ht="15.0"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ht="15.0"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ht="15.0"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ht="15.0"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ht="15.0"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ht="15.0"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ht="15.0"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ht="15.0"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ht="15.0"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ht="15.0"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ht="15.0"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ht="15.0"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ht="15.0"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ht="15.0"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ht="15.0"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ht="15.0"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ht="15.0"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ht="15.0"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ht="15.0"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ht="15.0"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ht="15.0"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ht="15.0"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ht="15.0"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ht="15.0"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ht="15.0"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ht="15.0"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ht="15.0"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ht="15.0"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ht="15.0"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ht="15.0"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ht="15.0"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ht="15.0"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ht="15.0"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ht="15.0"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ht="15.0"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ht="15.0"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ht="15.0"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ht="15.0"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ht="15.0"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ht="15.0"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ht="15.0"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ht="15.0"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ht="15.0"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ht="15.0"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ht="15.0"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ht="15.0"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ht="15.0"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ht="15.0"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ht="15.0"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ht="15.0"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ht="15.0"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ht="15.0"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ht="15.0"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ht="15.0"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ht="15.0"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ht="15.0"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ht="15.0"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ht="15.0"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ht="15.0"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ht="15.0"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ht="15.0"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ht="15.0"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ht="15.0"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ht="15.0"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ht="15.0"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ht="15.0"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ht="15.0"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ht="15.0"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ht="15.0"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ht="15.0"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ht="15.0"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ht="15.0"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ht="15.0"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ht="15.0"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ht="15.0"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ht="15.0"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ht="15.0"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ht="15.0"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ht="15.0"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ht="15.0"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ht="15.0"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ht="15.0"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ht="15.0"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ht="15.0"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ht="15.0"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ht="15.0"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ht="15.0"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ht="15.0"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ht="15.0"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ht="15.0"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ht="15.0"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ht="15.0"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ht="15.0"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ht="15.0"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ht="15.0"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ht="15.0"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ht="15.0"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ht="15.0"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ht="15.0"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ht="15.0"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ht="15.0"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ht="15.0"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ht="15.0"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ht="15.0"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ht="15.0"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ht="15.0"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ht="15.0"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ht="15.0"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ht="15.0"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ht="15.0"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ht="15.0"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ht="15.0"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ht="15.0"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ht="15.0"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ht="15.0"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ht="15.0"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ht="15.0"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ht="15.0"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ht="15.0"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ht="15.0"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ht="15.0"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ht="15.0"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ht="15.0"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ht="15.0"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ht="15.0"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ht="15.0"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ht="15.0"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ht="15.0"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ht="15.0"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ht="15.0"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ht="15.0"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ht="15.0"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ht="15.0"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ht="15.0"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ht="15.0"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ht="15.0"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ht="15.0"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ht="15.0"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ht="15.0"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ht="15.0"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row r="501" ht="15.0"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row>
    <row r="502" ht="15.0"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row>
    <row r="503" ht="15.0"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row>
    <row r="504" ht="15.0"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row>
    <row r="505" ht="15.0"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row>
    <row r="506" ht="15.0"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row>
    <row r="507" ht="15.0"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row>
    <row r="508" ht="15.0"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row>
    <row r="509" ht="15.0"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row>
    <row r="510" ht="15.0"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row>
    <row r="511" ht="15.0"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row>
    <row r="512" ht="15.0"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row>
    <row r="513" ht="15.0"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row>
    <row r="514" ht="15.0"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row>
    <row r="515" ht="15.0"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row>
    <row r="516" ht="15.0"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row>
    <row r="517" ht="15.0"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row>
    <row r="518" ht="15.0"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row>
    <row r="519" ht="15.0"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row>
    <row r="520" ht="15.0"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row>
    <row r="521" ht="15.0"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row>
    <row r="522" ht="15.0"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row>
    <row r="523" ht="15.0"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row>
    <row r="524" ht="15.0"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row>
    <row r="525" ht="15.0"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row>
    <row r="526" ht="15.0"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row>
    <row r="527" ht="15.0"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row>
    <row r="528" ht="15.0"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row>
    <row r="529" ht="15.0"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row>
    <row r="530" ht="15.0"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row>
    <row r="531" ht="15.0"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row>
    <row r="532" ht="15.0"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row>
    <row r="533" ht="15.0"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row>
    <row r="534" ht="15.0"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row>
    <row r="535" ht="15.0"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row>
    <row r="536" ht="15.0"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row>
    <row r="537" ht="15.0"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row>
    <row r="538" ht="15.0"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row>
    <row r="539" ht="15.0"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row>
    <row r="540" ht="15.0"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row>
    <row r="541" ht="15.0"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row>
    <row r="542" ht="15.0"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row>
    <row r="543" ht="15.0"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row>
    <row r="544" ht="15.0"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row>
    <row r="545" ht="15.0"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row>
    <row r="546" ht="15.0"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row>
    <row r="547" ht="15.0"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row>
    <row r="548" ht="15.0"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row>
    <row r="549" ht="15.0"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row>
    <row r="550" ht="15.0"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row>
    <row r="551" ht="15.0"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row>
    <row r="552" ht="15.0"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row>
    <row r="553" ht="15.0"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row>
    <row r="554" ht="15.0"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row>
    <row r="555" ht="15.0"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row>
    <row r="556" ht="15.0"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row>
    <row r="557" ht="15.0"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row>
    <row r="558" ht="15.0"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row>
    <row r="559" ht="15.0"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row>
    <row r="560" ht="15.0"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row>
    <row r="561" ht="15.0"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row>
    <row r="562" ht="15.0"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row>
    <row r="563" ht="15.0"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row>
    <row r="564" ht="15.0"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row>
    <row r="565" ht="15.0"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row>
    <row r="566" ht="15.0"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row>
    <row r="567" ht="15.0"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row>
    <row r="568" ht="15.0"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row>
    <row r="569" ht="15.0"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row>
    <row r="570" ht="15.0"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row>
    <row r="571" ht="15.0"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row>
    <row r="572" ht="15.0"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row>
    <row r="573" ht="15.0"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row>
    <row r="574" ht="15.0"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row>
    <row r="575" ht="15.0"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row>
    <row r="576" ht="15.0"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row>
    <row r="577" ht="15.0"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row>
    <row r="578" ht="15.0"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row>
    <row r="579" ht="15.0"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row>
    <row r="580" ht="15.0"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row>
    <row r="581" ht="15.0"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row>
    <row r="582" ht="15.0"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row>
    <row r="583" ht="15.0"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row>
    <row r="584" ht="15.0"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row>
    <row r="585" ht="15.0"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row>
    <row r="586" ht="15.0"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row>
    <row r="587" ht="15.0"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row>
    <row r="588" ht="15.0"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row>
    <row r="589" ht="15.0"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row>
    <row r="590" ht="15.0"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row>
    <row r="591" ht="15.0"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row>
    <row r="592" ht="15.0"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row>
    <row r="593" ht="15.0"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row>
    <row r="594" ht="15.0"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row>
    <row r="595" ht="15.0"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row>
    <row r="596" ht="15.0"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row>
    <row r="597" ht="15.0"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row>
    <row r="598" ht="15.0"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row>
    <row r="599" ht="15.0"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row>
    <row r="600" ht="15.0"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row>
    <row r="601" ht="15.0"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row>
    <row r="602" ht="15.0"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row>
    <row r="603" ht="15.0"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row>
    <row r="604" ht="15.0"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row>
    <row r="605" ht="15.0"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row>
    <row r="606" ht="15.0"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row>
    <row r="607" ht="15.0"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row>
    <row r="608" ht="15.0"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row>
    <row r="609" ht="15.0"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row>
    <row r="610" ht="15.0"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row>
    <row r="611" ht="15.0"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row>
    <row r="612" ht="15.0"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row>
    <row r="613" ht="15.0"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row>
    <row r="614" ht="15.0"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row>
    <row r="615" ht="15.0"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row>
    <row r="616" ht="15.0"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row>
    <row r="617" ht="15.0"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row>
    <row r="618" ht="15.0"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row>
    <row r="619" ht="15.0"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row>
    <row r="620" ht="15.0"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row>
    <row r="621" ht="15.0"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row>
    <row r="622" ht="15.0"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row>
    <row r="623" ht="15.0"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row>
    <row r="624" ht="15.0"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row>
    <row r="625" ht="15.0"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row>
    <row r="626" ht="15.0"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row>
    <row r="627" ht="15.0"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row>
    <row r="628" ht="15.0"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row>
    <row r="629" ht="15.0"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row>
    <row r="630" ht="15.0"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row>
    <row r="631" ht="15.0"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row>
    <row r="632" ht="15.0"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row>
    <row r="633" ht="15.0"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row>
    <row r="634" ht="15.0"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row>
    <row r="635" ht="15.0"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row>
    <row r="636" ht="15.0"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row>
    <row r="637" ht="15.0"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row>
    <row r="638" ht="15.0"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row>
    <row r="639" ht="15.0"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row>
    <row r="640" ht="15.0"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row>
    <row r="641" ht="15.0"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row>
    <row r="642" ht="15.0"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row>
    <row r="643" ht="15.0"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row>
    <row r="644" ht="15.0"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row>
    <row r="645" ht="15.0"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row>
    <row r="646" ht="15.0"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row>
    <row r="647" ht="15.0"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row>
    <row r="648" ht="15.0"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row>
    <row r="649" ht="15.0"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row>
    <row r="650" ht="15.0"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row>
    <row r="651" ht="15.0"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row>
    <row r="652" ht="15.0"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row>
    <row r="653" ht="15.0"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row>
    <row r="654" ht="15.0"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row>
    <row r="655" ht="15.0"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row>
    <row r="656" ht="15.0"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row>
    <row r="657" ht="15.0"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row>
    <row r="658" ht="15.0"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row>
    <row r="659" ht="15.0"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row>
    <row r="660" ht="15.0"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row>
    <row r="661" ht="15.0"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row>
    <row r="662" ht="15.0"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row>
    <row r="663" ht="15.0"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row>
    <row r="664" ht="15.0"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row>
    <row r="665" ht="15.0"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row>
    <row r="666" ht="15.0"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row>
    <row r="667" ht="15.0"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row>
    <row r="668" ht="15.0"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row>
    <row r="669" ht="15.0"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row>
    <row r="670" ht="15.0"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row>
    <row r="671" ht="15.0"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row>
    <row r="672" ht="15.0"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row>
    <row r="673" ht="15.0"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row>
    <row r="674" ht="15.0"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row>
    <row r="675" ht="15.0"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row>
    <row r="676" ht="15.0"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row>
    <row r="677" ht="15.0"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row>
    <row r="678" ht="15.0"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row>
    <row r="679" ht="15.0"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row>
    <row r="680" ht="15.0"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row>
    <row r="681" ht="15.0"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row>
    <row r="682" ht="15.0"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row>
    <row r="683" ht="15.0"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row>
    <row r="684" ht="15.0"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row>
    <row r="685" ht="15.0"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row>
    <row r="686" ht="15.0"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row>
    <row r="687" ht="15.0"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row>
    <row r="688" ht="15.0"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row>
    <row r="689" ht="15.0"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row>
    <row r="690" ht="15.0"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row>
    <row r="691" ht="15.0"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row>
    <row r="692" ht="15.0"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row>
    <row r="693" ht="15.0"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row>
    <row r="694" ht="15.0"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row>
    <row r="695" ht="15.0"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row>
    <row r="696" ht="15.0"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row>
    <row r="697" ht="15.0"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row>
    <row r="698" ht="15.0"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row>
    <row r="699" ht="15.0"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row>
    <row r="700" ht="15.0"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row>
    <row r="701" ht="15.0"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row>
    <row r="702" ht="15.0"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row>
    <row r="703" ht="15.0"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row>
    <row r="704" ht="15.0"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row>
    <row r="705" ht="15.0"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row>
    <row r="706" ht="15.0"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row>
    <row r="707" ht="15.0"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row>
    <row r="708" ht="15.0"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row>
    <row r="709" ht="15.0"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row>
    <row r="710" ht="15.0"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row>
    <row r="711" ht="15.0"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row>
    <row r="712" ht="15.0"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row>
    <row r="713" ht="15.0"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row>
    <row r="714" ht="15.0"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row>
    <row r="715" ht="15.0"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row>
    <row r="716" ht="15.0"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row>
    <row r="717" ht="15.0"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row>
    <row r="718" ht="15.0"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row>
    <row r="719" ht="15.0"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row>
    <row r="720" ht="15.0"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row>
    <row r="721" ht="15.0"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row>
    <row r="722" ht="15.0"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row>
    <row r="723" ht="15.0"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row>
    <row r="724" ht="15.0"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row>
    <row r="725" ht="15.0"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row>
    <row r="726" ht="15.0"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row>
    <row r="727" ht="15.0"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row>
    <row r="728" ht="15.0"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row>
    <row r="729" ht="15.0"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row>
    <row r="730" ht="15.0"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row>
    <row r="731" ht="15.0"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row>
    <row r="732" ht="15.0"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row>
    <row r="733" ht="15.0"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row>
    <row r="734" ht="15.0"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row>
    <row r="735" ht="15.0"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row>
    <row r="736" ht="15.0"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row>
    <row r="737" ht="15.0"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row>
    <row r="738" ht="15.0"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row>
    <row r="739" ht="15.0"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row>
    <row r="740" ht="15.0"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row>
    <row r="741" ht="15.0"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row>
    <row r="742" ht="15.0"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row>
    <row r="743" ht="15.0"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row>
    <row r="744" ht="15.0"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row>
    <row r="745" ht="15.0"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row>
    <row r="746" ht="15.0"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row>
    <row r="747" ht="15.0"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row>
    <row r="748" ht="15.0"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row>
    <row r="749" ht="15.0"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row>
    <row r="750" ht="15.0"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row>
    <row r="751" ht="15.0"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row>
    <row r="752" ht="15.0"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row>
    <row r="753" ht="15.0"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row>
    <row r="754" ht="15.0"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row>
    <row r="755" ht="15.0"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row>
    <row r="756" ht="15.0"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row>
    <row r="757" ht="15.0"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row>
    <row r="758" ht="15.0"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row>
    <row r="759" ht="15.0"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row>
    <row r="760" ht="15.0"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row>
    <row r="761" ht="15.0"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row>
    <row r="762" ht="15.0"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row>
    <row r="763" ht="15.0"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row>
    <row r="764" ht="15.0"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row>
    <row r="765" ht="15.0"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row>
    <row r="766" ht="15.0"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row>
    <row r="767" ht="15.0"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row>
    <row r="768" ht="15.0"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row>
    <row r="769" ht="15.0"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row>
    <row r="770" ht="15.0"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row>
    <row r="771" ht="15.0"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row>
    <row r="772" ht="15.0"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row>
    <row r="773" ht="15.0"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row>
    <row r="774" ht="15.0"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row>
    <row r="775" ht="15.0"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row>
    <row r="776" ht="15.0"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row>
    <row r="777" ht="15.0"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row>
    <row r="778" ht="15.0"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row>
    <row r="779" ht="15.0"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row>
    <row r="780" ht="15.0"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row>
    <row r="781" ht="15.0"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row>
    <row r="782" ht="15.0"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row>
    <row r="783" ht="15.0"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row>
    <row r="784" ht="15.0"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row>
    <row r="785" ht="15.0"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row>
    <row r="786" ht="15.0"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row>
    <row r="787" ht="15.0"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row>
    <row r="788" ht="15.0"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row>
    <row r="789" ht="15.0"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row>
    <row r="790" ht="15.0"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row>
    <row r="791" ht="15.0"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row>
    <row r="792" ht="15.0"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row>
    <row r="793" ht="15.0"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row>
    <row r="794" ht="15.0"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row>
    <row r="795" ht="15.0"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row>
    <row r="796" ht="15.0"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row>
    <row r="797" ht="15.0"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row>
    <row r="798" ht="15.0"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row>
    <row r="799" ht="15.0"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row>
    <row r="800" ht="15.0"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row>
    <row r="801" ht="15.0"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row>
    <row r="802" ht="15.0"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row>
    <row r="803" ht="15.0"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row>
    <row r="804" ht="15.0"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row>
    <row r="805" ht="15.0"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row>
    <row r="806" ht="15.0"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row>
    <row r="807" ht="15.0"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row>
    <row r="808" ht="15.0"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row>
    <row r="809" ht="15.0"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row>
    <row r="810" ht="15.0"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row>
    <row r="811" ht="15.0"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row>
    <row r="812" ht="15.0"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row>
    <row r="813" ht="15.0"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row>
    <row r="814" ht="15.0"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row>
    <row r="815" ht="15.0"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row>
    <row r="816" ht="15.0"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row>
    <row r="817" ht="15.0"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row>
    <row r="818" ht="15.0"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row>
    <row r="819" ht="15.0"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row>
    <row r="820" ht="15.0"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row>
    <row r="821" ht="15.0"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row>
    <row r="822" ht="15.0"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row>
    <row r="823" ht="15.0"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row>
    <row r="824" ht="15.0"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row>
    <row r="825" ht="15.0"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row>
    <row r="826" ht="15.0"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row>
    <row r="827" ht="15.0"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row>
    <row r="828" ht="15.0"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row>
    <row r="829" ht="15.0"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row>
    <row r="830" ht="15.0"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row>
    <row r="831" ht="15.0"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row>
    <row r="832" ht="15.0"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row>
    <row r="833" ht="15.0"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row>
    <row r="834" ht="15.0"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row>
    <row r="835" ht="15.0"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row>
    <row r="836" ht="15.0"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row>
    <row r="837" ht="15.0"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row>
    <row r="838" ht="15.0"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row>
    <row r="839" ht="15.0"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row>
    <row r="840" ht="15.0"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row>
    <row r="841" ht="15.0"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row>
    <row r="842" ht="15.0"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row>
    <row r="843" ht="15.0"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row>
    <row r="844" ht="15.0"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row>
    <row r="845" ht="15.0"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row>
    <row r="846" ht="15.0"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row>
    <row r="847" ht="15.0"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row>
    <row r="848" ht="15.0"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row>
    <row r="849" ht="15.0"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row>
    <row r="850" ht="15.0"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row>
    <row r="851" ht="15.0"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row>
    <row r="852" ht="15.0"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row>
    <row r="853" ht="15.0"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row>
    <row r="854" ht="15.0"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row>
    <row r="855" ht="15.0"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row>
    <row r="856" ht="15.0"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row>
    <row r="857" ht="15.0"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row>
    <row r="858" ht="15.0"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row>
    <row r="859" ht="15.0"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row>
    <row r="860" ht="15.0"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row>
    <row r="861" ht="15.0"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row>
    <row r="862" ht="15.0"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row>
    <row r="863" ht="15.0"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row>
    <row r="864" ht="15.0"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row>
    <row r="865" ht="15.0"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row>
    <row r="866" ht="15.0"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row>
    <row r="867" ht="15.0"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row>
    <row r="868" ht="15.0"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row>
    <row r="869" ht="15.0"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row>
    <row r="870" ht="15.0"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row>
    <row r="871" ht="15.0"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row>
    <row r="872" ht="15.0"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row>
    <row r="873" ht="15.0"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row>
    <row r="874" ht="15.0"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row>
    <row r="875" ht="15.0"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row>
    <row r="876" ht="15.0"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row>
    <row r="877" ht="15.0"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row>
    <row r="878" ht="15.0"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row>
    <row r="879" ht="15.0"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row>
    <row r="880" ht="15.0"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row>
    <row r="881" ht="15.0"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row>
    <row r="882" ht="15.0"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row>
    <row r="883" ht="15.0"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row>
    <row r="884" ht="15.0"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row>
    <row r="885" ht="15.0"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row>
    <row r="886" ht="15.0"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row>
    <row r="887" ht="15.0"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row>
    <row r="888" ht="15.0"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row>
    <row r="889" ht="15.0"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row>
    <row r="890" ht="15.0"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row>
    <row r="891" ht="15.0"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row>
    <row r="892" ht="15.0"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row>
    <row r="893" ht="15.0"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row>
    <row r="894" ht="15.0"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row>
    <row r="895" ht="15.0"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row>
    <row r="896" ht="15.0"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row>
    <row r="897" ht="15.0"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row>
    <row r="898" ht="15.0"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row>
    <row r="899" ht="15.0"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row>
    <row r="900" ht="15.0"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row>
    <row r="901" ht="15.0"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row>
    <row r="902" ht="15.0"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row>
    <row r="903" ht="15.0"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row>
    <row r="904" ht="15.0"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row>
    <row r="905" ht="15.0"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row>
    <row r="906" ht="15.0"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row>
    <row r="907" ht="15.0"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row>
    <row r="908" ht="15.0"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row>
    <row r="909" ht="15.0"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row>
    <row r="910" ht="15.0"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row>
    <row r="911" ht="15.0"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row>
    <row r="912" ht="15.0"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row>
    <row r="913" ht="15.0"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row>
    <row r="914" ht="15.0"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row>
    <row r="915" ht="15.0"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row>
    <row r="916" ht="15.0"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row>
    <row r="917" ht="15.0"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row>
    <row r="918" ht="15.0"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row>
    <row r="919" ht="15.0"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row>
    <row r="920" ht="15.0"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row>
    <row r="921" ht="15.0"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row>
    <row r="922" ht="15.0"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row>
    <row r="923" ht="15.0"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row>
    <row r="924" ht="15.0"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row>
    <row r="925" ht="15.0"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row>
    <row r="926" ht="15.0"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row>
    <row r="927" ht="15.0"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row>
    <row r="928" ht="15.0"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row>
    <row r="929" ht="15.0"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row>
    <row r="930" ht="15.0"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row>
    <row r="931" ht="15.0"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row>
    <row r="932" ht="15.0"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row>
    <row r="933" ht="15.0"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row>
    <row r="934" ht="15.0"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row>
    <row r="935" ht="15.0"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row>
    <row r="936" ht="15.0"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row>
    <row r="937" ht="15.0"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row>
    <row r="938" ht="15.0"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row>
    <row r="939" ht="15.0"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row>
    <row r="940" ht="15.0"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row>
    <row r="941" ht="15.0"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row>
    <row r="942" ht="15.0"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row>
    <row r="943" ht="15.0"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row>
    <row r="944" ht="15.0"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row>
    <row r="945" ht="15.0"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row>
    <row r="946" ht="15.0"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row>
    <row r="947" ht="15.0"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row>
    <row r="948" ht="15.0"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row>
    <row r="949" ht="15.0"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row>
    <row r="950" ht="15.0"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row>
    <row r="951" ht="15.0"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row>
    <row r="952" ht="15.0"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row>
    <row r="953" ht="15.0"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row>
    <row r="954" ht="15.0"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row>
    <row r="955" ht="15.0"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row>
    <row r="956" ht="15.0"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row>
    <row r="957" ht="15.0"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row>
    <row r="958" ht="15.0"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row>
    <row r="959" ht="15.0"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row>
    <row r="960" ht="15.0"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row>
    <row r="961" ht="15.0"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row>
    <row r="962" ht="15.0"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row>
    <row r="963" ht="15.0"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row>
    <row r="964" ht="15.0"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row>
    <row r="965" ht="15.0"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row>
    <row r="966" ht="15.0"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row>
    <row r="967" ht="15.0"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row>
  </sheetData>
  <mergeCells count="25">
    <mergeCell ref="AL9:AM9"/>
    <mergeCell ref="AN9:AO9"/>
    <mergeCell ref="AP9:AQ9"/>
    <mergeCell ref="AR9:AS9"/>
    <mergeCell ref="H7:AU7"/>
    <mergeCell ref="H8:AS8"/>
    <mergeCell ref="AT8:AT9"/>
    <mergeCell ref="AU8:AU10"/>
    <mergeCell ref="H9:I9"/>
    <mergeCell ref="A7:G9"/>
    <mergeCell ref="J9:K9"/>
    <mergeCell ref="L9:M9"/>
    <mergeCell ref="A80:F80"/>
    <mergeCell ref="N9:O9"/>
    <mergeCell ref="P9:Q9"/>
    <mergeCell ref="R9:S9"/>
    <mergeCell ref="T9:U9"/>
    <mergeCell ref="V9:W9"/>
    <mergeCell ref="X9:Y9"/>
    <mergeCell ref="Z9:AA9"/>
    <mergeCell ref="AB9:AC9"/>
    <mergeCell ref="AD9:AE9"/>
    <mergeCell ref="AF9:AG9"/>
    <mergeCell ref="AH9:AI9"/>
    <mergeCell ref="AJ9:AK9"/>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0.63"/>
    <col customWidth="1" min="2" max="2" width="48.63"/>
    <col customWidth="1" min="3" max="3" width="5.63"/>
    <col customWidth="1" min="4" max="4" width="16.25"/>
    <col customWidth="1" min="5" max="42" width="11.75"/>
    <col customWidth="1" min="43" max="44" width="12.5"/>
  </cols>
  <sheetData>
    <row r="1" ht="16.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ht="16.5" customHeight="1">
      <c r="A2" s="1"/>
      <c r="B2" s="1"/>
      <c r="C2" s="1"/>
      <c r="D2" s="1"/>
      <c r="E2" s="106"/>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ht="16.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ht="16.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ht="16.5" customHeight="1">
      <c r="B5" s="3"/>
      <c r="C5" s="3"/>
      <c r="D5" s="3"/>
      <c r="E5" s="3"/>
      <c r="F5" s="3"/>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ht="16.5" customHeight="1">
      <c r="A6" s="107"/>
      <c r="B6" s="107"/>
      <c r="C6" s="107"/>
      <c r="D6" s="107"/>
      <c r="E6" s="107"/>
      <c r="F6" s="107"/>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ht="16.5" customHeight="1">
      <c r="A7" s="3" t="s">
        <v>338</v>
      </c>
      <c r="D7" s="108"/>
      <c r="E7" s="42" t="s">
        <v>40</v>
      </c>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7"/>
    </row>
    <row r="8" ht="16.5" customHeight="1">
      <c r="D8" s="108"/>
      <c r="E8" s="42" t="s">
        <v>4</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7"/>
      <c r="AQ8" s="12" t="s">
        <v>5</v>
      </c>
      <c r="AR8" s="12" t="s">
        <v>6</v>
      </c>
    </row>
    <row r="9">
      <c r="D9" s="108"/>
      <c r="E9" s="15" t="s">
        <v>7</v>
      </c>
      <c r="F9" s="7"/>
      <c r="G9" s="15" t="s">
        <v>8</v>
      </c>
      <c r="H9" s="7"/>
      <c r="I9" s="15" t="s">
        <v>9</v>
      </c>
      <c r="J9" s="7"/>
      <c r="K9" s="15" t="s">
        <v>10</v>
      </c>
      <c r="L9" s="7"/>
      <c r="M9" s="15" t="s">
        <v>11</v>
      </c>
      <c r="N9" s="7"/>
      <c r="O9" s="15" t="s">
        <v>12</v>
      </c>
      <c r="P9" s="7"/>
      <c r="Q9" s="15" t="s">
        <v>13</v>
      </c>
      <c r="R9" s="7"/>
      <c r="S9" s="15" t="s">
        <v>14</v>
      </c>
      <c r="T9" s="7"/>
      <c r="U9" s="15" t="s">
        <v>15</v>
      </c>
      <c r="V9" s="7"/>
      <c r="W9" s="15" t="s">
        <v>16</v>
      </c>
      <c r="X9" s="7"/>
      <c r="Y9" s="15" t="s">
        <v>17</v>
      </c>
      <c r="Z9" s="7"/>
      <c r="AA9" s="15" t="s">
        <v>18</v>
      </c>
      <c r="AB9" s="7"/>
      <c r="AC9" s="15" t="s">
        <v>19</v>
      </c>
      <c r="AD9" s="7"/>
      <c r="AE9" s="15" t="s">
        <v>20</v>
      </c>
      <c r="AF9" s="7"/>
      <c r="AG9" s="15" t="s">
        <v>21</v>
      </c>
      <c r="AH9" s="7"/>
      <c r="AI9" s="15" t="s">
        <v>22</v>
      </c>
      <c r="AJ9" s="7"/>
      <c r="AK9" s="15" t="s">
        <v>23</v>
      </c>
      <c r="AL9" s="7"/>
      <c r="AM9" s="15" t="s">
        <v>24</v>
      </c>
      <c r="AN9" s="7"/>
      <c r="AO9" s="15" t="s">
        <v>25</v>
      </c>
      <c r="AP9" s="7"/>
      <c r="AQ9" s="17"/>
      <c r="AR9" s="14"/>
    </row>
    <row r="10" ht="16.5" customHeight="1">
      <c r="A10" s="109" t="s">
        <v>339</v>
      </c>
      <c r="B10" s="110" t="s">
        <v>224</v>
      </c>
      <c r="C10" s="110" t="s">
        <v>340</v>
      </c>
      <c r="D10" s="110" t="s">
        <v>341</v>
      </c>
      <c r="E10" s="12" t="s">
        <v>27</v>
      </c>
      <c r="F10" s="12" t="s">
        <v>28</v>
      </c>
      <c r="G10" s="48" t="s">
        <v>27</v>
      </c>
      <c r="H10" s="48" t="s">
        <v>28</v>
      </c>
      <c r="I10" s="48" t="s">
        <v>27</v>
      </c>
      <c r="J10" s="48" t="s">
        <v>28</v>
      </c>
      <c r="K10" s="48" t="s">
        <v>27</v>
      </c>
      <c r="L10" s="48" t="s">
        <v>28</v>
      </c>
      <c r="M10" s="48" t="s">
        <v>27</v>
      </c>
      <c r="N10" s="48" t="s">
        <v>28</v>
      </c>
      <c r="O10" s="48" t="s">
        <v>27</v>
      </c>
      <c r="P10" s="48" t="s">
        <v>28</v>
      </c>
      <c r="Q10" s="48" t="s">
        <v>27</v>
      </c>
      <c r="R10" s="48" t="s">
        <v>28</v>
      </c>
      <c r="S10" s="48" t="s">
        <v>27</v>
      </c>
      <c r="T10" s="48" t="s">
        <v>28</v>
      </c>
      <c r="U10" s="48" t="s">
        <v>27</v>
      </c>
      <c r="V10" s="48" t="s">
        <v>28</v>
      </c>
      <c r="W10" s="11" t="s">
        <v>27</v>
      </c>
      <c r="X10" s="11" t="s">
        <v>28</v>
      </c>
      <c r="Y10" s="11" t="s">
        <v>27</v>
      </c>
      <c r="Z10" s="11" t="s">
        <v>28</v>
      </c>
      <c r="AA10" s="11" t="s">
        <v>27</v>
      </c>
      <c r="AB10" s="11" t="s">
        <v>28</v>
      </c>
      <c r="AC10" s="11" t="s">
        <v>27</v>
      </c>
      <c r="AD10" s="11" t="s">
        <v>28</v>
      </c>
      <c r="AE10" s="11" t="s">
        <v>27</v>
      </c>
      <c r="AF10" s="11" t="s">
        <v>28</v>
      </c>
      <c r="AG10" s="48" t="s">
        <v>27</v>
      </c>
      <c r="AH10" s="48" t="s">
        <v>28</v>
      </c>
      <c r="AI10" s="48" t="s">
        <v>27</v>
      </c>
      <c r="AJ10" s="48" t="s">
        <v>28</v>
      </c>
      <c r="AK10" s="48" t="s">
        <v>27</v>
      </c>
      <c r="AL10" s="48" t="s">
        <v>28</v>
      </c>
      <c r="AM10" s="48" t="s">
        <v>27</v>
      </c>
      <c r="AN10" s="48" t="s">
        <v>28</v>
      </c>
      <c r="AO10" s="48" t="s">
        <v>27</v>
      </c>
      <c r="AP10" s="48" t="s">
        <v>28</v>
      </c>
      <c r="AQ10" s="48" t="s">
        <v>28</v>
      </c>
      <c r="AR10" s="17"/>
    </row>
    <row r="11">
      <c r="A11" s="49" t="s">
        <v>342</v>
      </c>
      <c r="B11" s="61" t="s">
        <v>343</v>
      </c>
      <c r="C11" s="86">
        <v>4.0</v>
      </c>
      <c r="D11" s="111">
        <v>1.7857143E7</v>
      </c>
      <c r="E11" s="111">
        <v>0.0</v>
      </c>
      <c r="F11" s="111">
        <v>0.0</v>
      </c>
      <c r="G11" s="111">
        <v>0.0</v>
      </c>
      <c r="H11" s="111">
        <v>0.0</v>
      </c>
      <c r="I11" s="111">
        <v>0.0</v>
      </c>
      <c r="J11" s="111">
        <v>0.0</v>
      </c>
      <c r="K11" s="111">
        <v>0.0</v>
      </c>
      <c r="L11" s="111">
        <v>0.0</v>
      </c>
      <c r="M11" s="111">
        <v>0.0</v>
      </c>
      <c r="N11" s="111">
        <v>0.0</v>
      </c>
      <c r="O11" s="111">
        <v>0.0</v>
      </c>
      <c r="P11" s="111">
        <v>0.0</v>
      </c>
      <c r="Q11" s="111">
        <v>0.0</v>
      </c>
      <c r="R11" s="111">
        <v>0.0</v>
      </c>
      <c r="S11" s="111">
        <v>0.0</v>
      </c>
      <c r="T11" s="111">
        <v>0.0</v>
      </c>
      <c r="U11" s="111">
        <v>0.0</v>
      </c>
      <c r="V11" s="111">
        <v>0.0</v>
      </c>
      <c r="W11" s="111">
        <v>0.0</v>
      </c>
      <c r="X11" s="111">
        <v>0.0</v>
      </c>
      <c r="Y11" s="111">
        <v>0.0</v>
      </c>
      <c r="Z11" s="111">
        <v>0.0</v>
      </c>
      <c r="AA11" s="111">
        <v>0.0</v>
      </c>
      <c r="AB11" s="111">
        <v>0.0</v>
      </c>
      <c r="AC11" s="111">
        <v>0.0</v>
      </c>
      <c r="AD11" s="111">
        <v>0.0</v>
      </c>
      <c r="AE11" s="111">
        <v>0.0</v>
      </c>
      <c r="AF11" s="111">
        <v>0.0</v>
      </c>
      <c r="AG11" s="111">
        <v>0.0</v>
      </c>
      <c r="AH11" s="111">
        <v>0.0</v>
      </c>
      <c r="AI11" s="111">
        <v>0.0</v>
      </c>
      <c r="AJ11" s="111">
        <v>0.0</v>
      </c>
      <c r="AK11" s="111">
        <v>0.0</v>
      </c>
      <c r="AL11" s="111">
        <v>0.0</v>
      </c>
      <c r="AM11" s="111">
        <v>0.0</v>
      </c>
      <c r="AN11" s="111">
        <v>0.0</v>
      </c>
      <c r="AO11" s="111">
        <v>0.0</v>
      </c>
      <c r="AP11" s="111">
        <v>0.0</v>
      </c>
      <c r="AQ11" s="112">
        <f t="shared" ref="AQ11:AQ16" si="1">C11*D11</f>
        <v>71428572</v>
      </c>
      <c r="AR11" s="113">
        <f t="shared" ref="AR11:AR44" si="2">SUM(E11:AQ11)</f>
        <v>71428572</v>
      </c>
    </row>
    <row r="12">
      <c r="A12" s="49" t="s">
        <v>342</v>
      </c>
      <c r="B12" s="61" t="s">
        <v>343</v>
      </c>
      <c r="C12" s="86">
        <v>2.0</v>
      </c>
      <c r="D12" s="111">
        <v>1.7857143E7</v>
      </c>
      <c r="E12" s="111">
        <v>0.0</v>
      </c>
      <c r="F12" s="111">
        <v>0.0</v>
      </c>
      <c r="G12" s="111">
        <v>0.0</v>
      </c>
      <c r="H12" s="111">
        <v>0.0</v>
      </c>
      <c r="I12" s="111">
        <v>0.0</v>
      </c>
      <c r="J12" s="111">
        <v>0.0</v>
      </c>
      <c r="K12" s="111">
        <v>0.0</v>
      </c>
      <c r="L12" s="111">
        <v>0.0</v>
      </c>
      <c r="M12" s="111">
        <v>0.0</v>
      </c>
      <c r="N12" s="111">
        <v>0.0</v>
      </c>
      <c r="O12" s="111">
        <v>0.0</v>
      </c>
      <c r="P12" s="111">
        <v>0.0</v>
      </c>
      <c r="Q12" s="111">
        <v>0.0</v>
      </c>
      <c r="R12" s="111">
        <v>0.0</v>
      </c>
      <c r="S12" s="111">
        <v>0.0</v>
      </c>
      <c r="T12" s="111">
        <v>0.0</v>
      </c>
      <c r="U12" s="111">
        <v>0.0</v>
      </c>
      <c r="V12" s="111">
        <v>0.0</v>
      </c>
      <c r="W12" s="111">
        <v>0.0</v>
      </c>
      <c r="X12" s="111">
        <v>0.0</v>
      </c>
      <c r="Y12" s="111">
        <v>0.0</v>
      </c>
      <c r="Z12" s="111">
        <v>0.0</v>
      </c>
      <c r="AA12" s="111">
        <v>0.0</v>
      </c>
      <c r="AB12" s="111">
        <v>0.0</v>
      </c>
      <c r="AC12" s="111">
        <v>0.0</v>
      </c>
      <c r="AD12" s="111">
        <v>0.0</v>
      </c>
      <c r="AE12" s="111">
        <v>0.0</v>
      </c>
      <c r="AF12" s="111">
        <v>0.0</v>
      </c>
      <c r="AG12" s="111">
        <v>0.0</v>
      </c>
      <c r="AH12" s="111">
        <v>0.0</v>
      </c>
      <c r="AI12" s="111">
        <v>0.0</v>
      </c>
      <c r="AJ12" s="111">
        <v>0.0</v>
      </c>
      <c r="AK12" s="111">
        <v>0.0</v>
      </c>
      <c r="AL12" s="111">
        <v>0.0</v>
      </c>
      <c r="AM12" s="111">
        <v>0.0</v>
      </c>
      <c r="AN12" s="111">
        <v>0.0</v>
      </c>
      <c r="AO12" s="111">
        <v>0.0</v>
      </c>
      <c r="AP12" s="111">
        <v>0.0</v>
      </c>
      <c r="AQ12" s="112">
        <f t="shared" si="1"/>
        <v>35714286</v>
      </c>
      <c r="AR12" s="113">
        <f t="shared" si="2"/>
        <v>35714286</v>
      </c>
    </row>
    <row r="13">
      <c r="A13" s="49" t="s">
        <v>342</v>
      </c>
      <c r="B13" s="61" t="s">
        <v>343</v>
      </c>
      <c r="C13" s="86">
        <v>3.0</v>
      </c>
      <c r="D13" s="111">
        <v>1.7857143E7</v>
      </c>
      <c r="E13" s="111">
        <v>0.0</v>
      </c>
      <c r="F13" s="111">
        <v>0.0</v>
      </c>
      <c r="G13" s="111">
        <v>0.0</v>
      </c>
      <c r="H13" s="111">
        <v>0.0</v>
      </c>
      <c r="I13" s="111">
        <v>0.0</v>
      </c>
      <c r="J13" s="111">
        <v>0.0</v>
      </c>
      <c r="K13" s="111">
        <v>0.0</v>
      </c>
      <c r="L13" s="111">
        <v>0.0</v>
      </c>
      <c r="M13" s="111">
        <v>0.0</v>
      </c>
      <c r="N13" s="111">
        <v>0.0</v>
      </c>
      <c r="O13" s="111">
        <v>0.0</v>
      </c>
      <c r="P13" s="111">
        <v>0.0</v>
      </c>
      <c r="Q13" s="111">
        <v>0.0</v>
      </c>
      <c r="R13" s="111">
        <v>0.0</v>
      </c>
      <c r="S13" s="111">
        <v>0.0</v>
      </c>
      <c r="T13" s="111">
        <v>0.0</v>
      </c>
      <c r="U13" s="111">
        <v>0.0</v>
      </c>
      <c r="V13" s="111">
        <v>0.0</v>
      </c>
      <c r="W13" s="111">
        <v>0.0</v>
      </c>
      <c r="X13" s="111">
        <v>0.0</v>
      </c>
      <c r="Y13" s="111">
        <v>0.0</v>
      </c>
      <c r="Z13" s="111">
        <v>0.0</v>
      </c>
      <c r="AA13" s="111">
        <v>0.0</v>
      </c>
      <c r="AB13" s="111">
        <v>0.0</v>
      </c>
      <c r="AC13" s="111">
        <v>0.0</v>
      </c>
      <c r="AD13" s="111">
        <v>0.0</v>
      </c>
      <c r="AE13" s="111">
        <v>0.0</v>
      </c>
      <c r="AF13" s="111">
        <v>0.0</v>
      </c>
      <c r="AG13" s="111">
        <v>0.0</v>
      </c>
      <c r="AH13" s="111">
        <v>0.0</v>
      </c>
      <c r="AI13" s="111">
        <v>0.0</v>
      </c>
      <c r="AJ13" s="111">
        <v>0.0</v>
      </c>
      <c r="AK13" s="111">
        <v>0.0</v>
      </c>
      <c r="AL13" s="111">
        <v>0.0</v>
      </c>
      <c r="AM13" s="111">
        <v>0.0</v>
      </c>
      <c r="AN13" s="111">
        <v>0.0</v>
      </c>
      <c r="AO13" s="111">
        <v>0.0</v>
      </c>
      <c r="AP13" s="111">
        <v>0.0</v>
      </c>
      <c r="AQ13" s="112">
        <f t="shared" si="1"/>
        <v>53571429</v>
      </c>
      <c r="AR13" s="113">
        <f t="shared" si="2"/>
        <v>53571429</v>
      </c>
    </row>
    <row r="14">
      <c r="A14" s="49" t="s">
        <v>342</v>
      </c>
      <c r="B14" s="61" t="s">
        <v>343</v>
      </c>
      <c r="C14" s="86">
        <v>2.0</v>
      </c>
      <c r="D14" s="111">
        <v>1.7857143E7</v>
      </c>
      <c r="E14" s="111">
        <v>0.0</v>
      </c>
      <c r="F14" s="111">
        <v>0.0</v>
      </c>
      <c r="G14" s="111">
        <v>0.0</v>
      </c>
      <c r="H14" s="111">
        <v>0.0</v>
      </c>
      <c r="I14" s="111">
        <v>0.0</v>
      </c>
      <c r="J14" s="111">
        <v>0.0</v>
      </c>
      <c r="K14" s="111">
        <v>0.0</v>
      </c>
      <c r="L14" s="111">
        <v>0.0</v>
      </c>
      <c r="M14" s="111">
        <v>0.0</v>
      </c>
      <c r="N14" s="111">
        <v>0.0</v>
      </c>
      <c r="O14" s="111">
        <v>0.0</v>
      </c>
      <c r="P14" s="111">
        <v>0.0</v>
      </c>
      <c r="Q14" s="111">
        <v>0.0</v>
      </c>
      <c r="R14" s="111">
        <v>0.0</v>
      </c>
      <c r="S14" s="111">
        <v>0.0</v>
      </c>
      <c r="T14" s="111">
        <v>0.0</v>
      </c>
      <c r="U14" s="111">
        <v>0.0</v>
      </c>
      <c r="V14" s="111">
        <v>0.0</v>
      </c>
      <c r="W14" s="111">
        <v>0.0</v>
      </c>
      <c r="X14" s="111">
        <v>0.0</v>
      </c>
      <c r="Y14" s="111">
        <v>0.0</v>
      </c>
      <c r="Z14" s="111">
        <v>0.0</v>
      </c>
      <c r="AA14" s="111">
        <v>0.0</v>
      </c>
      <c r="AB14" s="111">
        <v>0.0</v>
      </c>
      <c r="AC14" s="111">
        <v>0.0</v>
      </c>
      <c r="AD14" s="111">
        <v>0.0</v>
      </c>
      <c r="AE14" s="111">
        <v>0.0</v>
      </c>
      <c r="AF14" s="111">
        <v>0.0</v>
      </c>
      <c r="AG14" s="111">
        <v>0.0</v>
      </c>
      <c r="AH14" s="111">
        <v>0.0</v>
      </c>
      <c r="AI14" s="111">
        <v>0.0</v>
      </c>
      <c r="AJ14" s="111">
        <v>0.0</v>
      </c>
      <c r="AK14" s="111">
        <v>0.0</v>
      </c>
      <c r="AL14" s="111">
        <v>0.0</v>
      </c>
      <c r="AM14" s="111">
        <v>0.0</v>
      </c>
      <c r="AN14" s="111">
        <v>0.0</v>
      </c>
      <c r="AO14" s="111">
        <v>0.0</v>
      </c>
      <c r="AP14" s="111">
        <v>0.0</v>
      </c>
      <c r="AQ14" s="112">
        <f t="shared" si="1"/>
        <v>35714286</v>
      </c>
      <c r="AR14" s="113">
        <f t="shared" si="2"/>
        <v>35714286</v>
      </c>
    </row>
    <row r="15">
      <c r="A15" s="49" t="s">
        <v>342</v>
      </c>
      <c r="B15" s="61" t="s">
        <v>343</v>
      </c>
      <c r="C15" s="86">
        <v>3.0</v>
      </c>
      <c r="D15" s="111">
        <v>1.7857143E7</v>
      </c>
      <c r="E15" s="111">
        <v>0.0</v>
      </c>
      <c r="F15" s="111">
        <v>0.0</v>
      </c>
      <c r="G15" s="111">
        <v>0.0</v>
      </c>
      <c r="H15" s="111">
        <v>0.0</v>
      </c>
      <c r="I15" s="111">
        <v>0.0</v>
      </c>
      <c r="J15" s="111">
        <v>0.0</v>
      </c>
      <c r="K15" s="111">
        <v>0.0</v>
      </c>
      <c r="L15" s="111">
        <v>0.0</v>
      </c>
      <c r="M15" s="111">
        <v>0.0</v>
      </c>
      <c r="N15" s="111">
        <v>0.0</v>
      </c>
      <c r="O15" s="111">
        <v>0.0</v>
      </c>
      <c r="P15" s="111">
        <v>0.0</v>
      </c>
      <c r="Q15" s="111">
        <v>0.0</v>
      </c>
      <c r="R15" s="111">
        <v>0.0</v>
      </c>
      <c r="S15" s="111">
        <v>0.0</v>
      </c>
      <c r="T15" s="111">
        <v>0.0</v>
      </c>
      <c r="U15" s="111">
        <v>0.0</v>
      </c>
      <c r="V15" s="111">
        <v>0.0</v>
      </c>
      <c r="W15" s="111">
        <v>0.0</v>
      </c>
      <c r="X15" s="111">
        <v>0.0</v>
      </c>
      <c r="Y15" s="111">
        <v>0.0</v>
      </c>
      <c r="Z15" s="111">
        <v>0.0</v>
      </c>
      <c r="AA15" s="111">
        <v>0.0</v>
      </c>
      <c r="AB15" s="111">
        <v>0.0</v>
      </c>
      <c r="AC15" s="111">
        <v>0.0</v>
      </c>
      <c r="AD15" s="111">
        <v>0.0</v>
      </c>
      <c r="AE15" s="111">
        <v>0.0</v>
      </c>
      <c r="AF15" s="111">
        <v>0.0</v>
      </c>
      <c r="AG15" s="111">
        <v>0.0</v>
      </c>
      <c r="AH15" s="111">
        <v>0.0</v>
      </c>
      <c r="AI15" s="111">
        <v>0.0</v>
      </c>
      <c r="AJ15" s="111">
        <v>0.0</v>
      </c>
      <c r="AK15" s="111">
        <v>0.0</v>
      </c>
      <c r="AL15" s="111">
        <v>0.0</v>
      </c>
      <c r="AM15" s="111">
        <v>0.0</v>
      </c>
      <c r="AN15" s="111">
        <v>0.0</v>
      </c>
      <c r="AO15" s="111">
        <v>0.0</v>
      </c>
      <c r="AP15" s="111">
        <v>0.0</v>
      </c>
      <c r="AQ15" s="112">
        <f t="shared" si="1"/>
        <v>53571429</v>
      </c>
      <c r="AR15" s="113">
        <f t="shared" si="2"/>
        <v>53571429</v>
      </c>
    </row>
    <row r="16">
      <c r="A16" s="49" t="s">
        <v>342</v>
      </c>
      <c r="B16" s="61" t="s">
        <v>343</v>
      </c>
      <c r="C16" s="86">
        <v>2.0</v>
      </c>
      <c r="D16" s="111">
        <v>1.7857143E7</v>
      </c>
      <c r="E16" s="111">
        <v>0.0</v>
      </c>
      <c r="F16" s="111">
        <v>0.0</v>
      </c>
      <c r="G16" s="111">
        <v>0.0</v>
      </c>
      <c r="H16" s="111">
        <v>0.0</v>
      </c>
      <c r="I16" s="111">
        <v>0.0</v>
      </c>
      <c r="J16" s="111">
        <v>0.0</v>
      </c>
      <c r="K16" s="111">
        <v>0.0</v>
      </c>
      <c r="L16" s="111">
        <v>0.0</v>
      </c>
      <c r="M16" s="111">
        <v>0.0</v>
      </c>
      <c r="N16" s="111">
        <v>0.0</v>
      </c>
      <c r="O16" s="111">
        <v>0.0</v>
      </c>
      <c r="P16" s="111">
        <v>0.0</v>
      </c>
      <c r="Q16" s="111">
        <v>0.0</v>
      </c>
      <c r="R16" s="111">
        <v>0.0</v>
      </c>
      <c r="S16" s="111">
        <v>0.0</v>
      </c>
      <c r="T16" s="111">
        <v>0.0</v>
      </c>
      <c r="U16" s="111">
        <v>0.0</v>
      </c>
      <c r="V16" s="111">
        <v>0.0</v>
      </c>
      <c r="W16" s="111">
        <v>0.0</v>
      </c>
      <c r="X16" s="111">
        <v>0.0</v>
      </c>
      <c r="Y16" s="111">
        <v>0.0</v>
      </c>
      <c r="Z16" s="111">
        <v>0.0</v>
      </c>
      <c r="AA16" s="111">
        <v>0.0</v>
      </c>
      <c r="AB16" s="111">
        <v>0.0</v>
      </c>
      <c r="AC16" s="111">
        <v>0.0</v>
      </c>
      <c r="AD16" s="111">
        <v>0.0</v>
      </c>
      <c r="AE16" s="111">
        <v>0.0</v>
      </c>
      <c r="AF16" s="111">
        <v>0.0</v>
      </c>
      <c r="AG16" s="111">
        <v>0.0</v>
      </c>
      <c r="AH16" s="111">
        <v>0.0</v>
      </c>
      <c r="AI16" s="111">
        <v>0.0</v>
      </c>
      <c r="AJ16" s="111">
        <v>0.0</v>
      </c>
      <c r="AK16" s="111">
        <v>0.0</v>
      </c>
      <c r="AL16" s="111">
        <v>0.0</v>
      </c>
      <c r="AM16" s="111">
        <v>0.0</v>
      </c>
      <c r="AN16" s="111">
        <v>0.0</v>
      </c>
      <c r="AO16" s="111">
        <v>0.0</v>
      </c>
      <c r="AP16" s="111">
        <v>0.0</v>
      </c>
      <c r="AQ16" s="112">
        <f t="shared" si="1"/>
        <v>35714286</v>
      </c>
      <c r="AR16" s="113">
        <f t="shared" si="2"/>
        <v>35714286</v>
      </c>
    </row>
    <row r="17">
      <c r="A17" s="61" t="s">
        <v>344</v>
      </c>
      <c r="B17" s="61" t="s">
        <v>345</v>
      </c>
      <c r="C17" s="86">
        <v>1.0</v>
      </c>
      <c r="D17" s="111">
        <v>4.8E7</v>
      </c>
      <c r="E17" s="111">
        <v>0.0</v>
      </c>
      <c r="F17" s="111">
        <v>0.0</v>
      </c>
      <c r="G17" s="111">
        <v>0.0</v>
      </c>
      <c r="H17" s="111">
        <v>0.0</v>
      </c>
      <c r="I17" s="111">
        <v>0.0</v>
      </c>
      <c r="J17" s="111">
        <v>0.0</v>
      </c>
      <c r="K17" s="111">
        <v>0.0</v>
      </c>
      <c r="L17" s="111">
        <v>0.0</v>
      </c>
      <c r="M17" s="111">
        <v>0.0</v>
      </c>
      <c r="N17" s="111">
        <v>0.0</v>
      </c>
      <c r="O17" s="111">
        <v>0.0</v>
      </c>
      <c r="P17" s="111">
        <v>0.0</v>
      </c>
      <c r="Q17" s="111">
        <v>0.0</v>
      </c>
      <c r="R17" s="111">
        <v>0.0</v>
      </c>
      <c r="S17" s="111">
        <v>0.0</v>
      </c>
      <c r="T17" s="111">
        <v>0.0</v>
      </c>
      <c r="U17" s="111">
        <v>0.0</v>
      </c>
      <c r="V17" s="111">
        <v>0.0</v>
      </c>
      <c r="W17" s="111">
        <v>0.0</v>
      </c>
      <c r="X17" s="111">
        <v>0.0</v>
      </c>
      <c r="Y17" s="111">
        <v>0.0</v>
      </c>
      <c r="Z17" s="111">
        <v>0.0</v>
      </c>
      <c r="AA17" s="111">
        <v>0.0</v>
      </c>
      <c r="AB17" s="111">
        <v>0.0</v>
      </c>
      <c r="AC17" s="111">
        <v>0.0</v>
      </c>
      <c r="AD17" s="111">
        <v>0.0</v>
      </c>
      <c r="AE17" s="111">
        <v>0.0</v>
      </c>
      <c r="AF17" s="111">
        <v>0.0</v>
      </c>
      <c r="AG17" s="111">
        <v>0.0</v>
      </c>
      <c r="AH17" s="111">
        <v>3.3E7</v>
      </c>
      <c r="AI17" s="111">
        <v>0.0</v>
      </c>
      <c r="AJ17" s="111">
        <v>1.5E7</v>
      </c>
      <c r="AK17" s="111">
        <v>0.0</v>
      </c>
      <c r="AL17" s="111">
        <v>0.0</v>
      </c>
      <c r="AM17" s="111">
        <v>0.0</v>
      </c>
      <c r="AN17" s="111">
        <v>0.0</v>
      </c>
      <c r="AO17" s="111">
        <v>0.0</v>
      </c>
      <c r="AP17" s="111">
        <v>0.0</v>
      </c>
      <c r="AQ17" s="112">
        <f t="shared" ref="AQ17:AQ18" si="3">D17-SUM(E17:AP17)</f>
        <v>0</v>
      </c>
      <c r="AR17" s="113">
        <f t="shared" si="2"/>
        <v>48000000</v>
      </c>
    </row>
    <row r="18">
      <c r="A18" s="61" t="s">
        <v>346</v>
      </c>
      <c r="B18" s="61" t="s">
        <v>347</v>
      </c>
      <c r="C18" s="86">
        <v>1.0</v>
      </c>
      <c r="D18" s="111">
        <v>2.0E7</v>
      </c>
      <c r="E18" s="111">
        <v>0.0</v>
      </c>
      <c r="F18" s="111">
        <v>0.0</v>
      </c>
      <c r="G18" s="111">
        <v>0.0</v>
      </c>
      <c r="H18" s="111">
        <v>0.0</v>
      </c>
      <c r="I18" s="111">
        <v>0.0</v>
      </c>
      <c r="J18" s="111">
        <v>0.0</v>
      </c>
      <c r="K18" s="111">
        <v>0.0</v>
      </c>
      <c r="L18" s="111">
        <v>0.0</v>
      </c>
      <c r="M18" s="111">
        <v>0.0</v>
      </c>
      <c r="N18" s="111">
        <v>0.0</v>
      </c>
      <c r="O18" s="111">
        <f>D18</f>
        <v>20000000</v>
      </c>
      <c r="P18" s="111">
        <v>0.0</v>
      </c>
      <c r="Q18" s="111">
        <v>0.0</v>
      </c>
      <c r="R18" s="111">
        <v>0.0</v>
      </c>
      <c r="S18" s="111">
        <v>0.0</v>
      </c>
      <c r="T18" s="111">
        <v>0.0</v>
      </c>
      <c r="U18" s="111">
        <v>0.0</v>
      </c>
      <c r="V18" s="111">
        <v>0.0</v>
      </c>
      <c r="W18" s="111">
        <v>0.0</v>
      </c>
      <c r="X18" s="111">
        <v>0.0</v>
      </c>
      <c r="Y18" s="111">
        <v>0.0</v>
      </c>
      <c r="Z18" s="111">
        <v>0.0</v>
      </c>
      <c r="AA18" s="111">
        <v>0.0</v>
      </c>
      <c r="AB18" s="111">
        <v>0.0</v>
      </c>
      <c r="AC18" s="111">
        <v>0.0</v>
      </c>
      <c r="AD18" s="111">
        <v>0.0</v>
      </c>
      <c r="AE18" s="111">
        <v>0.0</v>
      </c>
      <c r="AF18" s="111">
        <v>0.0</v>
      </c>
      <c r="AG18" s="111">
        <v>0.0</v>
      </c>
      <c r="AH18" s="111">
        <v>0.0</v>
      </c>
      <c r="AI18" s="111">
        <v>0.0</v>
      </c>
      <c r="AJ18" s="111">
        <v>0.0</v>
      </c>
      <c r="AK18" s="111">
        <v>0.0</v>
      </c>
      <c r="AL18" s="111">
        <v>0.0</v>
      </c>
      <c r="AM18" s="111">
        <v>0.0</v>
      </c>
      <c r="AN18" s="111">
        <v>0.0</v>
      </c>
      <c r="AO18" s="111">
        <v>0.0</v>
      </c>
      <c r="AP18" s="111">
        <v>0.0</v>
      </c>
      <c r="AQ18" s="112">
        <f t="shared" si="3"/>
        <v>0</v>
      </c>
      <c r="AR18" s="113">
        <f t="shared" si="2"/>
        <v>20000000</v>
      </c>
    </row>
    <row r="19">
      <c r="A19" s="61" t="s">
        <v>348</v>
      </c>
      <c r="B19" s="61" t="s">
        <v>349</v>
      </c>
      <c r="C19" s="86">
        <v>3.0</v>
      </c>
      <c r="D19" s="111">
        <f t="shared" ref="D19:D20" si="4">45000000/2</f>
        <v>22500000</v>
      </c>
      <c r="E19" s="111">
        <v>0.0</v>
      </c>
      <c r="F19" s="111">
        <v>0.0</v>
      </c>
      <c r="G19" s="111">
        <v>0.0</v>
      </c>
      <c r="H19" s="111">
        <v>0.0</v>
      </c>
      <c r="I19" s="111">
        <v>0.0</v>
      </c>
      <c r="J19" s="111">
        <v>0.0</v>
      </c>
      <c r="K19" s="111">
        <v>0.0</v>
      </c>
      <c r="L19" s="111">
        <v>0.0</v>
      </c>
      <c r="M19" s="111">
        <v>0.0</v>
      </c>
      <c r="N19" s="111">
        <v>0.0</v>
      </c>
      <c r="O19" s="111">
        <v>0.0</v>
      </c>
      <c r="P19" s="111">
        <v>0.0</v>
      </c>
      <c r="Q19" s="111">
        <v>0.0</v>
      </c>
      <c r="R19" s="111">
        <v>0.0</v>
      </c>
      <c r="S19" s="111">
        <v>0.0</v>
      </c>
      <c r="T19" s="111">
        <v>0.0</v>
      </c>
      <c r="U19" s="111">
        <v>0.0</v>
      </c>
      <c r="V19" s="111">
        <v>0.0</v>
      </c>
      <c r="W19" s="111">
        <v>0.0</v>
      </c>
      <c r="X19" s="111">
        <v>0.0</v>
      </c>
      <c r="Y19" s="111">
        <v>0.0</v>
      </c>
      <c r="Z19" s="111">
        <v>0.0</v>
      </c>
      <c r="AA19" s="111">
        <v>0.0</v>
      </c>
      <c r="AB19" s="111">
        <v>0.0</v>
      </c>
      <c r="AC19" s="111">
        <v>0.0</v>
      </c>
      <c r="AD19" s="111">
        <v>0.0</v>
      </c>
      <c r="AE19" s="111">
        <v>0.0</v>
      </c>
      <c r="AF19" s="111">
        <v>0.0</v>
      </c>
      <c r="AG19" s="111">
        <v>0.0</v>
      </c>
      <c r="AH19" s="111">
        <v>0.0</v>
      </c>
      <c r="AI19" s="111">
        <v>0.0</v>
      </c>
      <c r="AJ19" s="111">
        <v>0.0</v>
      </c>
      <c r="AK19" s="111">
        <v>0.0</v>
      </c>
      <c r="AL19" s="111">
        <v>0.0</v>
      </c>
      <c r="AM19" s="111">
        <v>0.0</v>
      </c>
      <c r="AN19" s="111">
        <v>0.0</v>
      </c>
      <c r="AO19" s="111">
        <v>0.0</v>
      </c>
      <c r="AP19" s="111">
        <v>0.0</v>
      </c>
      <c r="AQ19" s="112">
        <f t="shared" ref="AQ19:AQ44" si="5">C19*D19</f>
        <v>67500000</v>
      </c>
      <c r="AR19" s="113">
        <f t="shared" si="2"/>
        <v>67500000</v>
      </c>
    </row>
    <row r="20">
      <c r="A20" s="61" t="s">
        <v>348</v>
      </c>
      <c r="B20" s="61" t="s">
        <v>349</v>
      </c>
      <c r="C20" s="86">
        <v>3.0</v>
      </c>
      <c r="D20" s="111">
        <f t="shared" si="4"/>
        <v>22500000</v>
      </c>
      <c r="E20" s="111">
        <v>0.0</v>
      </c>
      <c r="F20" s="111">
        <v>0.0</v>
      </c>
      <c r="G20" s="111">
        <v>0.0</v>
      </c>
      <c r="H20" s="111">
        <v>0.0</v>
      </c>
      <c r="I20" s="111">
        <v>0.0</v>
      </c>
      <c r="J20" s="111">
        <v>0.0</v>
      </c>
      <c r="K20" s="111">
        <v>0.0</v>
      </c>
      <c r="L20" s="111">
        <v>0.0</v>
      </c>
      <c r="M20" s="111">
        <v>0.0</v>
      </c>
      <c r="N20" s="111">
        <v>0.0</v>
      </c>
      <c r="O20" s="111">
        <v>0.0</v>
      </c>
      <c r="P20" s="111">
        <v>0.0</v>
      </c>
      <c r="Q20" s="111">
        <v>0.0</v>
      </c>
      <c r="R20" s="111">
        <v>0.0</v>
      </c>
      <c r="S20" s="111">
        <v>0.0</v>
      </c>
      <c r="T20" s="111">
        <v>0.0</v>
      </c>
      <c r="U20" s="111">
        <v>0.0</v>
      </c>
      <c r="V20" s="111">
        <v>0.0</v>
      </c>
      <c r="W20" s="111">
        <v>0.0</v>
      </c>
      <c r="X20" s="111">
        <v>0.0</v>
      </c>
      <c r="Y20" s="111">
        <v>0.0</v>
      </c>
      <c r="Z20" s="111">
        <v>0.0</v>
      </c>
      <c r="AA20" s="111">
        <v>0.0</v>
      </c>
      <c r="AB20" s="111">
        <v>0.0</v>
      </c>
      <c r="AC20" s="111">
        <v>0.0</v>
      </c>
      <c r="AD20" s="111">
        <v>0.0</v>
      </c>
      <c r="AE20" s="111">
        <v>0.0</v>
      </c>
      <c r="AF20" s="111">
        <v>0.0</v>
      </c>
      <c r="AG20" s="111">
        <v>0.0</v>
      </c>
      <c r="AH20" s="111">
        <v>0.0</v>
      </c>
      <c r="AI20" s="111">
        <v>0.0</v>
      </c>
      <c r="AJ20" s="111">
        <v>0.0</v>
      </c>
      <c r="AK20" s="111">
        <v>0.0</v>
      </c>
      <c r="AL20" s="111">
        <v>0.0</v>
      </c>
      <c r="AM20" s="111">
        <v>0.0</v>
      </c>
      <c r="AN20" s="111">
        <v>0.0</v>
      </c>
      <c r="AO20" s="111">
        <v>0.0</v>
      </c>
      <c r="AP20" s="111">
        <v>0.0</v>
      </c>
      <c r="AQ20" s="112">
        <f t="shared" si="5"/>
        <v>67500000</v>
      </c>
      <c r="AR20" s="113">
        <f t="shared" si="2"/>
        <v>67500000</v>
      </c>
    </row>
    <row r="21">
      <c r="A21" s="61" t="s">
        <v>350</v>
      </c>
      <c r="B21" s="61" t="s">
        <v>351</v>
      </c>
      <c r="C21" s="86">
        <v>11.0</v>
      </c>
      <c r="D21" s="111">
        <v>2000000.0</v>
      </c>
      <c r="E21" s="111">
        <v>0.0</v>
      </c>
      <c r="F21" s="111">
        <v>0.0</v>
      </c>
      <c r="G21" s="111">
        <v>0.0</v>
      </c>
      <c r="H21" s="111">
        <v>0.0</v>
      </c>
      <c r="I21" s="111">
        <v>0.0</v>
      </c>
      <c r="J21" s="111">
        <v>0.0</v>
      </c>
      <c r="K21" s="111">
        <v>0.0</v>
      </c>
      <c r="L21" s="111">
        <v>0.0</v>
      </c>
      <c r="M21" s="111">
        <v>0.0</v>
      </c>
      <c r="N21" s="111">
        <v>0.0</v>
      </c>
      <c r="O21" s="111">
        <v>0.0</v>
      </c>
      <c r="P21" s="111">
        <v>0.0</v>
      </c>
      <c r="Q21" s="111">
        <v>0.0</v>
      </c>
      <c r="R21" s="111">
        <v>0.0</v>
      </c>
      <c r="S21" s="111">
        <v>0.0</v>
      </c>
      <c r="T21" s="111">
        <v>0.0</v>
      </c>
      <c r="U21" s="111">
        <v>0.0</v>
      </c>
      <c r="V21" s="111">
        <v>0.0</v>
      </c>
      <c r="W21" s="111">
        <v>0.0</v>
      </c>
      <c r="X21" s="111">
        <v>0.0</v>
      </c>
      <c r="Y21" s="111">
        <v>0.0</v>
      </c>
      <c r="Z21" s="111">
        <v>0.0</v>
      </c>
      <c r="AA21" s="111">
        <v>0.0</v>
      </c>
      <c r="AB21" s="111">
        <v>0.0</v>
      </c>
      <c r="AC21" s="111">
        <v>0.0</v>
      </c>
      <c r="AD21" s="111">
        <v>0.0</v>
      </c>
      <c r="AE21" s="111">
        <v>0.0</v>
      </c>
      <c r="AF21" s="111">
        <v>0.0</v>
      </c>
      <c r="AG21" s="111">
        <v>0.0</v>
      </c>
      <c r="AH21" s="111">
        <v>0.0</v>
      </c>
      <c r="AI21" s="111">
        <v>0.0</v>
      </c>
      <c r="AJ21" s="111">
        <v>0.0</v>
      </c>
      <c r="AK21" s="111">
        <v>0.0</v>
      </c>
      <c r="AL21" s="111">
        <v>0.0</v>
      </c>
      <c r="AM21" s="111">
        <v>0.0</v>
      </c>
      <c r="AN21" s="111">
        <v>0.0</v>
      </c>
      <c r="AO21" s="111">
        <v>0.0</v>
      </c>
      <c r="AP21" s="111">
        <v>0.0</v>
      </c>
      <c r="AQ21" s="112">
        <f t="shared" si="5"/>
        <v>22000000</v>
      </c>
      <c r="AR21" s="113">
        <f t="shared" si="2"/>
        <v>22000000</v>
      </c>
    </row>
    <row r="22">
      <c r="A22" s="61" t="s">
        <v>352</v>
      </c>
      <c r="B22" s="61" t="s">
        <v>353</v>
      </c>
      <c r="C22" s="86">
        <v>11.0</v>
      </c>
      <c r="D22" s="111">
        <v>1500000.0</v>
      </c>
      <c r="E22" s="111">
        <v>0.0</v>
      </c>
      <c r="F22" s="111">
        <v>0.0</v>
      </c>
      <c r="G22" s="111">
        <v>0.0</v>
      </c>
      <c r="H22" s="111">
        <v>0.0</v>
      </c>
      <c r="I22" s="111">
        <v>0.0</v>
      </c>
      <c r="J22" s="111">
        <v>0.0</v>
      </c>
      <c r="K22" s="111">
        <v>0.0</v>
      </c>
      <c r="L22" s="111">
        <v>0.0</v>
      </c>
      <c r="M22" s="111">
        <v>0.0</v>
      </c>
      <c r="N22" s="111">
        <v>0.0</v>
      </c>
      <c r="O22" s="111">
        <v>0.0</v>
      </c>
      <c r="P22" s="111">
        <v>0.0</v>
      </c>
      <c r="Q22" s="111">
        <v>0.0</v>
      </c>
      <c r="R22" s="111">
        <v>0.0</v>
      </c>
      <c r="S22" s="111">
        <v>0.0</v>
      </c>
      <c r="T22" s="111">
        <v>0.0</v>
      </c>
      <c r="U22" s="111">
        <v>0.0</v>
      </c>
      <c r="V22" s="111">
        <v>0.0</v>
      </c>
      <c r="W22" s="111">
        <v>0.0</v>
      </c>
      <c r="X22" s="111">
        <v>0.0</v>
      </c>
      <c r="Y22" s="111">
        <v>0.0</v>
      </c>
      <c r="Z22" s="111">
        <v>0.0</v>
      </c>
      <c r="AA22" s="111">
        <v>0.0</v>
      </c>
      <c r="AB22" s="111">
        <v>0.0</v>
      </c>
      <c r="AC22" s="111">
        <v>0.0</v>
      </c>
      <c r="AD22" s="111">
        <v>0.0</v>
      </c>
      <c r="AE22" s="111">
        <v>0.0</v>
      </c>
      <c r="AF22" s="111">
        <v>0.0</v>
      </c>
      <c r="AG22" s="111">
        <v>0.0</v>
      </c>
      <c r="AH22" s="111">
        <v>0.0</v>
      </c>
      <c r="AI22" s="111">
        <v>0.0</v>
      </c>
      <c r="AJ22" s="111">
        <v>0.0</v>
      </c>
      <c r="AK22" s="111">
        <v>0.0</v>
      </c>
      <c r="AL22" s="111">
        <v>0.0</v>
      </c>
      <c r="AM22" s="111">
        <v>0.0</v>
      </c>
      <c r="AN22" s="111">
        <v>0.0</v>
      </c>
      <c r="AO22" s="111">
        <v>0.0</v>
      </c>
      <c r="AP22" s="111">
        <v>0.0</v>
      </c>
      <c r="AQ22" s="112">
        <f t="shared" si="5"/>
        <v>16500000</v>
      </c>
      <c r="AR22" s="113">
        <f t="shared" si="2"/>
        <v>16500000</v>
      </c>
    </row>
    <row r="23">
      <c r="A23" s="61" t="s">
        <v>354</v>
      </c>
      <c r="B23" s="61" t="s">
        <v>355</v>
      </c>
      <c r="C23" s="86">
        <v>11.0</v>
      </c>
      <c r="D23" s="111">
        <v>1500000.0</v>
      </c>
      <c r="E23" s="111">
        <v>0.0</v>
      </c>
      <c r="F23" s="111">
        <v>0.0</v>
      </c>
      <c r="G23" s="111">
        <v>0.0</v>
      </c>
      <c r="H23" s="111">
        <v>0.0</v>
      </c>
      <c r="I23" s="111">
        <v>0.0</v>
      </c>
      <c r="J23" s="111">
        <v>0.0</v>
      </c>
      <c r="K23" s="111">
        <v>0.0</v>
      </c>
      <c r="L23" s="111">
        <v>0.0</v>
      </c>
      <c r="M23" s="111">
        <v>0.0</v>
      </c>
      <c r="N23" s="111">
        <v>0.0</v>
      </c>
      <c r="O23" s="111">
        <v>0.0</v>
      </c>
      <c r="P23" s="111">
        <v>0.0</v>
      </c>
      <c r="Q23" s="111">
        <v>0.0</v>
      </c>
      <c r="R23" s="111">
        <v>0.0</v>
      </c>
      <c r="S23" s="111">
        <v>0.0</v>
      </c>
      <c r="T23" s="111">
        <v>0.0</v>
      </c>
      <c r="U23" s="111">
        <v>0.0</v>
      </c>
      <c r="V23" s="111">
        <v>0.0</v>
      </c>
      <c r="W23" s="111">
        <v>0.0</v>
      </c>
      <c r="X23" s="111">
        <v>0.0</v>
      </c>
      <c r="Y23" s="111">
        <v>0.0</v>
      </c>
      <c r="Z23" s="111">
        <v>0.0</v>
      </c>
      <c r="AA23" s="111">
        <v>0.0</v>
      </c>
      <c r="AB23" s="111">
        <v>0.0</v>
      </c>
      <c r="AC23" s="111">
        <v>0.0</v>
      </c>
      <c r="AD23" s="111">
        <v>0.0</v>
      </c>
      <c r="AE23" s="111">
        <v>0.0</v>
      </c>
      <c r="AF23" s="111">
        <v>0.0</v>
      </c>
      <c r="AG23" s="111">
        <v>0.0</v>
      </c>
      <c r="AH23" s="111">
        <v>0.0</v>
      </c>
      <c r="AI23" s="111">
        <v>0.0</v>
      </c>
      <c r="AJ23" s="111">
        <v>0.0</v>
      </c>
      <c r="AK23" s="111">
        <v>0.0</v>
      </c>
      <c r="AL23" s="111">
        <v>0.0</v>
      </c>
      <c r="AM23" s="111">
        <v>0.0</v>
      </c>
      <c r="AN23" s="111">
        <v>0.0</v>
      </c>
      <c r="AO23" s="111">
        <v>0.0</v>
      </c>
      <c r="AP23" s="111">
        <v>0.0</v>
      </c>
      <c r="AQ23" s="112">
        <f t="shared" si="5"/>
        <v>16500000</v>
      </c>
      <c r="AR23" s="113">
        <f t="shared" si="2"/>
        <v>16500000</v>
      </c>
    </row>
    <row r="24">
      <c r="A24" s="61" t="s">
        <v>356</v>
      </c>
      <c r="B24" s="61" t="s">
        <v>357</v>
      </c>
      <c r="C24" s="86">
        <v>11.0</v>
      </c>
      <c r="D24" s="111">
        <v>1500000.0</v>
      </c>
      <c r="E24" s="111">
        <v>0.0</v>
      </c>
      <c r="F24" s="111">
        <v>0.0</v>
      </c>
      <c r="G24" s="111">
        <v>0.0</v>
      </c>
      <c r="H24" s="111">
        <v>0.0</v>
      </c>
      <c r="I24" s="111">
        <v>0.0</v>
      </c>
      <c r="J24" s="111">
        <v>0.0</v>
      </c>
      <c r="K24" s="111">
        <v>0.0</v>
      </c>
      <c r="L24" s="111">
        <v>0.0</v>
      </c>
      <c r="M24" s="111">
        <v>0.0</v>
      </c>
      <c r="N24" s="111">
        <v>0.0</v>
      </c>
      <c r="O24" s="111">
        <v>0.0</v>
      </c>
      <c r="P24" s="111">
        <v>0.0</v>
      </c>
      <c r="Q24" s="111">
        <v>0.0</v>
      </c>
      <c r="R24" s="111">
        <v>0.0</v>
      </c>
      <c r="S24" s="111">
        <v>0.0</v>
      </c>
      <c r="T24" s="111">
        <v>0.0</v>
      </c>
      <c r="U24" s="111">
        <v>0.0</v>
      </c>
      <c r="V24" s="111">
        <v>0.0</v>
      </c>
      <c r="W24" s="111">
        <v>0.0</v>
      </c>
      <c r="X24" s="111">
        <v>0.0</v>
      </c>
      <c r="Y24" s="111">
        <v>0.0</v>
      </c>
      <c r="Z24" s="111">
        <v>0.0</v>
      </c>
      <c r="AA24" s="111">
        <v>0.0</v>
      </c>
      <c r="AB24" s="111">
        <v>0.0</v>
      </c>
      <c r="AC24" s="111">
        <v>0.0</v>
      </c>
      <c r="AD24" s="111">
        <v>0.0</v>
      </c>
      <c r="AE24" s="111">
        <v>0.0</v>
      </c>
      <c r="AF24" s="111">
        <v>0.0</v>
      </c>
      <c r="AG24" s="111">
        <v>0.0</v>
      </c>
      <c r="AH24" s="111">
        <v>0.0</v>
      </c>
      <c r="AI24" s="111">
        <v>0.0</v>
      </c>
      <c r="AJ24" s="111">
        <v>0.0</v>
      </c>
      <c r="AK24" s="111">
        <v>0.0</v>
      </c>
      <c r="AL24" s="111">
        <v>0.0</v>
      </c>
      <c r="AM24" s="111">
        <v>0.0</v>
      </c>
      <c r="AN24" s="111">
        <v>0.0</v>
      </c>
      <c r="AO24" s="111">
        <v>0.0</v>
      </c>
      <c r="AP24" s="111">
        <v>0.0</v>
      </c>
      <c r="AQ24" s="112">
        <f t="shared" si="5"/>
        <v>16500000</v>
      </c>
      <c r="AR24" s="113">
        <f t="shared" si="2"/>
        <v>16500000</v>
      </c>
    </row>
    <row r="25">
      <c r="A25" s="61" t="s">
        <v>358</v>
      </c>
      <c r="B25" s="61" t="s">
        <v>359</v>
      </c>
      <c r="C25" s="86">
        <v>11.0</v>
      </c>
      <c r="D25" s="111">
        <v>2000000.0</v>
      </c>
      <c r="E25" s="111">
        <v>0.0</v>
      </c>
      <c r="F25" s="111">
        <v>0.0</v>
      </c>
      <c r="G25" s="111">
        <v>0.0</v>
      </c>
      <c r="H25" s="111">
        <v>0.0</v>
      </c>
      <c r="I25" s="111">
        <v>0.0</v>
      </c>
      <c r="J25" s="111">
        <v>0.0</v>
      </c>
      <c r="K25" s="111">
        <v>0.0</v>
      </c>
      <c r="L25" s="111">
        <v>0.0</v>
      </c>
      <c r="M25" s="111">
        <v>0.0</v>
      </c>
      <c r="N25" s="111">
        <v>0.0</v>
      </c>
      <c r="O25" s="111">
        <v>0.0</v>
      </c>
      <c r="P25" s="111">
        <v>0.0</v>
      </c>
      <c r="Q25" s="111">
        <v>0.0</v>
      </c>
      <c r="R25" s="111">
        <v>0.0</v>
      </c>
      <c r="S25" s="111">
        <v>0.0</v>
      </c>
      <c r="T25" s="111">
        <v>0.0</v>
      </c>
      <c r="U25" s="111">
        <v>0.0</v>
      </c>
      <c r="V25" s="111">
        <v>0.0</v>
      </c>
      <c r="W25" s="111">
        <v>0.0</v>
      </c>
      <c r="X25" s="111">
        <v>0.0</v>
      </c>
      <c r="Y25" s="111">
        <v>0.0</v>
      </c>
      <c r="Z25" s="111">
        <v>0.0</v>
      </c>
      <c r="AA25" s="111">
        <v>0.0</v>
      </c>
      <c r="AB25" s="111">
        <v>0.0</v>
      </c>
      <c r="AC25" s="111">
        <v>0.0</v>
      </c>
      <c r="AD25" s="111">
        <v>0.0</v>
      </c>
      <c r="AE25" s="111">
        <v>0.0</v>
      </c>
      <c r="AF25" s="111">
        <v>0.0</v>
      </c>
      <c r="AG25" s="111">
        <v>0.0</v>
      </c>
      <c r="AH25" s="111">
        <v>0.0</v>
      </c>
      <c r="AI25" s="111">
        <v>0.0</v>
      </c>
      <c r="AJ25" s="111">
        <v>0.0</v>
      </c>
      <c r="AK25" s="111">
        <v>0.0</v>
      </c>
      <c r="AL25" s="111">
        <v>0.0</v>
      </c>
      <c r="AM25" s="111">
        <v>0.0</v>
      </c>
      <c r="AN25" s="111">
        <v>0.0</v>
      </c>
      <c r="AO25" s="111">
        <v>0.0</v>
      </c>
      <c r="AP25" s="111">
        <v>0.0</v>
      </c>
      <c r="AQ25" s="112">
        <f t="shared" si="5"/>
        <v>22000000</v>
      </c>
      <c r="AR25" s="113">
        <f t="shared" si="2"/>
        <v>22000000</v>
      </c>
    </row>
    <row r="26">
      <c r="A26" s="61" t="s">
        <v>360</v>
      </c>
      <c r="B26" s="61" t="s">
        <v>361</v>
      </c>
      <c r="C26" s="86">
        <v>22.0</v>
      </c>
      <c r="D26" s="111">
        <v>1500000.0</v>
      </c>
      <c r="E26" s="111">
        <v>0.0</v>
      </c>
      <c r="F26" s="111">
        <v>0.0</v>
      </c>
      <c r="G26" s="111">
        <v>0.0</v>
      </c>
      <c r="H26" s="111">
        <v>0.0</v>
      </c>
      <c r="I26" s="111">
        <v>0.0</v>
      </c>
      <c r="J26" s="111">
        <v>0.0</v>
      </c>
      <c r="K26" s="111">
        <v>0.0</v>
      </c>
      <c r="L26" s="111">
        <v>0.0</v>
      </c>
      <c r="M26" s="111">
        <v>0.0</v>
      </c>
      <c r="N26" s="111">
        <v>0.0</v>
      </c>
      <c r="O26" s="111">
        <v>0.0</v>
      </c>
      <c r="P26" s="111">
        <v>0.0</v>
      </c>
      <c r="Q26" s="111">
        <v>0.0</v>
      </c>
      <c r="R26" s="111">
        <v>0.0</v>
      </c>
      <c r="S26" s="111">
        <v>0.0</v>
      </c>
      <c r="T26" s="111">
        <v>0.0</v>
      </c>
      <c r="U26" s="111">
        <v>0.0</v>
      </c>
      <c r="V26" s="111">
        <v>0.0</v>
      </c>
      <c r="W26" s="111">
        <v>0.0</v>
      </c>
      <c r="X26" s="111">
        <v>0.0</v>
      </c>
      <c r="Y26" s="111">
        <v>0.0</v>
      </c>
      <c r="Z26" s="111">
        <v>0.0</v>
      </c>
      <c r="AA26" s="111">
        <v>0.0</v>
      </c>
      <c r="AB26" s="111">
        <v>0.0</v>
      </c>
      <c r="AC26" s="111">
        <v>0.0</v>
      </c>
      <c r="AD26" s="111">
        <v>0.0</v>
      </c>
      <c r="AE26" s="111">
        <v>0.0</v>
      </c>
      <c r="AF26" s="111">
        <v>0.0</v>
      </c>
      <c r="AG26" s="111">
        <v>0.0</v>
      </c>
      <c r="AH26" s="111">
        <v>0.0</v>
      </c>
      <c r="AI26" s="111">
        <v>0.0</v>
      </c>
      <c r="AJ26" s="111">
        <v>0.0</v>
      </c>
      <c r="AK26" s="111">
        <v>0.0</v>
      </c>
      <c r="AL26" s="111">
        <v>0.0</v>
      </c>
      <c r="AM26" s="111">
        <v>0.0</v>
      </c>
      <c r="AN26" s="111">
        <v>0.0</v>
      </c>
      <c r="AO26" s="111">
        <v>0.0</v>
      </c>
      <c r="AP26" s="111">
        <v>0.0</v>
      </c>
      <c r="AQ26" s="112">
        <f t="shared" si="5"/>
        <v>33000000</v>
      </c>
      <c r="AR26" s="113">
        <f t="shared" si="2"/>
        <v>33000000</v>
      </c>
    </row>
    <row r="27">
      <c r="A27" s="61" t="s">
        <v>362</v>
      </c>
      <c r="B27" s="61" t="s">
        <v>363</v>
      </c>
      <c r="C27" s="86">
        <v>11.0</v>
      </c>
      <c r="D27" s="111">
        <v>1500000.0</v>
      </c>
      <c r="E27" s="111">
        <v>0.0</v>
      </c>
      <c r="F27" s="111">
        <v>0.0</v>
      </c>
      <c r="G27" s="111">
        <v>0.0</v>
      </c>
      <c r="H27" s="111">
        <v>0.0</v>
      </c>
      <c r="I27" s="111">
        <v>0.0</v>
      </c>
      <c r="J27" s="111">
        <v>0.0</v>
      </c>
      <c r="K27" s="111">
        <v>0.0</v>
      </c>
      <c r="L27" s="111">
        <v>0.0</v>
      </c>
      <c r="M27" s="111">
        <v>0.0</v>
      </c>
      <c r="N27" s="111">
        <v>0.0</v>
      </c>
      <c r="O27" s="111">
        <v>0.0</v>
      </c>
      <c r="P27" s="111">
        <v>0.0</v>
      </c>
      <c r="Q27" s="111">
        <v>0.0</v>
      </c>
      <c r="R27" s="111">
        <v>0.0</v>
      </c>
      <c r="S27" s="111">
        <v>0.0</v>
      </c>
      <c r="T27" s="111">
        <v>0.0</v>
      </c>
      <c r="U27" s="111">
        <v>0.0</v>
      </c>
      <c r="V27" s="111">
        <v>0.0</v>
      </c>
      <c r="W27" s="111">
        <v>0.0</v>
      </c>
      <c r="X27" s="111">
        <v>0.0</v>
      </c>
      <c r="Y27" s="111">
        <v>0.0</v>
      </c>
      <c r="Z27" s="111">
        <v>0.0</v>
      </c>
      <c r="AA27" s="111">
        <v>0.0</v>
      </c>
      <c r="AB27" s="111">
        <v>0.0</v>
      </c>
      <c r="AC27" s="111">
        <v>0.0</v>
      </c>
      <c r="AD27" s="111">
        <v>0.0</v>
      </c>
      <c r="AE27" s="111">
        <v>0.0</v>
      </c>
      <c r="AF27" s="111">
        <v>0.0</v>
      </c>
      <c r="AG27" s="111">
        <v>0.0</v>
      </c>
      <c r="AH27" s="111">
        <v>0.0</v>
      </c>
      <c r="AI27" s="111">
        <v>0.0</v>
      </c>
      <c r="AJ27" s="111">
        <v>0.0</v>
      </c>
      <c r="AK27" s="111">
        <v>0.0</v>
      </c>
      <c r="AL27" s="111">
        <v>0.0</v>
      </c>
      <c r="AM27" s="111">
        <v>0.0</v>
      </c>
      <c r="AN27" s="111">
        <v>0.0</v>
      </c>
      <c r="AO27" s="111">
        <v>0.0</v>
      </c>
      <c r="AP27" s="111">
        <v>0.0</v>
      </c>
      <c r="AQ27" s="112">
        <f t="shared" si="5"/>
        <v>16500000</v>
      </c>
      <c r="AR27" s="113">
        <f t="shared" si="2"/>
        <v>16500000</v>
      </c>
    </row>
    <row r="28">
      <c r="A28" s="61" t="s">
        <v>364</v>
      </c>
      <c r="B28" s="61" t="s">
        <v>365</v>
      </c>
      <c r="C28" s="86">
        <v>11.0</v>
      </c>
      <c r="D28" s="111">
        <v>1500000.0</v>
      </c>
      <c r="E28" s="111">
        <v>0.0</v>
      </c>
      <c r="F28" s="111">
        <v>0.0</v>
      </c>
      <c r="G28" s="111">
        <v>0.0</v>
      </c>
      <c r="H28" s="111">
        <v>0.0</v>
      </c>
      <c r="I28" s="111">
        <v>0.0</v>
      </c>
      <c r="J28" s="111">
        <v>0.0</v>
      </c>
      <c r="K28" s="111">
        <v>0.0</v>
      </c>
      <c r="L28" s="111">
        <v>0.0</v>
      </c>
      <c r="M28" s="111">
        <v>0.0</v>
      </c>
      <c r="N28" s="111">
        <v>0.0</v>
      </c>
      <c r="O28" s="111">
        <v>0.0</v>
      </c>
      <c r="P28" s="111">
        <v>0.0</v>
      </c>
      <c r="Q28" s="111">
        <v>0.0</v>
      </c>
      <c r="R28" s="111">
        <v>0.0</v>
      </c>
      <c r="S28" s="111">
        <v>0.0</v>
      </c>
      <c r="T28" s="111">
        <v>0.0</v>
      </c>
      <c r="U28" s="111">
        <v>0.0</v>
      </c>
      <c r="V28" s="111">
        <v>0.0</v>
      </c>
      <c r="W28" s="111">
        <v>0.0</v>
      </c>
      <c r="X28" s="111">
        <v>0.0</v>
      </c>
      <c r="Y28" s="111">
        <v>0.0</v>
      </c>
      <c r="Z28" s="111">
        <v>0.0</v>
      </c>
      <c r="AA28" s="111">
        <v>0.0</v>
      </c>
      <c r="AB28" s="111">
        <v>0.0</v>
      </c>
      <c r="AC28" s="111">
        <v>0.0</v>
      </c>
      <c r="AD28" s="111">
        <v>0.0</v>
      </c>
      <c r="AE28" s="111">
        <v>0.0</v>
      </c>
      <c r="AF28" s="111">
        <v>0.0</v>
      </c>
      <c r="AG28" s="111">
        <v>0.0</v>
      </c>
      <c r="AH28" s="111">
        <v>0.0</v>
      </c>
      <c r="AI28" s="111">
        <v>0.0</v>
      </c>
      <c r="AJ28" s="111">
        <v>0.0</v>
      </c>
      <c r="AK28" s="111">
        <v>0.0</v>
      </c>
      <c r="AL28" s="111">
        <v>0.0</v>
      </c>
      <c r="AM28" s="111">
        <v>0.0</v>
      </c>
      <c r="AN28" s="111">
        <v>0.0</v>
      </c>
      <c r="AO28" s="111">
        <v>0.0</v>
      </c>
      <c r="AP28" s="111">
        <v>0.0</v>
      </c>
      <c r="AQ28" s="112">
        <f t="shared" si="5"/>
        <v>16500000</v>
      </c>
      <c r="AR28" s="113">
        <f t="shared" si="2"/>
        <v>16500000</v>
      </c>
    </row>
    <row r="29">
      <c r="A29" s="61" t="s">
        <v>366</v>
      </c>
      <c r="B29" s="61" t="s">
        <v>367</v>
      </c>
      <c r="C29" s="86">
        <v>11.0</v>
      </c>
      <c r="D29" s="111">
        <v>1500000.0</v>
      </c>
      <c r="E29" s="111">
        <v>0.0</v>
      </c>
      <c r="F29" s="111">
        <v>0.0</v>
      </c>
      <c r="G29" s="111">
        <v>0.0</v>
      </c>
      <c r="H29" s="111">
        <v>0.0</v>
      </c>
      <c r="I29" s="111">
        <v>0.0</v>
      </c>
      <c r="J29" s="111">
        <v>0.0</v>
      </c>
      <c r="K29" s="111">
        <v>0.0</v>
      </c>
      <c r="L29" s="111">
        <v>0.0</v>
      </c>
      <c r="M29" s="111">
        <v>0.0</v>
      </c>
      <c r="N29" s="111">
        <v>0.0</v>
      </c>
      <c r="O29" s="111">
        <v>0.0</v>
      </c>
      <c r="P29" s="111">
        <v>0.0</v>
      </c>
      <c r="Q29" s="111">
        <v>0.0</v>
      </c>
      <c r="R29" s="111">
        <v>0.0</v>
      </c>
      <c r="S29" s="111">
        <v>0.0</v>
      </c>
      <c r="T29" s="111">
        <v>0.0</v>
      </c>
      <c r="U29" s="111">
        <v>0.0</v>
      </c>
      <c r="V29" s="111">
        <v>0.0</v>
      </c>
      <c r="W29" s="111">
        <v>0.0</v>
      </c>
      <c r="X29" s="111">
        <v>0.0</v>
      </c>
      <c r="Y29" s="111">
        <v>0.0</v>
      </c>
      <c r="Z29" s="111">
        <v>0.0</v>
      </c>
      <c r="AA29" s="111">
        <v>0.0</v>
      </c>
      <c r="AB29" s="111">
        <v>0.0</v>
      </c>
      <c r="AC29" s="111">
        <v>0.0</v>
      </c>
      <c r="AD29" s="111">
        <v>0.0</v>
      </c>
      <c r="AE29" s="111">
        <v>0.0</v>
      </c>
      <c r="AF29" s="111">
        <v>0.0</v>
      </c>
      <c r="AG29" s="111">
        <v>0.0</v>
      </c>
      <c r="AH29" s="111">
        <v>0.0</v>
      </c>
      <c r="AI29" s="111">
        <v>0.0</v>
      </c>
      <c r="AJ29" s="111">
        <v>0.0</v>
      </c>
      <c r="AK29" s="111">
        <v>0.0</v>
      </c>
      <c r="AL29" s="111">
        <v>0.0</v>
      </c>
      <c r="AM29" s="111">
        <v>0.0</v>
      </c>
      <c r="AN29" s="111">
        <v>0.0</v>
      </c>
      <c r="AO29" s="111">
        <v>0.0</v>
      </c>
      <c r="AP29" s="111">
        <v>0.0</v>
      </c>
      <c r="AQ29" s="112">
        <f t="shared" si="5"/>
        <v>16500000</v>
      </c>
      <c r="AR29" s="113">
        <f t="shared" si="2"/>
        <v>16500000</v>
      </c>
    </row>
    <row r="30">
      <c r="A30" s="61" t="s">
        <v>368</v>
      </c>
      <c r="B30" s="61" t="s">
        <v>369</v>
      </c>
      <c r="C30" s="86">
        <v>11.0</v>
      </c>
      <c r="D30" s="111">
        <v>1500000.0</v>
      </c>
      <c r="E30" s="111">
        <v>0.0</v>
      </c>
      <c r="F30" s="111">
        <v>0.0</v>
      </c>
      <c r="G30" s="111">
        <v>0.0</v>
      </c>
      <c r="H30" s="111">
        <v>0.0</v>
      </c>
      <c r="I30" s="111">
        <v>0.0</v>
      </c>
      <c r="J30" s="111">
        <v>0.0</v>
      </c>
      <c r="K30" s="111">
        <v>0.0</v>
      </c>
      <c r="L30" s="111">
        <v>0.0</v>
      </c>
      <c r="M30" s="111">
        <v>0.0</v>
      </c>
      <c r="N30" s="111">
        <v>0.0</v>
      </c>
      <c r="O30" s="111">
        <v>0.0</v>
      </c>
      <c r="P30" s="111">
        <v>0.0</v>
      </c>
      <c r="Q30" s="111">
        <v>0.0</v>
      </c>
      <c r="R30" s="111">
        <v>0.0</v>
      </c>
      <c r="S30" s="111">
        <v>0.0</v>
      </c>
      <c r="T30" s="111">
        <v>0.0</v>
      </c>
      <c r="U30" s="111">
        <v>0.0</v>
      </c>
      <c r="V30" s="111">
        <v>0.0</v>
      </c>
      <c r="W30" s="111">
        <v>0.0</v>
      </c>
      <c r="X30" s="111">
        <v>0.0</v>
      </c>
      <c r="Y30" s="111">
        <v>0.0</v>
      </c>
      <c r="Z30" s="111">
        <v>0.0</v>
      </c>
      <c r="AA30" s="111">
        <v>0.0</v>
      </c>
      <c r="AB30" s="111">
        <v>0.0</v>
      </c>
      <c r="AC30" s="111">
        <v>0.0</v>
      </c>
      <c r="AD30" s="111">
        <v>0.0</v>
      </c>
      <c r="AE30" s="111">
        <v>0.0</v>
      </c>
      <c r="AF30" s="111">
        <v>0.0</v>
      </c>
      <c r="AG30" s="111">
        <v>0.0</v>
      </c>
      <c r="AH30" s="111">
        <v>0.0</v>
      </c>
      <c r="AI30" s="111">
        <v>0.0</v>
      </c>
      <c r="AJ30" s="111">
        <v>0.0</v>
      </c>
      <c r="AK30" s="111">
        <v>0.0</v>
      </c>
      <c r="AL30" s="111">
        <v>0.0</v>
      </c>
      <c r="AM30" s="111">
        <v>0.0</v>
      </c>
      <c r="AN30" s="111">
        <v>0.0</v>
      </c>
      <c r="AO30" s="111">
        <v>0.0</v>
      </c>
      <c r="AP30" s="111">
        <v>0.0</v>
      </c>
      <c r="AQ30" s="112">
        <f t="shared" si="5"/>
        <v>16500000</v>
      </c>
      <c r="AR30" s="113">
        <f t="shared" si="2"/>
        <v>16500000</v>
      </c>
    </row>
    <row r="31">
      <c r="A31" s="61" t="s">
        <v>370</v>
      </c>
      <c r="B31" s="61" t="s">
        <v>371</v>
      </c>
      <c r="C31" s="86">
        <v>11.0</v>
      </c>
      <c r="D31" s="111">
        <v>1500000.0</v>
      </c>
      <c r="E31" s="111">
        <v>0.0</v>
      </c>
      <c r="F31" s="111">
        <v>0.0</v>
      </c>
      <c r="G31" s="111">
        <v>0.0</v>
      </c>
      <c r="H31" s="111">
        <v>0.0</v>
      </c>
      <c r="I31" s="111">
        <v>0.0</v>
      </c>
      <c r="J31" s="111">
        <v>0.0</v>
      </c>
      <c r="K31" s="111">
        <v>0.0</v>
      </c>
      <c r="L31" s="111">
        <v>0.0</v>
      </c>
      <c r="M31" s="111">
        <v>0.0</v>
      </c>
      <c r="N31" s="111">
        <v>0.0</v>
      </c>
      <c r="O31" s="111">
        <v>0.0</v>
      </c>
      <c r="P31" s="111">
        <v>0.0</v>
      </c>
      <c r="Q31" s="111">
        <v>0.0</v>
      </c>
      <c r="R31" s="111">
        <v>0.0</v>
      </c>
      <c r="S31" s="111">
        <v>0.0</v>
      </c>
      <c r="T31" s="111">
        <v>0.0</v>
      </c>
      <c r="U31" s="111">
        <v>0.0</v>
      </c>
      <c r="V31" s="111">
        <v>0.0</v>
      </c>
      <c r="W31" s="111">
        <v>0.0</v>
      </c>
      <c r="X31" s="111">
        <v>0.0</v>
      </c>
      <c r="Y31" s="111">
        <v>0.0</v>
      </c>
      <c r="Z31" s="111">
        <v>0.0</v>
      </c>
      <c r="AA31" s="111">
        <v>0.0</v>
      </c>
      <c r="AB31" s="111">
        <v>0.0</v>
      </c>
      <c r="AC31" s="111">
        <v>0.0</v>
      </c>
      <c r="AD31" s="111">
        <v>0.0</v>
      </c>
      <c r="AE31" s="111">
        <v>0.0</v>
      </c>
      <c r="AF31" s="111">
        <v>0.0</v>
      </c>
      <c r="AG31" s="111">
        <v>0.0</v>
      </c>
      <c r="AH31" s="111">
        <v>0.0</v>
      </c>
      <c r="AI31" s="111">
        <v>0.0</v>
      </c>
      <c r="AJ31" s="111">
        <v>0.0</v>
      </c>
      <c r="AK31" s="111">
        <v>0.0</v>
      </c>
      <c r="AL31" s="111">
        <v>0.0</v>
      </c>
      <c r="AM31" s="111">
        <v>0.0</v>
      </c>
      <c r="AN31" s="111">
        <v>0.0</v>
      </c>
      <c r="AO31" s="111">
        <v>0.0</v>
      </c>
      <c r="AP31" s="111">
        <v>0.0</v>
      </c>
      <c r="AQ31" s="112">
        <f t="shared" si="5"/>
        <v>16500000</v>
      </c>
      <c r="AR31" s="113">
        <f t="shared" si="2"/>
        <v>16500000</v>
      </c>
    </row>
    <row r="32">
      <c r="A32" s="61" t="s">
        <v>370</v>
      </c>
      <c r="B32" s="61" t="s">
        <v>372</v>
      </c>
      <c r="C32" s="86">
        <v>11.0</v>
      </c>
      <c r="D32" s="111">
        <v>1500000.0</v>
      </c>
      <c r="E32" s="111">
        <v>0.0</v>
      </c>
      <c r="F32" s="111">
        <v>0.0</v>
      </c>
      <c r="G32" s="111">
        <v>0.0</v>
      </c>
      <c r="H32" s="111">
        <v>0.0</v>
      </c>
      <c r="I32" s="111">
        <v>0.0</v>
      </c>
      <c r="J32" s="111">
        <v>0.0</v>
      </c>
      <c r="K32" s="111">
        <v>0.0</v>
      </c>
      <c r="L32" s="111">
        <v>0.0</v>
      </c>
      <c r="M32" s="111">
        <v>0.0</v>
      </c>
      <c r="N32" s="111">
        <v>0.0</v>
      </c>
      <c r="O32" s="111">
        <v>0.0</v>
      </c>
      <c r="P32" s="111">
        <v>0.0</v>
      </c>
      <c r="Q32" s="111">
        <v>0.0</v>
      </c>
      <c r="R32" s="111">
        <v>0.0</v>
      </c>
      <c r="S32" s="111">
        <v>0.0</v>
      </c>
      <c r="T32" s="111">
        <v>0.0</v>
      </c>
      <c r="U32" s="111">
        <v>0.0</v>
      </c>
      <c r="V32" s="111">
        <v>0.0</v>
      </c>
      <c r="W32" s="111">
        <v>0.0</v>
      </c>
      <c r="X32" s="111">
        <v>0.0</v>
      </c>
      <c r="Y32" s="111">
        <v>0.0</v>
      </c>
      <c r="Z32" s="111">
        <v>0.0</v>
      </c>
      <c r="AA32" s="111">
        <v>0.0</v>
      </c>
      <c r="AB32" s="111">
        <v>0.0</v>
      </c>
      <c r="AC32" s="111">
        <v>0.0</v>
      </c>
      <c r="AD32" s="111">
        <v>0.0</v>
      </c>
      <c r="AE32" s="111">
        <v>0.0</v>
      </c>
      <c r="AF32" s="111">
        <v>0.0</v>
      </c>
      <c r="AG32" s="111">
        <v>0.0</v>
      </c>
      <c r="AH32" s="111">
        <v>0.0</v>
      </c>
      <c r="AI32" s="111">
        <v>0.0</v>
      </c>
      <c r="AJ32" s="111">
        <v>0.0</v>
      </c>
      <c r="AK32" s="111">
        <v>0.0</v>
      </c>
      <c r="AL32" s="111">
        <v>0.0</v>
      </c>
      <c r="AM32" s="111">
        <v>0.0</v>
      </c>
      <c r="AN32" s="111">
        <v>0.0</v>
      </c>
      <c r="AO32" s="111">
        <v>0.0</v>
      </c>
      <c r="AP32" s="111">
        <v>0.0</v>
      </c>
      <c r="AQ32" s="112">
        <f t="shared" si="5"/>
        <v>16500000</v>
      </c>
      <c r="AR32" s="113">
        <f t="shared" si="2"/>
        <v>16500000</v>
      </c>
    </row>
    <row r="33">
      <c r="A33" s="61" t="s">
        <v>373</v>
      </c>
      <c r="B33" s="61" t="s">
        <v>374</v>
      </c>
      <c r="C33" s="86">
        <v>11.0</v>
      </c>
      <c r="D33" s="111">
        <v>1500000.0</v>
      </c>
      <c r="E33" s="111">
        <v>0.0</v>
      </c>
      <c r="F33" s="111">
        <v>0.0</v>
      </c>
      <c r="G33" s="111">
        <v>0.0</v>
      </c>
      <c r="H33" s="111">
        <v>0.0</v>
      </c>
      <c r="I33" s="111">
        <v>0.0</v>
      </c>
      <c r="J33" s="111">
        <v>0.0</v>
      </c>
      <c r="K33" s="111">
        <v>0.0</v>
      </c>
      <c r="L33" s="111">
        <v>0.0</v>
      </c>
      <c r="M33" s="111">
        <v>0.0</v>
      </c>
      <c r="N33" s="111">
        <v>0.0</v>
      </c>
      <c r="O33" s="111">
        <v>0.0</v>
      </c>
      <c r="P33" s="111">
        <v>0.0</v>
      </c>
      <c r="Q33" s="111">
        <v>0.0</v>
      </c>
      <c r="R33" s="111">
        <v>0.0</v>
      </c>
      <c r="S33" s="111">
        <v>0.0</v>
      </c>
      <c r="T33" s="111">
        <v>0.0</v>
      </c>
      <c r="U33" s="111">
        <v>0.0</v>
      </c>
      <c r="V33" s="111">
        <v>0.0</v>
      </c>
      <c r="W33" s="111">
        <v>0.0</v>
      </c>
      <c r="X33" s="111">
        <v>0.0</v>
      </c>
      <c r="Y33" s="111">
        <v>0.0</v>
      </c>
      <c r="Z33" s="111">
        <v>0.0</v>
      </c>
      <c r="AA33" s="111">
        <v>0.0</v>
      </c>
      <c r="AB33" s="111">
        <v>0.0</v>
      </c>
      <c r="AC33" s="111">
        <v>0.0</v>
      </c>
      <c r="AD33" s="111">
        <v>0.0</v>
      </c>
      <c r="AE33" s="111">
        <v>0.0</v>
      </c>
      <c r="AF33" s="111">
        <v>0.0</v>
      </c>
      <c r="AG33" s="111">
        <v>0.0</v>
      </c>
      <c r="AH33" s="111">
        <v>0.0</v>
      </c>
      <c r="AI33" s="111">
        <v>0.0</v>
      </c>
      <c r="AJ33" s="111">
        <v>0.0</v>
      </c>
      <c r="AK33" s="111">
        <v>0.0</v>
      </c>
      <c r="AL33" s="111">
        <v>0.0</v>
      </c>
      <c r="AM33" s="111">
        <v>0.0</v>
      </c>
      <c r="AN33" s="111">
        <v>0.0</v>
      </c>
      <c r="AO33" s="111">
        <v>0.0</v>
      </c>
      <c r="AP33" s="111">
        <v>0.0</v>
      </c>
      <c r="AQ33" s="112">
        <f t="shared" si="5"/>
        <v>16500000</v>
      </c>
      <c r="AR33" s="113">
        <f t="shared" si="2"/>
        <v>16500000</v>
      </c>
    </row>
    <row r="34">
      <c r="A34" s="61" t="s">
        <v>375</v>
      </c>
      <c r="B34" s="61" t="s">
        <v>376</v>
      </c>
      <c r="C34" s="86">
        <v>11.0</v>
      </c>
      <c r="D34" s="111">
        <v>2000000.0</v>
      </c>
      <c r="E34" s="111">
        <v>0.0</v>
      </c>
      <c r="F34" s="111">
        <v>0.0</v>
      </c>
      <c r="G34" s="111">
        <v>0.0</v>
      </c>
      <c r="H34" s="111">
        <v>0.0</v>
      </c>
      <c r="I34" s="111">
        <v>0.0</v>
      </c>
      <c r="J34" s="111">
        <v>0.0</v>
      </c>
      <c r="K34" s="111">
        <v>0.0</v>
      </c>
      <c r="L34" s="111">
        <v>0.0</v>
      </c>
      <c r="M34" s="111">
        <v>0.0</v>
      </c>
      <c r="N34" s="111">
        <v>0.0</v>
      </c>
      <c r="O34" s="111">
        <v>0.0</v>
      </c>
      <c r="P34" s="111">
        <v>0.0</v>
      </c>
      <c r="Q34" s="111">
        <v>0.0</v>
      </c>
      <c r="R34" s="111">
        <v>0.0</v>
      </c>
      <c r="S34" s="111">
        <v>0.0</v>
      </c>
      <c r="T34" s="111">
        <v>0.0</v>
      </c>
      <c r="U34" s="111">
        <v>0.0</v>
      </c>
      <c r="V34" s="111">
        <v>0.0</v>
      </c>
      <c r="W34" s="111">
        <v>0.0</v>
      </c>
      <c r="X34" s="111">
        <v>0.0</v>
      </c>
      <c r="Y34" s="111">
        <v>0.0</v>
      </c>
      <c r="Z34" s="111">
        <v>0.0</v>
      </c>
      <c r="AA34" s="111">
        <v>0.0</v>
      </c>
      <c r="AB34" s="111">
        <v>0.0</v>
      </c>
      <c r="AC34" s="111">
        <v>0.0</v>
      </c>
      <c r="AD34" s="111">
        <v>0.0</v>
      </c>
      <c r="AE34" s="111">
        <v>0.0</v>
      </c>
      <c r="AF34" s="111">
        <v>0.0</v>
      </c>
      <c r="AG34" s="111">
        <v>0.0</v>
      </c>
      <c r="AH34" s="111">
        <v>0.0</v>
      </c>
      <c r="AI34" s="111">
        <v>0.0</v>
      </c>
      <c r="AJ34" s="111">
        <v>0.0</v>
      </c>
      <c r="AK34" s="111">
        <v>0.0</v>
      </c>
      <c r="AL34" s="111">
        <v>0.0</v>
      </c>
      <c r="AM34" s="111">
        <v>0.0</v>
      </c>
      <c r="AN34" s="111">
        <v>0.0</v>
      </c>
      <c r="AO34" s="111">
        <v>0.0</v>
      </c>
      <c r="AP34" s="111">
        <v>0.0</v>
      </c>
      <c r="AQ34" s="112">
        <f t="shared" si="5"/>
        <v>22000000</v>
      </c>
      <c r="AR34" s="113">
        <f t="shared" si="2"/>
        <v>22000000</v>
      </c>
    </row>
    <row r="35">
      <c r="A35" s="61" t="s">
        <v>377</v>
      </c>
      <c r="B35" s="61" t="s">
        <v>378</v>
      </c>
      <c r="C35" s="86">
        <v>11.0</v>
      </c>
      <c r="D35" s="111">
        <v>1500000.0</v>
      </c>
      <c r="E35" s="111">
        <v>0.0</v>
      </c>
      <c r="F35" s="111">
        <v>0.0</v>
      </c>
      <c r="G35" s="111">
        <v>0.0</v>
      </c>
      <c r="H35" s="111">
        <v>0.0</v>
      </c>
      <c r="I35" s="111">
        <v>0.0</v>
      </c>
      <c r="J35" s="111">
        <v>0.0</v>
      </c>
      <c r="K35" s="111">
        <v>0.0</v>
      </c>
      <c r="L35" s="111">
        <v>0.0</v>
      </c>
      <c r="M35" s="111">
        <v>0.0</v>
      </c>
      <c r="N35" s="111">
        <v>0.0</v>
      </c>
      <c r="O35" s="111">
        <v>0.0</v>
      </c>
      <c r="P35" s="111">
        <v>0.0</v>
      </c>
      <c r="Q35" s="111">
        <v>0.0</v>
      </c>
      <c r="R35" s="111">
        <v>0.0</v>
      </c>
      <c r="S35" s="111">
        <v>0.0</v>
      </c>
      <c r="T35" s="111">
        <v>0.0</v>
      </c>
      <c r="U35" s="111">
        <v>0.0</v>
      </c>
      <c r="V35" s="111">
        <v>0.0</v>
      </c>
      <c r="W35" s="111">
        <v>0.0</v>
      </c>
      <c r="X35" s="111">
        <v>0.0</v>
      </c>
      <c r="Y35" s="111">
        <v>0.0</v>
      </c>
      <c r="Z35" s="111">
        <v>0.0</v>
      </c>
      <c r="AA35" s="111">
        <v>0.0</v>
      </c>
      <c r="AB35" s="111">
        <v>0.0</v>
      </c>
      <c r="AC35" s="111">
        <v>0.0</v>
      </c>
      <c r="AD35" s="111">
        <v>0.0</v>
      </c>
      <c r="AE35" s="111">
        <v>0.0</v>
      </c>
      <c r="AF35" s="111">
        <v>0.0</v>
      </c>
      <c r="AG35" s="111">
        <v>0.0</v>
      </c>
      <c r="AH35" s="111">
        <v>0.0</v>
      </c>
      <c r="AI35" s="111">
        <v>0.0</v>
      </c>
      <c r="AJ35" s="111">
        <v>0.0</v>
      </c>
      <c r="AK35" s="111">
        <v>0.0</v>
      </c>
      <c r="AL35" s="111">
        <v>0.0</v>
      </c>
      <c r="AM35" s="111">
        <v>0.0</v>
      </c>
      <c r="AN35" s="111">
        <v>0.0</v>
      </c>
      <c r="AO35" s="111">
        <v>0.0</v>
      </c>
      <c r="AP35" s="111">
        <v>0.0</v>
      </c>
      <c r="AQ35" s="112">
        <f t="shared" si="5"/>
        <v>16500000</v>
      </c>
      <c r="AR35" s="113">
        <f t="shared" si="2"/>
        <v>16500000</v>
      </c>
    </row>
    <row r="36">
      <c r="A36" s="61" t="s">
        <v>379</v>
      </c>
      <c r="B36" s="61" t="s">
        <v>380</v>
      </c>
      <c r="C36" s="86">
        <f>11*3</f>
        <v>33</v>
      </c>
      <c r="D36" s="111">
        <v>1500000.0</v>
      </c>
      <c r="E36" s="111">
        <v>0.0</v>
      </c>
      <c r="F36" s="111">
        <v>0.0</v>
      </c>
      <c r="G36" s="111">
        <v>0.0</v>
      </c>
      <c r="H36" s="111">
        <v>0.0</v>
      </c>
      <c r="I36" s="111">
        <v>0.0</v>
      </c>
      <c r="J36" s="111">
        <v>0.0</v>
      </c>
      <c r="K36" s="111">
        <v>0.0</v>
      </c>
      <c r="L36" s="111">
        <v>0.0</v>
      </c>
      <c r="M36" s="111">
        <v>0.0</v>
      </c>
      <c r="N36" s="111">
        <v>0.0</v>
      </c>
      <c r="O36" s="111">
        <v>0.0</v>
      </c>
      <c r="P36" s="111">
        <v>0.0</v>
      </c>
      <c r="Q36" s="111">
        <v>0.0</v>
      </c>
      <c r="R36" s="111">
        <v>0.0</v>
      </c>
      <c r="S36" s="111">
        <v>0.0</v>
      </c>
      <c r="T36" s="111">
        <v>0.0</v>
      </c>
      <c r="U36" s="111">
        <v>0.0</v>
      </c>
      <c r="V36" s="111">
        <v>0.0</v>
      </c>
      <c r="W36" s="111">
        <v>0.0</v>
      </c>
      <c r="X36" s="111">
        <v>0.0</v>
      </c>
      <c r="Y36" s="111">
        <v>0.0</v>
      </c>
      <c r="Z36" s="111">
        <v>0.0</v>
      </c>
      <c r="AA36" s="111">
        <v>0.0</v>
      </c>
      <c r="AB36" s="111">
        <v>0.0</v>
      </c>
      <c r="AC36" s="111">
        <v>0.0</v>
      </c>
      <c r="AD36" s="111">
        <v>0.0</v>
      </c>
      <c r="AE36" s="111">
        <v>0.0</v>
      </c>
      <c r="AF36" s="111">
        <v>0.0</v>
      </c>
      <c r="AG36" s="111">
        <v>0.0</v>
      </c>
      <c r="AH36" s="111">
        <v>0.0</v>
      </c>
      <c r="AI36" s="111">
        <v>0.0</v>
      </c>
      <c r="AJ36" s="111">
        <v>0.0</v>
      </c>
      <c r="AK36" s="111">
        <v>0.0</v>
      </c>
      <c r="AL36" s="111">
        <v>0.0</v>
      </c>
      <c r="AM36" s="111">
        <v>0.0</v>
      </c>
      <c r="AN36" s="111">
        <v>0.0</v>
      </c>
      <c r="AO36" s="111">
        <v>0.0</v>
      </c>
      <c r="AP36" s="111">
        <v>0.0</v>
      </c>
      <c r="AQ36" s="112">
        <f t="shared" si="5"/>
        <v>49500000</v>
      </c>
      <c r="AR36" s="113">
        <f t="shared" si="2"/>
        <v>49500000</v>
      </c>
    </row>
    <row r="37">
      <c r="A37" s="61" t="s">
        <v>381</v>
      </c>
      <c r="B37" s="61" t="s">
        <v>382</v>
      </c>
      <c r="C37" s="86">
        <v>8.0</v>
      </c>
      <c r="D37" s="111">
        <v>1200000.0</v>
      </c>
      <c r="E37" s="111">
        <v>0.0</v>
      </c>
      <c r="F37" s="111">
        <v>0.0</v>
      </c>
      <c r="G37" s="111">
        <v>0.0</v>
      </c>
      <c r="H37" s="111">
        <v>0.0</v>
      </c>
      <c r="I37" s="111">
        <v>0.0</v>
      </c>
      <c r="J37" s="111">
        <v>0.0</v>
      </c>
      <c r="K37" s="111">
        <v>0.0</v>
      </c>
      <c r="L37" s="111">
        <v>0.0</v>
      </c>
      <c r="M37" s="111">
        <v>0.0</v>
      </c>
      <c r="N37" s="111">
        <v>0.0</v>
      </c>
      <c r="O37" s="111">
        <v>0.0</v>
      </c>
      <c r="P37" s="111">
        <v>0.0</v>
      </c>
      <c r="Q37" s="111">
        <v>0.0</v>
      </c>
      <c r="R37" s="111">
        <v>0.0</v>
      </c>
      <c r="S37" s="111">
        <v>0.0</v>
      </c>
      <c r="T37" s="111">
        <v>0.0</v>
      </c>
      <c r="U37" s="111">
        <v>0.0</v>
      </c>
      <c r="V37" s="111">
        <v>0.0</v>
      </c>
      <c r="W37" s="111">
        <v>0.0</v>
      </c>
      <c r="X37" s="111">
        <v>0.0</v>
      </c>
      <c r="Y37" s="111">
        <v>0.0</v>
      </c>
      <c r="Z37" s="111">
        <v>0.0</v>
      </c>
      <c r="AA37" s="111">
        <v>0.0</v>
      </c>
      <c r="AB37" s="111">
        <v>0.0</v>
      </c>
      <c r="AC37" s="111">
        <v>0.0</v>
      </c>
      <c r="AD37" s="111">
        <v>0.0</v>
      </c>
      <c r="AE37" s="111">
        <v>0.0</v>
      </c>
      <c r="AF37" s="111">
        <v>0.0</v>
      </c>
      <c r="AG37" s="111">
        <v>0.0</v>
      </c>
      <c r="AH37" s="111">
        <v>0.0</v>
      </c>
      <c r="AI37" s="111">
        <v>0.0</v>
      </c>
      <c r="AJ37" s="111">
        <v>0.0</v>
      </c>
      <c r="AK37" s="111">
        <v>0.0</v>
      </c>
      <c r="AL37" s="111">
        <v>0.0</v>
      </c>
      <c r="AM37" s="111">
        <v>0.0</v>
      </c>
      <c r="AN37" s="111">
        <v>0.0</v>
      </c>
      <c r="AO37" s="111">
        <v>0.0</v>
      </c>
      <c r="AP37" s="111">
        <v>0.0</v>
      </c>
      <c r="AQ37" s="112">
        <f t="shared" si="5"/>
        <v>9600000</v>
      </c>
      <c r="AR37" s="113">
        <f t="shared" si="2"/>
        <v>9600000</v>
      </c>
    </row>
    <row r="38">
      <c r="A38" s="61" t="s">
        <v>383</v>
      </c>
      <c r="B38" s="61" t="s">
        <v>384</v>
      </c>
      <c r="C38" s="86">
        <v>11.0</v>
      </c>
      <c r="D38" s="111">
        <v>1500000.0</v>
      </c>
      <c r="E38" s="111">
        <v>0.0</v>
      </c>
      <c r="F38" s="111">
        <v>0.0</v>
      </c>
      <c r="G38" s="111">
        <v>0.0</v>
      </c>
      <c r="H38" s="111">
        <v>0.0</v>
      </c>
      <c r="I38" s="111">
        <v>0.0</v>
      </c>
      <c r="J38" s="111">
        <v>0.0</v>
      </c>
      <c r="K38" s="111">
        <v>0.0</v>
      </c>
      <c r="L38" s="111">
        <v>0.0</v>
      </c>
      <c r="M38" s="111">
        <v>0.0</v>
      </c>
      <c r="N38" s="111">
        <v>0.0</v>
      </c>
      <c r="O38" s="111">
        <v>0.0</v>
      </c>
      <c r="P38" s="111">
        <v>0.0</v>
      </c>
      <c r="Q38" s="111">
        <v>0.0</v>
      </c>
      <c r="R38" s="111">
        <v>0.0</v>
      </c>
      <c r="S38" s="111">
        <v>0.0</v>
      </c>
      <c r="T38" s="111">
        <v>0.0</v>
      </c>
      <c r="U38" s="111">
        <v>0.0</v>
      </c>
      <c r="V38" s="111">
        <v>0.0</v>
      </c>
      <c r="W38" s="111">
        <v>0.0</v>
      </c>
      <c r="X38" s="111">
        <v>0.0</v>
      </c>
      <c r="Y38" s="111">
        <v>0.0</v>
      </c>
      <c r="Z38" s="111">
        <v>0.0</v>
      </c>
      <c r="AA38" s="111">
        <v>0.0</v>
      </c>
      <c r="AB38" s="111">
        <v>0.0</v>
      </c>
      <c r="AC38" s="111">
        <v>0.0</v>
      </c>
      <c r="AD38" s="111">
        <v>0.0</v>
      </c>
      <c r="AE38" s="111">
        <v>0.0</v>
      </c>
      <c r="AF38" s="111">
        <v>0.0</v>
      </c>
      <c r="AG38" s="111">
        <v>0.0</v>
      </c>
      <c r="AH38" s="111">
        <v>0.0</v>
      </c>
      <c r="AI38" s="111">
        <v>0.0</v>
      </c>
      <c r="AJ38" s="111">
        <v>0.0</v>
      </c>
      <c r="AK38" s="111">
        <v>0.0</v>
      </c>
      <c r="AL38" s="111">
        <v>0.0</v>
      </c>
      <c r="AM38" s="111">
        <v>0.0</v>
      </c>
      <c r="AN38" s="111">
        <v>0.0</v>
      </c>
      <c r="AO38" s="111">
        <v>0.0</v>
      </c>
      <c r="AP38" s="111">
        <v>0.0</v>
      </c>
      <c r="AQ38" s="112">
        <f t="shared" si="5"/>
        <v>16500000</v>
      </c>
      <c r="AR38" s="113">
        <f t="shared" si="2"/>
        <v>16500000</v>
      </c>
    </row>
    <row r="39">
      <c r="A39" s="61" t="s">
        <v>385</v>
      </c>
      <c r="B39" s="61" t="s">
        <v>386</v>
      </c>
      <c r="C39" s="86">
        <v>11.0</v>
      </c>
      <c r="D39" s="111">
        <v>1500000.0</v>
      </c>
      <c r="E39" s="111">
        <v>0.0</v>
      </c>
      <c r="F39" s="111">
        <v>0.0</v>
      </c>
      <c r="G39" s="111">
        <v>0.0</v>
      </c>
      <c r="H39" s="111">
        <v>0.0</v>
      </c>
      <c r="I39" s="111">
        <v>0.0</v>
      </c>
      <c r="J39" s="111">
        <v>0.0</v>
      </c>
      <c r="K39" s="111">
        <v>0.0</v>
      </c>
      <c r="L39" s="111">
        <v>0.0</v>
      </c>
      <c r="M39" s="111">
        <v>0.0</v>
      </c>
      <c r="N39" s="111">
        <v>0.0</v>
      </c>
      <c r="O39" s="111">
        <v>0.0</v>
      </c>
      <c r="P39" s="111">
        <v>0.0</v>
      </c>
      <c r="Q39" s="111">
        <v>0.0</v>
      </c>
      <c r="R39" s="111">
        <v>0.0</v>
      </c>
      <c r="S39" s="111">
        <v>0.0</v>
      </c>
      <c r="T39" s="111">
        <v>0.0</v>
      </c>
      <c r="U39" s="111">
        <v>0.0</v>
      </c>
      <c r="V39" s="111">
        <v>0.0</v>
      </c>
      <c r="W39" s="111">
        <v>0.0</v>
      </c>
      <c r="X39" s="111">
        <v>0.0</v>
      </c>
      <c r="Y39" s="111">
        <v>0.0</v>
      </c>
      <c r="Z39" s="111">
        <v>0.0</v>
      </c>
      <c r="AA39" s="111">
        <v>0.0</v>
      </c>
      <c r="AB39" s="111">
        <v>0.0</v>
      </c>
      <c r="AC39" s="111">
        <v>0.0</v>
      </c>
      <c r="AD39" s="111">
        <v>0.0</v>
      </c>
      <c r="AE39" s="111">
        <v>0.0</v>
      </c>
      <c r="AF39" s="111">
        <v>0.0</v>
      </c>
      <c r="AG39" s="111">
        <v>0.0</v>
      </c>
      <c r="AH39" s="111">
        <v>0.0</v>
      </c>
      <c r="AI39" s="111">
        <v>0.0</v>
      </c>
      <c r="AJ39" s="111">
        <v>0.0</v>
      </c>
      <c r="AK39" s="111">
        <v>0.0</v>
      </c>
      <c r="AL39" s="111">
        <v>0.0</v>
      </c>
      <c r="AM39" s="111">
        <v>0.0</v>
      </c>
      <c r="AN39" s="111">
        <v>0.0</v>
      </c>
      <c r="AO39" s="111">
        <v>0.0</v>
      </c>
      <c r="AP39" s="111">
        <v>0.0</v>
      </c>
      <c r="AQ39" s="112">
        <f t="shared" si="5"/>
        <v>16500000</v>
      </c>
      <c r="AR39" s="113">
        <f t="shared" si="2"/>
        <v>16500000</v>
      </c>
    </row>
    <row r="40">
      <c r="A40" s="61" t="s">
        <v>387</v>
      </c>
      <c r="B40" s="61" t="s">
        <v>388</v>
      </c>
      <c r="C40" s="86">
        <v>9.0</v>
      </c>
      <c r="D40" s="111">
        <v>2500000.0</v>
      </c>
      <c r="E40" s="111">
        <v>0.0</v>
      </c>
      <c r="F40" s="111">
        <v>0.0</v>
      </c>
      <c r="G40" s="111">
        <v>0.0</v>
      </c>
      <c r="H40" s="111">
        <v>0.0</v>
      </c>
      <c r="I40" s="111">
        <v>0.0</v>
      </c>
      <c r="J40" s="111">
        <v>0.0</v>
      </c>
      <c r="K40" s="111">
        <v>0.0</v>
      </c>
      <c r="L40" s="111">
        <v>0.0</v>
      </c>
      <c r="M40" s="111">
        <v>0.0</v>
      </c>
      <c r="N40" s="111">
        <v>0.0</v>
      </c>
      <c r="O40" s="111">
        <v>0.0</v>
      </c>
      <c r="P40" s="111">
        <v>0.0</v>
      </c>
      <c r="Q40" s="111">
        <v>0.0</v>
      </c>
      <c r="R40" s="111">
        <v>0.0</v>
      </c>
      <c r="S40" s="111">
        <v>0.0</v>
      </c>
      <c r="T40" s="111">
        <v>0.0</v>
      </c>
      <c r="U40" s="111">
        <v>0.0</v>
      </c>
      <c r="V40" s="111">
        <v>0.0</v>
      </c>
      <c r="W40" s="111">
        <v>0.0</v>
      </c>
      <c r="X40" s="111">
        <v>0.0</v>
      </c>
      <c r="Y40" s="111">
        <v>0.0</v>
      </c>
      <c r="Z40" s="111">
        <v>0.0</v>
      </c>
      <c r="AA40" s="111">
        <v>0.0</v>
      </c>
      <c r="AB40" s="111">
        <v>0.0</v>
      </c>
      <c r="AC40" s="111">
        <v>0.0</v>
      </c>
      <c r="AD40" s="111">
        <v>0.0</v>
      </c>
      <c r="AE40" s="111">
        <v>0.0</v>
      </c>
      <c r="AF40" s="111">
        <v>0.0</v>
      </c>
      <c r="AG40" s="111">
        <v>0.0</v>
      </c>
      <c r="AH40" s="111">
        <v>0.0</v>
      </c>
      <c r="AI40" s="111">
        <v>0.0</v>
      </c>
      <c r="AJ40" s="111">
        <v>0.0</v>
      </c>
      <c r="AK40" s="111">
        <v>0.0</v>
      </c>
      <c r="AL40" s="111">
        <v>0.0</v>
      </c>
      <c r="AM40" s="111">
        <v>0.0</v>
      </c>
      <c r="AN40" s="111">
        <v>0.0</v>
      </c>
      <c r="AO40" s="111">
        <v>0.0</v>
      </c>
      <c r="AP40" s="111">
        <v>0.0</v>
      </c>
      <c r="AQ40" s="112">
        <f t="shared" si="5"/>
        <v>22500000</v>
      </c>
      <c r="AR40" s="113">
        <f t="shared" si="2"/>
        <v>22500000</v>
      </c>
    </row>
    <row r="41">
      <c r="A41" s="61" t="s">
        <v>387</v>
      </c>
      <c r="B41" s="61" t="s">
        <v>388</v>
      </c>
      <c r="C41" s="86">
        <v>1.0</v>
      </c>
      <c r="D41" s="111">
        <v>2500000.0</v>
      </c>
      <c r="E41" s="111">
        <v>0.0</v>
      </c>
      <c r="F41" s="111">
        <v>0.0</v>
      </c>
      <c r="G41" s="111">
        <v>0.0</v>
      </c>
      <c r="H41" s="111">
        <v>0.0</v>
      </c>
      <c r="I41" s="111">
        <v>0.0</v>
      </c>
      <c r="J41" s="111">
        <v>0.0</v>
      </c>
      <c r="K41" s="111">
        <v>0.0</v>
      </c>
      <c r="L41" s="111">
        <v>0.0</v>
      </c>
      <c r="M41" s="111">
        <v>0.0</v>
      </c>
      <c r="N41" s="111">
        <v>0.0</v>
      </c>
      <c r="O41" s="111">
        <v>0.0</v>
      </c>
      <c r="P41" s="111">
        <v>0.0</v>
      </c>
      <c r="Q41" s="111">
        <v>0.0</v>
      </c>
      <c r="R41" s="111">
        <v>0.0</v>
      </c>
      <c r="S41" s="111">
        <v>0.0</v>
      </c>
      <c r="T41" s="111">
        <v>0.0</v>
      </c>
      <c r="U41" s="111">
        <v>0.0</v>
      </c>
      <c r="V41" s="111">
        <v>0.0</v>
      </c>
      <c r="W41" s="111">
        <v>0.0</v>
      </c>
      <c r="X41" s="111">
        <v>0.0</v>
      </c>
      <c r="Y41" s="111">
        <v>0.0</v>
      </c>
      <c r="Z41" s="111">
        <v>0.0</v>
      </c>
      <c r="AA41" s="111">
        <v>0.0</v>
      </c>
      <c r="AB41" s="111">
        <v>0.0</v>
      </c>
      <c r="AC41" s="111">
        <v>0.0</v>
      </c>
      <c r="AD41" s="111">
        <v>0.0</v>
      </c>
      <c r="AE41" s="111">
        <v>0.0</v>
      </c>
      <c r="AF41" s="111">
        <v>0.0</v>
      </c>
      <c r="AG41" s="111">
        <v>0.0</v>
      </c>
      <c r="AH41" s="111">
        <v>0.0</v>
      </c>
      <c r="AI41" s="111">
        <v>0.0</v>
      </c>
      <c r="AJ41" s="111">
        <v>0.0</v>
      </c>
      <c r="AK41" s="111">
        <v>0.0</v>
      </c>
      <c r="AL41" s="111">
        <v>0.0</v>
      </c>
      <c r="AM41" s="111">
        <v>0.0</v>
      </c>
      <c r="AN41" s="111">
        <v>0.0</v>
      </c>
      <c r="AO41" s="111">
        <v>0.0</v>
      </c>
      <c r="AP41" s="111">
        <v>0.0</v>
      </c>
      <c r="AQ41" s="112">
        <f t="shared" si="5"/>
        <v>2500000</v>
      </c>
      <c r="AR41" s="113">
        <f t="shared" si="2"/>
        <v>2500000</v>
      </c>
    </row>
    <row r="42">
      <c r="A42" s="61" t="s">
        <v>387</v>
      </c>
      <c r="B42" s="61" t="s">
        <v>388</v>
      </c>
      <c r="C42" s="86">
        <v>2.0</v>
      </c>
      <c r="D42" s="111">
        <v>2500000.0</v>
      </c>
      <c r="E42" s="111">
        <v>0.0</v>
      </c>
      <c r="F42" s="111">
        <v>0.0</v>
      </c>
      <c r="G42" s="111">
        <v>0.0</v>
      </c>
      <c r="H42" s="111">
        <v>0.0</v>
      </c>
      <c r="I42" s="111">
        <v>0.0</v>
      </c>
      <c r="J42" s="111">
        <v>0.0</v>
      </c>
      <c r="K42" s="111">
        <v>0.0</v>
      </c>
      <c r="L42" s="111">
        <v>0.0</v>
      </c>
      <c r="M42" s="111">
        <v>0.0</v>
      </c>
      <c r="N42" s="111">
        <v>0.0</v>
      </c>
      <c r="O42" s="111">
        <v>0.0</v>
      </c>
      <c r="P42" s="111">
        <v>0.0</v>
      </c>
      <c r="Q42" s="111">
        <v>0.0</v>
      </c>
      <c r="R42" s="111">
        <v>0.0</v>
      </c>
      <c r="S42" s="111">
        <v>0.0</v>
      </c>
      <c r="T42" s="111">
        <v>0.0</v>
      </c>
      <c r="U42" s="111">
        <v>0.0</v>
      </c>
      <c r="V42" s="111">
        <v>0.0</v>
      </c>
      <c r="W42" s="111">
        <v>0.0</v>
      </c>
      <c r="X42" s="111">
        <v>0.0</v>
      </c>
      <c r="Y42" s="111">
        <v>0.0</v>
      </c>
      <c r="Z42" s="111">
        <v>0.0</v>
      </c>
      <c r="AA42" s="111">
        <v>0.0</v>
      </c>
      <c r="AB42" s="111">
        <v>0.0</v>
      </c>
      <c r="AC42" s="111">
        <v>0.0</v>
      </c>
      <c r="AD42" s="111">
        <v>0.0</v>
      </c>
      <c r="AE42" s="111">
        <v>0.0</v>
      </c>
      <c r="AF42" s="111">
        <v>0.0</v>
      </c>
      <c r="AG42" s="111">
        <v>0.0</v>
      </c>
      <c r="AH42" s="111">
        <v>0.0</v>
      </c>
      <c r="AI42" s="111">
        <v>0.0</v>
      </c>
      <c r="AJ42" s="111">
        <v>0.0</v>
      </c>
      <c r="AK42" s="111">
        <v>0.0</v>
      </c>
      <c r="AL42" s="111">
        <v>0.0</v>
      </c>
      <c r="AM42" s="111">
        <v>0.0</v>
      </c>
      <c r="AN42" s="111">
        <v>0.0</v>
      </c>
      <c r="AO42" s="111">
        <v>0.0</v>
      </c>
      <c r="AP42" s="111">
        <v>0.0</v>
      </c>
      <c r="AQ42" s="112">
        <f t="shared" si="5"/>
        <v>5000000</v>
      </c>
      <c r="AR42" s="113">
        <f t="shared" si="2"/>
        <v>5000000</v>
      </c>
    </row>
    <row r="43">
      <c r="A43" s="61" t="s">
        <v>389</v>
      </c>
      <c r="B43" s="61" t="s">
        <v>388</v>
      </c>
      <c r="C43" s="86">
        <v>5.0</v>
      </c>
      <c r="D43" s="111">
        <v>7000000.0</v>
      </c>
      <c r="E43" s="111">
        <v>0.0</v>
      </c>
      <c r="F43" s="111">
        <v>0.0</v>
      </c>
      <c r="G43" s="111">
        <v>0.0</v>
      </c>
      <c r="H43" s="111">
        <v>0.0</v>
      </c>
      <c r="I43" s="111">
        <v>0.0</v>
      </c>
      <c r="J43" s="111">
        <v>0.0</v>
      </c>
      <c r="K43" s="111">
        <v>0.0</v>
      </c>
      <c r="L43" s="111">
        <v>0.0</v>
      </c>
      <c r="M43" s="111">
        <v>0.0</v>
      </c>
      <c r="N43" s="111">
        <v>0.0</v>
      </c>
      <c r="O43" s="111">
        <v>0.0</v>
      </c>
      <c r="P43" s="111">
        <v>0.0</v>
      </c>
      <c r="Q43" s="111">
        <v>0.0</v>
      </c>
      <c r="R43" s="111">
        <v>0.0</v>
      </c>
      <c r="S43" s="111">
        <v>0.0</v>
      </c>
      <c r="T43" s="111">
        <v>0.0</v>
      </c>
      <c r="U43" s="111">
        <v>0.0</v>
      </c>
      <c r="V43" s="111">
        <v>0.0</v>
      </c>
      <c r="W43" s="111">
        <v>0.0</v>
      </c>
      <c r="X43" s="111">
        <v>0.0</v>
      </c>
      <c r="Y43" s="111">
        <v>0.0</v>
      </c>
      <c r="Z43" s="111">
        <v>0.0</v>
      </c>
      <c r="AA43" s="111">
        <v>0.0</v>
      </c>
      <c r="AB43" s="111">
        <v>0.0</v>
      </c>
      <c r="AC43" s="111">
        <v>0.0</v>
      </c>
      <c r="AD43" s="111">
        <v>0.0</v>
      </c>
      <c r="AE43" s="111">
        <v>0.0</v>
      </c>
      <c r="AF43" s="111">
        <v>0.0</v>
      </c>
      <c r="AG43" s="111">
        <v>0.0</v>
      </c>
      <c r="AH43" s="111">
        <v>0.0</v>
      </c>
      <c r="AI43" s="111">
        <v>0.0</v>
      </c>
      <c r="AJ43" s="111">
        <v>0.0</v>
      </c>
      <c r="AK43" s="111">
        <v>0.0</v>
      </c>
      <c r="AL43" s="111">
        <v>0.0</v>
      </c>
      <c r="AM43" s="111">
        <v>0.0</v>
      </c>
      <c r="AN43" s="111">
        <v>0.0</v>
      </c>
      <c r="AO43" s="111">
        <v>0.0</v>
      </c>
      <c r="AP43" s="111">
        <v>0.0</v>
      </c>
      <c r="AQ43" s="112">
        <f t="shared" si="5"/>
        <v>35000000</v>
      </c>
      <c r="AR43" s="113">
        <f t="shared" si="2"/>
        <v>35000000</v>
      </c>
    </row>
    <row r="44">
      <c r="A44" s="61" t="s">
        <v>390</v>
      </c>
      <c r="B44" s="61" t="s">
        <v>388</v>
      </c>
      <c r="C44" s="114">
        <v>8.0</v>
      </c>
      <c r="D44" s="111">
        <f>8000000*C44</f>
        <v>64000000</v>
      </c>
      <c r="E44" s="111">
        <v>0.0</v>
      </c>
      <c r="F44" s="111">
        <v>0.0</v>
      </c>
      <c r="G44" s="111">
        <v>0.0</v>
      </c>
      <c r="H44" s="111">
        <v>0.0</v>
      </c>
      <c r="I44" s="111">
        <v>0.0</v>
      </c>
      <c r="J44" s="111">
        <v>0.0</v>
      </c>
      <c r="K44" s="111">
        <v>0.0</v>
      </c>
      <c r="L44" s="111">
        <v>0.0</v>
      </c>
      <c r="M44" s="111">
        <v>0.0</v>
      </c>
      <c r="N44" s="111">
        <v>0.0</v>
      </c>
      <c r="O44" s="111">
        <v>0.0</v>
      </c>
      <c r="P44" s="111">
        <v>0.0</v>
      </c>
      <c r="Q44" s="111">
        <v>0.0</v>
      </c>
      <c r="R44" s="111">
        <v>0.0</v>
      </c>
      <c r="S44" s="111">
        <v>0.0</v>
      </c>
      <c r="T44" s="111">
        <v>0.0</v>
      </c>
      <c r="U44" s="111">
        <v>0.0</v>
      </c>
      <c r="V44" s="111">
        <v>0.0</v>
      </c>
      <c r="W44" s="111">
        <v>0.0</v>
      </c>
      <c r="X44" s="111">
        <v>0.0</v>
      </c>
      <c r="Y44" s="111">
        <v>0.0</v>
      </c>
      <c r="Z44" s="111">
        <v>0.0</v>
      </c>
      <c r="AA44" s="111">
        <v>0.0</v>
      </c>
      <c r="AB44" s="111">
        <v>0.0</v>
      </c>
      <c r="AC44" s="111">
        <v>0.0</v>
      </c>
      <c r="AD44" s="111">
        <v>0.0</v>
      </c>
      <c r="AE44" s="111">
        <v>0.0</v>
      </c>
      <c r="AF44" s="111">
        <v>0.0</v>
      </c>
      <c r="AG44" s="111">
        <v>0.0</v>
      </c>
      <c r="AH44" s="111">
        <v>0.0</v>
      </c>
      <c r="AI44" s="111">
        <v>0.0</v>
      </c>
      <c r="AJ44" s="111">
        <v>0.0</v>
      </c>
      <c r="AK44" s="111">
        <v>0.0</v>
      </c>
      <c r="AL44" s="111">
        <v>0.0</v>
      </c>
      <c r="AM44" s="111">
        <v>0.0</v>
      </c>
      <c r="AN44" s="111">
        <v>0.0</v>
      </c>
      <c r="AO44" s="111">
        <v>0.0</v>
      </c>
      <c r="AP44" s="111">
        <v>0.0</v>
      </c>
      <c r="AQ44" s="112">
        <f t="shared" si="5"/>
        <v>512000000</v>
      </c>
      <c r="AR44" s="113">
        <f t="shared" si="2"/>
        <v>512000000</v>
      </c>
    </row>
    <row r="45" ht="16.5" customHeight="1">
      <c r="A45" s="15" t="s">
        <v>6</v>
      </c>
      <c r="B45" s="6"/>
      <c r="C45" s="6"/>
      <c r="D45" s="104">
        <f t="shared" ref="D45:AR45" si="6">SUM(D11:D44)</f>
        <v>328342858</v>
      </c>
      <c r="E45" s="104">
        <f t="shared" si="6"/>
        <v>0</v>
      </c>
      <c r="F45" s="104">
        <f t="shared" si="6"/>
        <v>0</v>
      </c>
      <c r="G45" s="104">
        <f t="shared" si="6"/>
        <v>0</v>
      </c>
      <c r="H45" s="104">
        <f t="shared" si="6"/>
        <v>0</v>
      </c>
      <c r="I45" s="104">
        <f t="shared" si="6"/>
        <v>0</v>
      </c>
      <c r="J45" s="104">
        <f t="shared" si="6"/>
        <v>0</v>
      </c>
      <c r="K45" s="104">
        <f t="shared" si="6"/>
        <v>0</v>
      </c>
      <c r="L45" s="104">
        <f t="shared" si="6"/>
        <v>0</v>
      </c>
      <c r="M45" s="104">
        <f t="shared" si="6"/>
        <v>0</v>
      </c>
      <c r="N45" s="104">
        <f t="shared" si="6"/>
        <v>0</v>
      </c>
      <c r="O45" s="104">
        <f t="shared" si="6"/>
        <v>20000000</v>
      </c>
      <c r="P45" s="104">
        <f t="shared" si="6"/>
        <v>0</v>
      </c>
      <c r="Q45" s="104">
        <f t="shared" si="6"/>
        <v>0</v>
      </c>
      <c r="R45" s="104">
        <f t="shared" si="6"/>
        <v>0</v>
      </c>
      <c r="S45" s="104">
        <f t="shared" si="6"/>
        <v>0</v>
      </c>
      <c r="T45" s="104">
        <f t="shared" si="6"/>
        <v>0</v>
      </c>
      <c r="U45" s="104">
        <f t="shared" si="6"/>
        <v>0</v>
      </c>
      <c r="V45" s="104">
        <f t="shared" si="6"/>
        <v>0</v>
      </c>
      <c r="W45" s="104">
        <f t="shared" si="6"/>
        <v>0</v>
      </c>
      <c r="X45" s="104">
        <f t="shared" si="6"/>
        <v>0</v>
      </c>
      <c r="Y45" s="104">
        <f t="shared" si="6"/>
        <v>0</v>
      </c>
      <c r="Z45" s="104">
        <f t="shared" si="6"/>
        <v>0</v>
      </c>
      <c r="AA45" s="104">
        <f t="shared" si="6"/>
        <v>0</v>
      </c>
      <c r="AB45" s="104">
        <f t="shared" si="6"/>
        <v>0</v>
      </c>
      <c r="AC45" s="104">
        <f t="shared" si="6"/>
        <v>0</v>
      </c>
      <c r="AD45" s="104">
        <f t="shared" si="6"/>
        <v>0</v>
      </c>
      <c r="AE45" s="104">
        <f t="shared" si="6"/>
        <v>0</v>
      </c>
      <c r="AF45" s="104">
        <f t="shared" si="6"/>
        <v>0</v>
      </c>
      <c r="AG45" s="104">
        <f t="shared" si="6"/>
        <v>0</v>
      </c>
      <c r="AH45" s="104">
        <f t="shared" si="6"/>
        <v>33000000</v>
      </c>
      <c r="AI45" s="104">
        <f t="shared" si="6"/>
        <v>0</v>
      </c>
      <c r="AJ45" s="104">
        <f t="shared" si="6"/>
        <v>15000000</v>
      </c>
      <c r="AK45" s="104">
        <f t="shared" si="6"/>
        <v>0</v>
      </c>
      <c r="AL45" s="104">
        <f t="shared" si="6"/>
        <v>0</v>
      </c>
      <c r="AM45" s="104">
        <f t="shared" si="6"/>
        <v>0</v>
      </c>
      <c r="AN45" s="104">
        <f t="shared" si="6"/>
        <v>0</v>
      </c>
      <c r="AO45" s="104">
        <f t="shared" si="6"/>
        <v>0</v>
      </c>
      <c r="AP45" s="104">
        <f t="shared" si="6"/>
        <v>0</v>
      </c>
      <c r="AQ45" s="104">
        <f t="shared" si="6"/>
        <v>1370314288</v>
      </c>
      <c r="AR45" s="104">
        <f t="shared" si="6"/>
        <v>1438314288</v>
      </c>
    </row>
    <row r="46" ht="16.5" customHeight="1">
      <c r="A46" s="1"/>
      <c r="B46" s="1"/>
      <c r="C46" s="1"/>
      <c r="D46" s="32"/>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row>
    <row r="47" ht="16.5" customHeight="1">
      <c r="A47" s="115"/>
      <c r="B47" s="115"/>
      <c r="C47" s="115"/>
      <c r="D47" s="115"/>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row>
    <row r="48" ht="16.5" customHeight="1">
      <c r="A48" s="115"/>
      <c r="B48" s="115"/>
      <c r="C48" s="115"/>
      <c r="D48" s="115"/>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row>
    <row r="49" ht="16.5" customHeight="1">
      <c r="A49" s="115"/>
      <c r="B49" s="115"/>
      <c r="C49" s="115"/>
      <c r="D49" s="115"/>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row>
    <row r="50" ht="16.5" customHeight="1">
      <c r="A50" s="115"/>
      <c r="B50" s="115"/>
      <c r="C50" s="115"/>
      <c r="D50" s="115"/>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row>
    <row r="51" ht="16.5" customHeight="1">
      <c r="A51" s="115"/>
      <c r="B51" s="115"/>
      <c r="C51" s="115"/>
      <c r="D51" s="115"/>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row>
    <row r="52" ht="16.5" customHeight="1">
      <c r="A52" s="115"/>
      <c r="B52" s="115"/>
      <c r="C52" s="115"/>
      <c r="D52" s="115"/>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row>
    <row r="53" ht="16.5" customHeight="1">
      <c r="A53" s="115"/>
      <c r="B53" s="115"/>
      <c r="C53" s="115"/>
      <c r="D53" s="115"/>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row>
    <row r="54" ht="16.5" customHeight="1">
      <c r="A54" s="115"/>
      <c r="B54" s="115"/>
      <c r="C54" s="115"/>
      <c r="D54" s="115"/>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row>
    <row r="55" ht="16.5" customHeight="1">
      <c r="A55" s="115"/>
      <c r="B55" s="115"/>
      <c r="C55" s="115"/>
      <c r="D55" s="115"/>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row>
  </sheetData>
  <mergeCells count="25">
    <mergeCell ref="AQ8:AQ9"/>
    <mergeCell ref="AR8:AR10"/>
    <mergeCell ref="AG9:AH9"/>
    <mergeCell ref="AI9:AJ9"/>
    <mergeCell ref="AK9:AL9"/>
    <mergeCell ref="AM9:AN9"/>
    <mergeCell ref="E7:AR7"/>
    <mergeCell ref="E8:AP8"/>
    <mergeCell ref="AO9:AP9"/>
    <mergeCell ref="A7:D9"/>
    <mergeCell ref="E9:F9"/>
    <mergeCell ref="G9:H9"/>
    <mergeCell ref="A45:C45"/>
    <mergeCell ref="I9:J9"/>
    <mergeCell ref="K9:L9"/>
    <mergeCell ref="M9:N9"/>
    <mergeCell ref="O9:P9"/>
    <mergeCell ref="Q9:R9"/>
    <mergeCell ref="S9:T9"/>
    <mergeCell ref="U9:V9"/>
    <mergeCell ref="W9:X9"/>
    <mergeCell ref="Y9:Z9"/>
    <mergeCell ref="AA9:AB9"/>
    <mergeCell ref="AC9:AD9"/>
    <mergeCell ref="AE9:AF9"/>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7.38"/>
    <col customWidth="1" min="2" max="2" width="22.25"/>
    <col customWidth="1" min="3" max="3" width="23.38"/>
    <col customWidth="1" min="4" max="4" width="18.88"/>
    <col customWidth="1" min="5" max="5" width="14.13"/>
    <col customWidth="1" min="6" max="6" width="19.38"/>
    <col customWidth="1" min="7" max="44" width="11.38"/>
    <col customWidth="1" min="45" max="46" width="12.5"/>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row>
    <row r="2" ht="15.0"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row>
    <row r="4" ht="15.0"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row>
    <row r="5" ht="15.0" customHeight="1">
      <c r="A5" s="1"/>
      <c r="B5" s="1"/>
      <c r="C5" s="1"/>
      <c r="D5" s="1"/>
      <c r="E5" s="1"/>
      <c r="F5" s="1"/>
      <c r="G5" s="106" t="s">
        <v>391</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row>
    <row r="6" ht="15.0"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row>
    <row r="7" ht="15.0"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row>
    <row r="8" ht="15.0" customHeight="1">
      <c r="A8" s="3"/>
      <c r="B8" s="3"/>
      <c r="C8" s="3"/>
      <c r="D8" s="3"/>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row>
    <row r="9" ht="15.0" customHeight="1">
      <c r="A9" s="3" t="s">
        <v>391</v>
      </c>
      <c r="F9" s="108"/>
      <c r="G9" s="42" t="s">
        <v>40</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7"/>
    </row>
    <row r="10" ht="15.0" customHeight="1">
      <c r="F10" s="108"/>
      <c r="G10" s="42" t="s">
        <v>4</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7"/>
      <c r="AS10" s="12" t="s">
        <v>5</v>
      </c>
      <c r="AT10" s="12" t="s">
        <v>6</v>
      </c>
    </row>
    <row r="11">
      <c r="A11" s="1"/>
      <c r="B11" s="42" t="s">
        <v>224</v>
      </c>
      <c r="C11" s="6"/>
      <c r="D11" s="6"/>
      <c r="E11" s="7"/>
      <c r="F11" s="1"/>
      <c r="G11" s="15" t="s">
        <v>7</v>
      </c>
      <c r="H11" s="7"/>
      <c r="I11" s="15" t="s">
        <v>8</v>
      </c>
      <c r="J11" s="7"/>
      <c r="K11" s="15" t="s">
        <v>9</v>
      </c>
      <c r="L11" s="7"/>
      <c r="M11" s="15" t="s">
        <v>10</v>
      </c>
      <c r="N11" s="7"/>
      <c r="O11" s="15" t="s">
        <v>11</v>
      </c>
      <c r="P11" s="7"/>
      <c r="Q11" s="15" t="s">
        <v>12</v>
      </c>
      <c r="R11" s="7"/>
      <c r="S11" s="15" t="s">
        <v>13</v>
      </c>
      <c r="T11" s="7"/>
      <c r="U11" s="15" t="s">
        <v>14</v>
      </c>
      <c r="V11" s="7"/>
      <c r="W11" s="15" t="s">
        <v>15</v>
      </c>
      <c r="X11" s="7"/>
      <c r="Y11" s="15" t="s">
        <v>16</v>
      </c>
      <c r="Z11" s="7"/>
      <c r="AA11" s="15" t="s">
        <v>17</v>
      </c>
      <c r="AB11" s="7"/>
      <c r="AC11" s="15" t="s">
        <v>18</v>
      </c>
      <c r="AD11" s="7"/>
      <c r="AE11" s="15" t="s">
        <v>19</v>
      </c>
      <c r="AF11" s="7"/>
      <c r="AG11" s="15" t="s">
        <v>20</v>
      </c>
      <c r="AH11" s="7"/>
      <c r="AI11" s="15" t="s">
        <v>21</v>
      </c>
      <c r="AJ11" s="7"/>
      <c r="AK11" s="15" t="s">
        <v>22</v>
      </c>
      <c r="AL11" s="7"/>
      <c r="AM11" s="15" t="s">
        <v>23</v>
      </c>
      <c r="AN11" s="7"/>
      <c r="AO11" s="15" t="s">
        <v>24</v>
      </c>
      <c r="AP11" s="7"/>
      <c r="AQ11" s="15" t="s">
        <v>25</v>
      </c>
      <c r="AR11" s="7"/>
      <c r="AS11" s="17"/>
      <c r="AT11" s="14"/>
    </row>
    <row r="12" ht="15.0" customHeight="1">
      <c r="A12" s="48" t="s">
        <v>392</v>
      </c>
      <c r="B12" s="116" t="s">
        <v>393</v>
      </c>
      <c r="C12" s="117" t="s">
        <v>223</v>
      </c>
      <c r="D12" s="117" t="s">
        <v>394</v>
      </c>
      <c r="E12" s="117" t="s">
        <v>227</v>
      </c>
      <c r="F12" s="118" t="s">
        <v>395</v>
      </c>
      <c r="G12" s="48" t="s">
        <v>27</v>
      </c>
      <c r="H12" s="48" t="s">
        <v>28</v>
      </c>
      <c r="I12" s="48" t="s">
        <v>27</v>
      </c>
      <c r="J12" s="48" t="s">
        <v>28</v>
      </c>
      <c r="K12" s="48" t="s">
        <v>27</v>
      </c>
      <c r="L12" s="48" t="s">
        <v>28</v>
      </c>
      <c r="M12" s="48" t="s">
        <v>27</v>
      </c>
      <c r="N12" s="48" t="s">
        <v>28</v>
      </c>
      <c r="O12" s="48" t="s">
        <v>27</v>
      </c>
      <c r="P12" s="48" t="s">
        <v>28</v>
      </c>
      <c r="Q12" s="48" t="s">
        <v>27</v>
      </c>
      <c r="R12" s="48" t="s">
        <v>28</v>
      </c>
      <c r="S12" s="48" t="s">
        <v>27</v>
      </c>
      <c r="T12" s="48" t="s">
        <v>28</v>
      </c>
      <c r="U12" s="48" t="s">
        <v>27</v>
      </c>
      <c r="V12" s="48" t="s">
        <v>28</v>
      </c>
      <c r="W12" s="48" t="s">
        <v>27</v>
      </c>
      <c r="X12" s="48" t="s">
        <v>28</v>
      </c>
      <c r="Y12" s="11" t="s">
        <v>27</v>
      </c>
      <c r="Z12" s="11" t="s">
        <v>28</v>
      </c>
      <c r="AA12" s="11" t="s">
        <v>27</v>
      </c>
      <c r="AB12" s="11" t="s">
        <v>28</v>
      </c>
      <c r="AC12" s="11" t="s">
        <v>27</v>
      </c>
      <c r="AD12" s="11" t="s">
        <v>28</v>
      </c>
      <c r="AE12" s="11" t="s">
        <v>27</v>
      </c>
      <c r="AF12" s="11" t="s">
        <v>28</v>
      </c>
      <c r="AG12" s="11" t="s">
        <v>27</v>
      </c>
      <c r="AH12" s="11" t="s">
        <v>28</v>
      </c>
      <c r="AI12" s="48" t="s">
        <v>27</v>
      </c>
      <c r="AJ12" s="48" t="s">
        <v>28</v>
      </c>
      <c r="AK12" s="48" t="s">
        <v>27</v>
      </c>
      <c r="AL12" s="48" t="s">
        <v>28</v>
      </c>
      <c r="AM12" s="48" t="s">
        <v>27</v>
      </c>
      <c r="AN12" s="48" t="s">
        <v>28</v>
      </c>
      <c r="AO12" s="48" t="s">
        <v>27</v>
      </c>
      <c r="AP12" s="48" t="s">
        <v>28</v>
      </c>
      <c r="AQ12" s="48" t="s">
        <v>27</v>
      </c>
      <c r="AR12" s="48" t="s">
        <v>28</v>
      </c>
      <c r="AS12" s="48" t="s">
        <v>28</v>
      </c>
      <c r="AT12" s="17"/>
    </row>
    <row r="13">
      <c r="A13" s="61" t="s">
        <v>396</v>
      </c>
      <c r="B13" s="87" t="s">
        <v>397</v>
      </c>
      <c r="C13" s="119" t="s">
        <v>398</v>
      </c>
      <c r="D13" s="120">
        <v>1.0</v>
      </c>
      <c r="E13" s="121">
        <v>2.0E7</v>
      </c>
      <c r="F13" s="122">
        <f t="shared" ref="F13:F23" si="1">E13*D13</f>
        <v>20000000</v>
      </c>
      <c r="G13" s="80">
        <v>0.0</v>
      </c>
      <c r="H13" s="80">
        <v>0.0</v>
      </c>
      <c r="I13" s="80">
        <v>0.0</v>
      </c>
      <c r="J13" s="80">
        <v>0.0</v>
      </c>
      <c r="K13" s="80">
        <v>0.0</v>
      </c>
      <c r="L13" s="80">
        <v>0.0</v>
      </c>
      <c r="M13" s="80">
        <v>0.0</v>
      </c>
      <c r="N13" s="80">
        <v>0.0</v>
      </c>
      <c r="O13" s="80">
        <v>0.0</v>
      </c>
      <c r="P13" s="80">
        <v>0.0</v>
      </c>
      <c r="Q13" s="80">
        <v>0.0</v>
      </c>
      <c r="R13" s="80">
        <v>0.0</v>
      </c>
      <c r="S13" s="80">
        <v>0.0</v>
      </c>
      <c r="T13" s="80">
        <v>0.0</v>
      </c>
      <c r="U13" s="80">
        <v>0.0</v>
      </c>
      <c r="V13" s="80">
        <v>0.0</v>
      </c>
      <c r="W13" s="80">
        <v>0.0</v>
      </c>
      <c r="X13" s="80">
        <v>0.0</v>
      </c>
      <c r="Y13" s="80">
        <v>0.0</v>
      </c>
      <c r="Z13" s="80">
        <v>0.0</v>
      </c>
      <c r="AA13" s="80">
        <v>0.0</v>
      </c>
      <c r="AB13" s="80">
        <v>0.0</v>
      </c>
      <c r="AC13" s="80">
        <v>0.0</v>
      </c>
      <c r="AD13" s="80">
        <v>0.0</v>
      </c>
      <c r="AE13" s="80">
        <v>0.0</v>
      </c>
      <c r="AF13" s="80">
        <v>0.0</v>
      </c>
      <c r="AG13" s="80">
        <v>0.0</v>
      </c>
      <c r="AH13" s="80">
        <v>0.0</v>
      </c>
      <c r="AI13" s="80">
        <v>0.0</v>
      </c>
      <c r="AJ13" s="80">
        <v>0.0</v>
      </c>
      <c r="AK13" s="80">
        <v>0.0</v>
      </c>
      <c r="AL13" s="80">
        <v>0.0</v>
      </c>
      <c r="AM13" s="80">
        <v>0.0</v>
      </c>
      <c r="AN13" s="80">
        <v>0.0</v>
      </c>
      <c r="AO13" s="80">
        <v>0.0</v>
      </c>
      <c r="AP13" s="80">
        <v>0.0</v>
      </c>
      <c r="AQ13" s="80">
        <v>0.0</v>
      </c>
      <c r="AR13" s="80">
        <v>0.0</v>
      </c>
      <c r="AS13" s="80">
        <f t="shared" ref="AS13:AS29" si="2">F13</f>
        <v>20000000</v>
      </c>
      <c r="AT13" s="80">
        <f t="shared" ref="AT13:AT29" si="3">SUM(G13:AS13)</f>
        <v>20000000</v>
      </c>
    </row>
    <row r="14">
      <c r="A14" s="61" t="s">
        <v>399</v>
      </c>
      <c r="B14" s="61" t="s">
        <v>400</v>
      </c>
      <c r="C14" s="61" t="s">
        <v>401</v>
      </c>
      <c r="D14" s="86">
        <v>1.0</v>
      </c>
      <c r="E14" s="121">
        <v>6000000.0</v>
      </c>
      <c r="F14" s="122">
        <f t="shared" si="1"/>
        <v>6000000</v>
      </c>
      <c r="G14" s="80">
        <v>0.0</v>
      </c>
      <c r="H14" s="80">
        <v>0.0</v>
      </c>
      <c r="I14" s="80">
        <v>0.0</v>
      </c>
      <c r="J14" s="80">
        <v>0.0</v>
      </c>
      <c r="K14" s="80">
        <v>0.0</v>
      </c>
      <c r="L14" s="80">
        <v>0.0</v>
      </c>
      <c r="M14" s="80">
        <v>0.0</v>
      </c>
      <c r="N14" s="80">
        <v>0.0</v>
      </c>
      <c r="O14" s="80">
        <v>0.0</v>
      </c>
      <c r="P14" s="80">
        <v>0.0</v>
      </c>
      <c r="Q14" s="80">
        <v>0.0</v>
      </c>
      <c r="R14" s="80">
        <v>0.0</v>
      </c>
      <c r="S14" s="80">
        <v>0.0</v>
      </c>
      <c r="T14" s="80">
        <v>0.0</v>
      </c>
      <c r="U14" s="80">
        <v>0.0</v>
      </c>
      <c r="V14" s="80">
        <v>0.0</v>
      </c>
      <c r="W14" s="80">
        <v>0.0</v>
      </c>
      <c r="X14" s="80">
        <v>0.0</v>
      </c>
      <c r="Y14" s="80">
        <v>0.0</v>
      </c>
      <c r="Z14" s="80">
        <v>0.0</v>
      </c>
      <c r="AA14" s="80">
        <v>0.0</v>
      </c>
      <c r="AB14" s="80">
        <v>0.0</v>
      </c>
      <c r="AC14" s="80">
        <v>0.0</v>
      </c>
      <c r="AD14" s="80">
        <v>0.0</v>
      </c>
      <c r="AE14" s="80">
        <v>0.0</v>
      </c>
      <c r="AF14" s="80">
        <v>0.0</v>
      </c>
      <c r="AG14" s="80">
        <v>0.0</v>
      </c>
      <c r="AH14" s="80">
        <v>0.0</v>
      </c>
      <c r="AI14" s="80">
        <v>0.0</v>
      </c>
      <c r="AJ14" s="80">
        <v>0.0</v>
      </c>
      <c r="AK14" s="80">
        <v>0.0</v>
      </c>
      <c r="AL14" s="80">
        <v>0.0</v>
      </c>
      <c r="AM14" s="80">
        <v>0.0</v>
      </c>
      <c r="AN14" s="80">
        <v>0.0</v>
      </c>
      <c r="AO14" s="80">
        <v>0.0</v>
      </c>
      <c r="AP14" s="80">
        <v>0.0</v>
      </c>
      <c r="AQ14" s="80">
        <v>0.0</v>
      </c>
      <c r="AR14" s="80">
        <v>0.0</v>
      </c>
      <c r="AS14" s="80">
        <f t="shared" si="2"/>
        <v>6000000</v>
      </c>
      <c r="AT14" s="80">
        <f t="shared" si="3"/>
        <v>6000000</v>
      </c>
    </row>
    <row r="15">
      <c r="A15" s="61" t="s">
        <v>402</v>
      </c>
      <c r="B15" s="87" t="s">
        <v>403</v>
      </c>
      <c r="C15" s="87" t="s">
        <v>404</v>
      </c>
      <c r="D15" s="86">
        <v>100.0</v>
      </c>
      <c r="E15" s="121">
        <v>3600000.0</v>
      </c>
      <c r="F15" s="122">
        <f t="shared" si="1"/>
        <v>360000000</v>
      </c>
      <c r="G15" s="80">
        <v>0.0</v>
      </c>
      <c r="H15" s="80">
        <v>0.0</v>
      </c>
      <c r="I15" s="80">
        <v>0.0</v>
      </c>
      <c r="J15" s="80">
        <v>0.0</v>
      </c>
      <c r="K15" s="80">
        <v>0.0</v>
      </c>
      <c r="L15" s="80">
        <v>0.0</v>
      </c>
      <c r="M15" s="80">
        <v>0.0</v>
      </c>
      <c r="N15" s="80">
        <v>0.0</v>
      </c>
      <c r="O15" s="80">
        <v>0.0</v>
      </c>
      <c r="P15" s="80">
        <v>0.0</v>
      </c>
      <c r="Q15" s="80">
        <v>1.2E7</v>
      </c>
      <c r="R15" s="80">
        <v>0.0</v>
      </c>
      <c r="S15" s="80">
        <v>0.0</v>
      </c>
      <c r="T15" s="80">
        <v>0.0</v>
      </c>
      <c r="U15" s="80">
        <v>0.0</v>
      </c>
      <c r="V15" s="80">
        <v>0.0</v>
      </c>
      <c r="W15" s="80">
        <v>0.0</v>
      </c>
      <c r="X15" s="80">
        <v>0.0</v>
      </c>
      <c r="Y15" s="80">
        <v>0.0</v>
      </c>
      <c r="Z15" s="80">
        <v>0.0</v>
      </c>
      <c r="AA15" s="80">
        <v>0.0</v>
      </c>
      <c r="AB15" s="80">
        <v>0.0</v>
      </c>
      <c r="AC15" s="80">
        <v>0.0</v>
      </c>
      <c r="AD15" s="80">
        <v>0.0</v>
      </c>
      <c r="AE15" s="80">
        <v>0.0</v>
      </c>
      <c r="AF15" s="80">
        <v>0.0</v>
      </c>
      <c r="AG15" s="80">
        <v>0.0</v>
      </c>
      <c r="AH15" s="80">
        <v>0.0</v>
      </c>
      <c r="AI15" s="80">
        <v>0.0</v>
      </c>
      <c r="AJ15" s="80">
        <v>0.0</v>
      </c>
      <c r="AK15" s="80">
        <v>0.0</v>
      </c>
      <c r="AL15" s="80">
        <v>0.0</v>
      </c>
      <c r="AM15" s="80">
        <v>0.0</v>
      </c>
      <c r="AN15" s="80">
        <v>0.0</v>
      </c>
      <c r="AO15" s="80">
        <v>0.0</v>
      </c>
      <c r="AP15" s="80">
        <v>0.0</v>
      </c>
      <c r="AQ15" s="80">
        <v>0.0</v>
      </c>
      <c r="AR15" s="80">
        <v>0.0</v>
      </c>
      <c r="AS15" s="80">
        <f t="shared" si="2"/>
        <v>360000000</v>
      </c>
      <c r="AT15" s="80">
        <f t="shared" si="3"/>
        <v>372000000</v>
      </c>
    </row>
    <row r="16">
      <c r="A16" s="61" t="s">
        <v>405</v>
      </c>
      <c r="B16" s="123" t="s">
        <v>406</v>
      </c>
      <c r="C16" s="123" t="s">
        <v>407</v>
      </c>
      <c r="D16" s="124">
        <v>12.0</v>
      </c>
      <c r="E16" s="125">
        <v>800000.0</v>
      </c>
      <c r="F16" s="122">
        <f t="shared" si="1"/>
        <v>9600000</v>
      </c>
      <c r="G16" s="80">
        <v>0.0</v>
      </c>
      <c r="H16" s="80">
        <v>0.0</v>
      </c>
      <c r="I16" s="80">
        <v>0.0</v>
      </c>
      <c r="J16" s="80">
        <v>0.0</v>
      </c>
      <c r="K16" s="80">
        <v>0.0</v>
      </c>
      <c r="L16" s="80">
        <v>0.0</v>
      </c>
      <c r="M16" s="80">
        <v>0.0</v>
      </c>
      <c r="N16" s="80">
        <v>0.0</v>
      </c>
      <c r="O16" s="80">
        <v>0.0</v>
      </c>
      <c r="P16" s="80">
        <v>0.0</v>
      </c>
      <c r="Q16" s="80">
        <v>0.0</v>
      </c>
      <c r="R16" s="80">
        <v>0.0</v>
      </c>
      <c r="S16" s="80">
        <v>0.0</v>
      </c>
      <c r="T16" s="80">
        <v>0.0</v>
      </c>
      <c r="U16" s="80">
        <v>0.0</v>
      </c>
      <c r="V16" s="80">
        <v>0.0</v>
      </c>
      <c r="W16" s="80">
        <v>0.0</v>
      </c>
      <c r="X16" s="80">
        <v>0.0</v>
      </c>
      <c r="Y16" s="80">
        <v>0.0</v>
      </c>
      <c r="Z16" s="80">
        <v>0.0</v>
      </c>
      <c r="AA16" s="80">
        <v>0.0</v>
      </c>
      <c r="AB16" s="80">
        <v>0.0</v>
      </c>
      <c r="AC16" s="80">
        <v>0.0</v>
      </c>
      <c r="AD16" s="80">
        <v>0.0</v>
      </c>
      <c r="AE16" s="80">
        <v>0.0</v>
      </c>
      <c r="AF16" s="80">
        <v>0.0</v>
      </c>
      <c r="AG16" s="80">
        <v>0.0</v>
      </c>
      <c r="AH16" s="80">
        <v>0.0</v>
      </c>
      <c r="AI16" s="80">
        <v>0.0</v>
      </c>
      <c r="AJ16" s="80">
        <v>0.0</v>
      </c>
      <c r="AK16" s="80">
        <v>0.0</v>
      </c>
      <c r="AL16" s="80">
        <v>0.0</v>
      </c>
      <c r="AM16" s="80">
        <v>0.0</v>
      </c>
      <c r="AN16" s="80">
        <v>0.0</v>
      </c>
      <c r="AO16" s="80">
        <v>0.0</v>
      </c>
      <c r="AP16" s="80">
        <v>0.0</v>
      </c>
      <c r="AQ16" s="80">
        <v>0.0</v>
      </c>
      <c r="AR16" s="80">
        <v>0.0</v>
      </c>
      <c r="AS16" s="80">
        <f t="shared" si="2"/>
        <v>9600000</v>
      </c>
      <c r="AT16" s="80">
        <f t="shared" si="3"/>
        <v>9600000</v>
      </c>
    </row>
    <row r="17">
      <c r="A17" s="61" t="s">
        <v>408</v>
      </c>
      <c r="B17" s="123" t="s">
        <v>409</v>
      </c>
      <c r="C17" s="123" t="s">
        <v>410</v>
      </c>
      <c r="D17" s="124">
        <v>12.0</v>
      </c>
      <c r="E17" s="125">
        <v>1300000.0</v>
      </c>
      <c r="F17" s="122">
        <f t="shared" si="1"/>
        <v>15600000</v>
      </c>
      <c r="G17" s="80">
        <v>0.0</v>
      </c>
      <c r="H17" s="80">
        <v>0.0</v>
      </c>
      <c r="I17" s="80">
        <v>0.0</v>
      </c>
      <c r="J17" s="80">
        <v>0.0</v>
      </c>
      <c r="K17" s="80">
        <v>0.0</v>
      </c>
      <c r="L17" s="80">
        <v>0.0</v>
      </c>
      <c r="M17" s="80">
        <v>0.0</v>
      </c>
      <c r="N17" s="80">
        <v>0.0</v>
      </c>
      <c r="O17" s="80">
        <v>0.0</v>
      </c>
      <c r="P17" s="80">
        <v>0.0</v>
      </c>
      <c r="Q17" s="80">
        <v>0.0</v>
      </c>
      <c r="R17" s="80">
        <v>0.0</v>
      </c>
      <c r="S17" s="80">
        <v>0.0</v>
      </c>
      <c r="T17" s="80">
        <v>0.0</v>
      </c>
      <c r="U17" s="80">
        <v>0.0</v>
      </c>
      <c r="V17" s="80">
        <v>0.0</v>
      </c>
      <c r="W17" s="80">
        <v>0.0</v>
      </c>
      <c r="X17" s="80">
        <v>0.0</v>
      </c>
      <c r="Y17" s="80">
        <v>0.0</v>
      </c>
      <c r="Z17" s="80">
        <v>0.0</v>
      </c>
      <c r="AA17" s="80">
        <v>0.0</v>
      </c>
      <c r="AB17" s="80">
        <v>0.0</v>
      </c>
      <c r="AC17" s="80">
        <v>0.0</v>
      </c>
      <c r="AD17" s="80">
        <v>0.0</v>
      </c>
      <c r="AE17" s="80">
        <v>0.0</v>
      </c>
      <c r="AF17" s="80">
        <v>0.0</v>
      </c>
      <c r="AG17" s="80">
        <v>0.0</v>
      </c>
      <c r="AH17" s="80">
        <v>0.0</v>
      </c>
      <c r="AI17" s="80">
        <v>0.0</v>
      </c>
      <c r="AJ17" s="80">
        <v>0.0</v>
      </c>
      <c r="AK17" s="80">
        <v>0.0</v>
      </c>
      <c r="AL17" s="80">
        <v>0.0</v>
      </c>
      <c r="AM17" s="80">
        <v>0.0</v>
      </c>
      <c r="AN17" s="80">
        <v>0.0</v>
      </c>
      <c r="AO17" s="80">
        <v>0.0</v>
      </c>
      <c r="AP17" s="80">
        <v>0.0</v>
      </c>
      <c r="AQ17" s="80">
        <v>0.0</v>
      </c>
      <c r="AR17" s="80">
        <v>0.0</v>
      </c>
      <c r="AS17" s="80">
        <f t="shared" si="2"/>
        <v>15600000</v>
      </c>
      <c r="AT17" s="80">
        <f t="shared" si="3"/>
        <v>15600000</v>
      </c>
    </row>
    <row r="18">
      <c r="A18" s="61" t="s">
        <v>411</v>
      </c>
      <c r="B18" s="123" t="s">
        <v>412</v>
      </c>
      <c r="C18" s="123" t="s">
        <v>413</v>
      </c>
      <c r="D18" s="124">
        <v>12.0</v>
      </c>
      <c r="E18" s="125">
        <v>6500000.0</v>
      </c>
      <c r="F18" s="122">
        <f t="shared" si="1"/>
        <v>78000000</v>
      </c>
      <c r="G18" s="80">
        <v>0.0</v>
      </c>
      <c r="H18" s="80">
        <v>0.0</v>
      </c>
      <c r="I18" s="80">
        <v>0.0</v>
      </c>
      <c r="J18" s="80">
        <v>0.0</v>
      </c>
      <c r="K18" s="80">
        <v>0.0</v>
      </c>
      <c r="L18" s="80">
        <v>0.0</v>
      </c>
      <c r="M18" s="80">
        <v>0.0</v>
      </c>
      <c r="N18" s="80">
        <v>0.0</v>
      </c>
      <c r="O18" s="80">
        <v>0.0</v>
      </c>
      <c r="P18" s="80">
        <v>0.0</v>
      </c>
      <c r="Q18" s="80">
        <v>0.0</v>
      </c>
      <c r="R18" s="80">
        <v>0.0</v>
      </c>
      <c r="S18" s="80">
        <v>0.0</v>
      </c>
      <c r="T18" s="80">
        <v>0.0</v>
      </c>
      <c r="U18" s="80">
        <v>0.0</v>
      </c>
      <c r="V18" s="80">
        <v>0.0</v>
      </c>
      <c r="W18" s="80">
        <v>0.0</v>
      </c>
      <c r="X18" s="80">
        <v>0.0</v>
      </c>
      <c r="Y18" s="80">
        <v>0.0</v>
      </c>
      <c r="Z18" s="80">
        <v>0.0</v>
      </c>
      <c r="AA18" s="80">
        <v>0.0</v>
      </c>
      <c r="AB18" s="80">
        <v>0.0</v>
      </c>
      <c r="AC18" s="80">
        <v>0.0</v>
      </c>
      <c r="AD18" s="80">
        <v>0.0</v>
      </c>
      <c r="AE18" s="80">
        <v>0.0</v>
      </c>
      <c r="AF18" s="80">
        <v>0.0</v>
      </c>
      <c r="AG18" s="80">
        <v>0.0</v>
      </c>
      <c r="AH18" s="80">
        <v>0.0</v>
      </c>
      <c r="AI18" s="80">
        <v>0.0</v>
      </c>
      <c r="AJ18" s="80">
        <v>0.0</v>
      </c>
      <c r="AK18" s="80">
        <v>0.0</v>
      </c>
      <c r="AL18" s="80">
        <v>0.0</v>
      </c>
      <c r="AM18" s="80">
        <v>0.0</v>
      </c>
      <c r="AN18" s="80">
        <v>0.0</v>
      </c>
      <c r="AO18" s="80">
        <v>0.0</v>
      </c>
      <c r="AP18" s="80">
        <v>0.0</v>
      </c>
      <c r="AQ18" s="80">
        <v>0.0</v>
      </c>
      <c r="AR18" s="80">
        <v>0.0</v>
      </c>
      <c r="AS18" s="80">
        <f t="shared" si="2"/>
        <v>78000000</v>
      </c>
      <c r="AT18" s="80">
        <f t="shared" si="3"/>
        <v>78000000</v>
      </c>
    </row>
    <row r="19">
      <c r="A19" s="61" t="s">
        <v>414</v>
      </c>
      <c r="B19" s="123" t="s">
        <v>415</v>
      </c>
      <c r="C19" s="123" t="s">
        <v>416</v>
      </c>
      <c r="D19" s="124">
        <v>6.0</v>
      </c>
      <c r="E19" s="125">
        <v>2200000.0</v>
      </c>
      <c r="F19" s="122">
        <f t="shared" si="1"/>
        <v>13200000</v>
      </c>
      <c r="G19" s="80">
        <v>0.0</v>
      </c>
      <c r="H19" s="80">
        <v>0.0</v>
      </c>
      <c r="I19" s="80">
        <v>0.0</v>
      </c>
      <c r="J19" s="80">
        <v>0.0</v>
      </c>
      <c r="K19" s="80">
        <v>0.0</v>
      </c>
      <c r="L19" s="80">
        <v>0.0</v>
      </c>
      <c r="M19" s="80">
        <v>0.0</v>
      </c>
      <c r="N19" s="80">
        <v>0.0</v>
      </c>
      <c r="O19" s="80">
        <v>0.0</v>
      </c>
      <c r="P19" s="80">
        <v>0.0</v>
      </c>
      <c r="Q19" s="80">
        <v>0.0</v>
      </c>
      <c r="R19" s="80">
        <v>0.0</v>
      </c>
      <c r="S19" s="80">
        <v>0.0</v>
      </c>
      <c r="T19" s="80">
        <v>0.0</v>
      </c>
      <c r="U19" s="80">
        <v>0.0</v>
      </c>
      <c r="V19" s="80">
        <v>0.0</v>
      </c>
      <c r="W19" s="80">
        <v>0.0</v>
      </c>
      <c r="X19" s="80">
        <v>0.0</v>
      </c>
      <c r="Y19" s="80">
        <v>0.0</v>
      </c>
      <c r="Z19" s="80">
        <v>0.0</v>
      </c>
      <c r="AA19" s="80">
        <v>0.0</v>
      </c>
      <c r="AB19" s="80">
        <v>0.0</v>
      </c>
      <c r="AC19" s="80">
        <v>0.0</v>
      </c>
      <c r="AD19" s="80">
        <v>0.0</v>
      </c>
      <c r="AE19" s="80">
        <v>0.0</v>
      </c>
      <c r="AF19" s="80">
        <v>0.0</v>
      </c>
      <c r="AG19" s="80">
        <v>0.0</v>
      </c>
      <c r="AH19" s="80">
        <v>0.0</v>
      </c>
      <c r="AI19" s="80">
        <v>0.0</v>
      </c>
      <c r="AJ19" s="80">
        <v>0.0</v>
      </c>
      <c r="AK19" s="80">
        <v>0.0</v>
      </c>
      <c r="AL19" s="80">
        <v>0.0</v>
      </c>
      <c r="AM19" s="80">
        <v>0.0</v>
      </c>
      <c r="AN19" s="80">
        <v>0.0</v>
      </c>
      <c r="AO19" s="80">
        <v>0.0</v>
      </c>
      <c r="AP19" s="80">
        <v>0.0</v>
      </c>
      <c r="AQ19" s="80">
        <v>0.0</v>
      </c>
      <c r="AR19" s="80">
        <v>0.0</v>
      </c>
      <c r="AS19" s="80">
        <f t="shared" si="2"/>
        <v>13200000</v>
      </c>
      <c r="AT19" s="80">
        <f t="shared" si="3"/>
        <v>13200000</v>
      </c>
    </row>
    <row r="20">
      <c r="A20" s="61" t="s">
        <v>417</v>
      </c>
      <c r="B20" s="123" t="s">
        <v>418</v>
      </c>
      <c r="C20" s="123" t="s">
        <v>419</v>
      </c>
      <c r="D20" s="124">
        <v>40.0</v>
      </c>
      <c r="E20" s="125">
        <v>100000.0</v>
      </c>
      <c r="F20" s="122">
        <f t="shared" si="1"/>
        <v>4000000</v>
      </c>
      <c r="G20" s="80">
        <v>0.0</v>
      </c>
      <c r="H20" s="80">
        <v>0.0</v>
      </c>
      <c r="I20" s="80">
        <v>0.0</v>
      </c>
      <c r="J20" s="80">
        <v>0.0</v>
      </c>
      <c r="K20" s="80">
        <v>0.0</v>
      </c>
      <c r="L20" s="80">
        <v>0.0</v>
      </c>
      <c r="M20" s="80">
        <v>0.0</v>
      </c>
      <c r="N20" s="80">
        <v>0.0</v>
      </c>
      <c r="O20" s="80">
        <v>0.0</v>
      </c>
      <c r="P20" s="80">
        <v>0.0</v>
      </c>
      <c r="Q20" s="80">
        <v>0.0</v>
      </c>
      <c r="R20" s="80">
        <v>0.0</v>
      </c>
      <c r="S20" s="80">
        <v>0.0</v>
      </c>
      <c r="T20" s="80">
        <v>0.0</v>
      </c>
      <c r="U20" s="80">
        <v>0.0</v>
      </c>
      <c r="V20" s="80">
        <v>0.0</v>
      </c>
      <c r="W20" s="80">
        <v>0.0</v>
      </c>
      <c r="X20" s="80">
        <v>0.0</v>
      </c>
      <c r="Y20" s="80">
        <v>0.0</v>
      </c>
      <c r="Z20" s="80">
        <v>0.0</v>
      </c>
      <c r="AA20" s="80">
        <v>0.0</v>
      </c>
      <c r="AB20" s="80">
        <v>0.0</v>
      </c>
      <c r="AC20" s="80">
        <v>0.0</v>
      </c>
      <c r="AD20" s="80">
        <v>0.0</v>
      </c>
      <c r="AE20" s="80">
        <v>0.0</v>
      </c>
      <c r="AF20" s="80">
        <v>0.0</v>
      </c>
      <c r="AG20" s="80">
        <v>0.0</v>
      </c>
      <c r="AH20" s="80">
        <v>0.0</v>
      </c>
      <c r="AI20" s="80">
        <v>0.0</v>
      </c>
      <c r="AJ20" s="80">
        <v>0.0</v>
      </c>
      <c r="AK20" s="80">
        <v>0.0</v>
      </c>
      <c r="AL20" s="80">
        <v>0.0</v>
      </c>
      <c r="AM20" s="80">
        <v>0.0</v>
      </c>
      <c r="AN20" s="80">
        <v>0.0</v>
      </c>
      <c r="AO20" s="80">
        <v>0.0</v>
      </c>
      <c r="AP20" s="80">
        <v>0.0</v>
      </c>
      <c r="AQ20" s="80">
        <v>0.0</v>
      </c>
      <c r="AR20" s="80">
        <v>0.0</v>
      </c>
      <c r="AS20" s="80">
        <f t="shared" si="2"/>
        <v>4000000</v>
      </c>
      <c r="AT20" s="80">
        <f t="shared" si="3"/>
        <v>4000000</v>
      </c>
    </row>
    <row r="21">
      <c r="A21" s="61" t="s">
        <v>420</v>
      </c>
      <c r="B21" s="123" t="s">
        <v>421</v>
      </c>
      <c r="C21" s="123" t="s">
        <v>422</v>
      </c>
      <c r="D21" s="124">
        <v>10.0</v>
      </c>
      <c r="E21" s="125">
        <v>3500000.0</v>
      </c>
      <c r="F21" s="122">
        <f t="shared" si="1"/>
        <v>35000000</v>
      </c>
      <c r="G21" s="80">
        <v>0.0</v>
      </c>
      <c r="H21" s="80">
        <v>0.0</v>
      </c>
      <c r="I21" s="80">
        <v>0.0</v>
      </c>
      <c r="J21" s="80">
        <v>0.0</v>
      </c>
      <c r="K21" s="80">
        <v>0.0</v>
      </c>
      <c r="L21" s="80">
        <v>0.0</v>
      </c>
      <c r="M21" s="80">
        <v>0.0</v>
      </c>
      <c r="N21" s="80">
        <v>0.0</v>
      </c>
      <c r="O21" s="80">
        <v>0.0</v>
      </c>
      <c r="P21" s="80">
        <v>0.0</v>
      </c>
      <c r="Q21" s="80">
        <v>0.0</v>
      </c>
      <c r="R21" s="80">
        <v>0.0</v>
      </c>
      <c r="S21" s="80">
        <v>0.0</v>
      </c>
      <c r="T21" s="80">
        <v>0.0</v>
      </c>
      <c r="U21" s="80">
        <v>0.0</v>
      </c>
      <c r="V21" s="80">
        <v>0.0</v>
      </c>
      <c r="W21" s="80">
        <v>0.0</v>
      </c>
      <c r="X21" s="80">
        <v>0.0</v>
      </c>
      <c r="Y21" s="80">
        <v>0.0</v>
      </c>
      <c r="Z21" s="80">
        <v>0.0</v>
      </c>
      <c r="AA21" s="80">
        <v>0.0</v>
      </c>
      <c r="AB21" s="80">
        <v>0.0</v>
      </c>
      <c r="AC21" s="80">
        <v>0.0</v>
      </c>
      <c r="AD21" s="80">
        <v>0.0</v>
      </c>
      <c r="AE21" s="80">
        <v>0.0</v>
      </c>
      <c r="AF21" s="80">
        <v>0.0</v>
      </c>
      <c r="AG21" s="80">
        <v>0.0</v>
      </c>
      <c r="AH21" s="80">
        <v>0.0</v>
      </c>
      <c r="AI21" s="80">
        <v>0.0</v>
      </c>
      <c r="AJ21" s="80">
        <v>0.0</v>
      </c>
      <c r="AK21" s="80">
        <v>0.0</v>
      </c>
      <c r="AL21" s="80">
        <v>0.0</v>
      </c>
      <c r="AM21" s="80">
        <v>0.0</v>
      </c>
      <c r="AN21" s="80">
        <v>0.0</v>
      </c>
      <c r="AO21" s="80">
        <v>0.0</v>
      </c>
      <c r="AP21" s="80">
        <v>0.0</v>
      </c>
      <c r="AQ21" s="80">
        <v>0.0</v>
      </c>
      <c r="AR21" s="80">
        <v>0.0</v>
      </c>
      <c r="AS21" s="80">
        <f t="shared" si="2"/>
        <v>35000000</v>
      </c>
      <c r="AT21" s="80">
        <f t="shared" si="3"/>
        <v>35000000</v>
      </c>
    </row>
    <row r="22">
      <c r="A22" s="61" t="s">
        <v>423</v>
      </c>
      <c r="B22" s="123" t="s">
        <v>424</v>
      </c>
      <c r="C22" s="123" t="s">
        <v>425</v>
      </c>
      <c r="D22" s="124">
        <v>1.0</v>
      </c>
      <c r="E22" s="125">
        <v>6.07E7</v>
      </c>
      <c r="F22" s="122">
        <f t="shared" si="1"/>
        <v>60700000</v>
      </c>
      <c r="G22" s="80">
        <v>0.0</v>
      </c>
      <c r="H22" s="80">
        <v>0.0</v>
      </c>
      <c r="I22" s="80">
        <v>0.0</v>
      </c>
      <c r="J22" s="80">
        <v>0.0</v>
      </c>
      <c r="K22" s="80">
        <v>0.0</v>
      </c>
      <c r="L22" s="80">
        <v>0.0</v>
      </c>
      <c r="M22" s="80">
        <v>0.0</v>
      </c>
      <c r="N22" s="80">
        <v>0.0</v>
      </c>
      <c r="O22" s="80">
        <v>0.0</v>
      </c>
      <c r="P22" s="80">
        <v>0.0</v>
      </c>
      <c r="Q22" s="80">
        <v>0.0</v>
      </c>
      <c r="R22" s="80">
        <v>0.0</v>
      </c>
      <c r="S22" s="80">
        <v>0.0</v>
      </c>
      <c r="T22" s="80">
        <v>0.0</v>
      </c>
      <c r="U22" s="80">
        <v>0.0</v>
      </c>
      <c r="V22" s="80">
        <v>0.0</v>
      </c>
      <c r="W22" s="80">
        <v>0.0</v>
      </c>
      <c r="X22" s="80">
        <v>0.0</v>
      </c>
      <c r="Y22" s="80">
        <v>0.0</v>
      </c>
      <c r="Z22" s="80">
        <v>0.0</v>
      </c>
      <c r="AA22" s="80">
        <v>0.0</v>
      </c>
      <c r="AB22" s="80">
        <v>0.0</v>
      </c>
      <c r="AC22" s="80">
        <v>0.0</v>
      </c>
      <c r="AD22" s="80">
        <v>0.0</v>
      </c>
      <c r="AE22" s="80">
        <v>0.0</v>
      </c>
      <c r="AF22" s="80">
        <v>0.0</v>
      </c>
      <c r="AG22" s="80">
        <v>0.0</v>
      </c>
      <c r="AH22" s="80">
        <v>0.0</v>
      </c>
      <c r="AI22" s="80">
        <v>0.0</v>
      </c>
      <c r="AJ22" s="80">
        <v>0.0</v>
      </c>
      <c r="AK22" s="80">
        <v>0.0</v>
      </c>
      <c r="AL22" s="80">
        <v>0.0</v>
      </c>
      <c r="AM22" s="80">
        <v>0.0</v>
      </c>
      <c r="AN22" s="80">
        <v>0.0</v>
      </c>
      <c r="AO22" s="80">
        <v>0.0</v>
      </c>
      <c r="AP22" s="80">
        <v>0.0</v>
      </c>
      <c r="AQ22" s="80">
        <v>0.0</v>
      </c>
      <c r="AR22" s="80">
        <v>0.0</v>
      </c>
      <c r="AS22" s="80">
        <f t="shared" si="2"/>
        <v>60700000</v>
      </c>
      <c r="AT22" s="80">
        <f t="shared" si="3"/>
        <v>60700000</v>
      </c>
    </row>
    <row r="23">
      <c r="A23" s="61" t="s">
        <v>426</v>
      </c>
      <c r="B23" s="123" t="s">
        <v>427</v>
      </c>
      <c r="C23" s="123" t="s">
        <v>428</v>
      </c>
      <c r="D23" s="124">
        <v>36.0</v>
      </c>
      <c r="E23" s="126">
        <v>5000000.0</v>
      </c>
      <c r="F23" s="122">
        <f t="shared" si="1"/>
        <v>180000000</v>
      </c>
      <c r="G23" s="80">
        <v>0.0</v>
      </c>
      <c r="H23" s="80">
        <v>0.0</v>
      </c>
      <c r="I23" s="80">
        <v>0.0</v>
      </c>
      <c r="J23" s="80">
        <v>0.0</v>
      </c>
      <c r="K23" s="80">
        <v>0.0</v>
      </c>
      <c r="L23" s="80">
        <v>0.0</v>
      </c>
      <c r="M23" s="80">
        <v>0.0</v>
      </c>
      <c r="N23" s="80">
        <v>0.0</v>
      </c>
      <c r="O23" s="80">
        <v>0.0</v>
      </c>
      <c r="P23" s="80">
        <v>0.0</v>
      </c>
      <c r="Q23" s="80">
        <v>0.0</v>
      </c>
      <c r="R23" s="80">
        <v>0.0</v>
      </c>
      <c r="S23" s="80">
        <v>0.0</v>
      </c>
      <c r="T23" s="80">
        <v>0.0</v>
      </c>
      <c r="U23" s="80">
        <v>0.0</v>
      </c>
      <c r="V23" s="80">
        <v>0.0</v>
      </c>
      <c r="W23" s="80">
        <v>0.0</v>
      </c>
      <c r="X23" s="80">
        <v>0.0</v>
      </c>
      <c r="Y23" s="80">
        <v>0.0</v>
      </c>
      <c r="Z23" s="80">
        <v>0.0</v>
      </c>
      <c r="AA23" s="80">
        <v>0.0</v>
      </c>
      <c r="AB23" s="80">
        <v>0.0</v>
      </c>
      <c r="AC23" s="80">
        <v>0.0</v>
      </c>
      <c r="AD23" s="80">
        <v>0.0</v>
      </c>
      <c r="AE23" s="80">
        <v>0.0</v>
      </c>
      <c r="AF23" s="80">
        <v>0.0</v>
      </c>
      <c r="AG23" s="80">
        <v>0.0</v>
      </c>
      <c r="AH23" s="80">
        <v>0.0</v>
      </c>
      <c r="AI23" s="80">
        <v>0.0</v>
      </c>
      <c r="AJ23" s="80">
        <v>0.0</v>
      </c>
      <c r="AK23" s="80">
        <v>0.0</v>
      </c>
      <c r="AL23" s="80">
        <v>0.0</v>
      </c>
      <c r="AM23" s="80">
        <v>0.0</v>
      </c>
      <c r="AN23" s="80">
        <v>0.0</v>
      </c>
      <c r="AO23" s="80">
        <v>0.0</v>
      </c>
      <c r="AP23" s="80">
        <v>0.0</v>
      </c>
      <c r="AQ23" s="80">
        <v>0.0</v>
      </c>
      <c r="AR23" s="80">
        <v>0.0</v>
      </c>
      <c r="AS23" s="80">
        <f t="shared" si="2"/>
        <v>180000000</v>
      </c>
      <c r="AT23" s="80">
        <f t="shared" si="3"/>
        <v>180000000</v>
      </c>
    </row>
    <row r="24">
      <c r="A24" s="61" t="s">
        <v>429</v>
      </c>
      <c r="B24" s="123" t="s">
        <v>430</v>
      </c>
      <c r="C24" s="123" t="s">
        <v>431</v>
      </c>
      <c r="D24" s="124">
        <v>1.0</v>
      </c>
      <c r="E24" s="126">
        <f>540000*3</f>
        <v>1620000</v>
      </c>
      <c r="F24" s="122">
        <f t="shared" ref="F24:F26" si="4">D24*E24</f>
        <v>1620000</v>
      </c>
      <c r="G24" s="80">
        <v>0.0</v>
      </c>
      <c r="H24" s="80">
        <v>0.0</v>
      </c>
      <c r="I24" s="80">
        <v>0.0</v>
      </c>
      <c r="J24" s="80">
        <v>0.0</v>
      </c>
      <c r="K24" s="80">
        <v>0.0</v>
      </c>
      <c r="L24" s="80">
        <v>0.0</v>
      </c>
      <c r="M24" s="80">
        <v>0.0</v>
      </c>
      <c r="N24" s="80">
        <v>0.0</v>
      </c>
      <c r="O24" s="80">
        <v>0.0</v>
      </c>
      <c r="P24" s="80">
        <v>0.0</v>
      </c>
      <c r="Q24" s="80">
        <v>0.0</v>
      </c>
      <c r="R24" s="80">
        <v>0.0</v>
      </c>
      <c r="S24" s="80">
        <v>0.0</v>
      </c>
      <c r="T24" s="80">
        <v>0.0</v>
      </c>
      <c r="U24" s="80">
        <v>0.0</v>
      </c>
      <c r="V24" s="80">
        <v>0.0</v>
      </c>
      <c r="W24" s="80">
        <v>0.0</v>
      </c>
      <c r="X24" s="80">
        <v>0.0</v>
      </c>
      <c r="Y24" s="80">
        <v>0.0</v>
      </c>
      <c r="Z24" s="80">
        <v>0.0</v>
      </c>
      <c r="AA24" s="80">
        <v>0.0</v>
      </c>
      <c r="AB24" s="80">
        <v>0.0</v>
      </c>
      <c r="AC24" s="80">
        <v>0.0</v>
      </c>
      <c r="AD24" s="80">
        <v>0.0</v>
      </c>
      <c r="AE24" s="80">
        <v>0.0</v>
      </c>
      <c r="AF24" s="80">
        <v>0.0</v>
      </c>
      <c r="AG24" s="80">
        <v>0.0</v>
      </c>
      <c r="AH24" s="80">
        <v>0.0</v>
      </c>
      <c r="AI24" s="80">
        <v>0.0</v>
      </c>
      <c r="AJ24" s="80">
        <v>0.0</v>
      </c>
      <c r="AK24" s="80">
        <v>0.0</v>
      </c>
      <c r="AL24" s="80">
        <v>0.0</v>
      </c>
      <c r="AM24" s="80">
        <v>0.0</v>
      </c>
      <c r="AN24" s="80">
        <v>0.0</v>
      </c>
      <c r="AO24" s="80">
        <v>0.0</v>
      </c>
      <c r="AP24" s="80">
        <v>0.0</v>
      </c>
      <c r="AQ24" s="80">
        <v>0.0</v>
      </c>
      <c r="AR24" s="80">
        <v>0.0</v>
      </c>
      <c r="AS24" s="80">
        <f t="shared" si="2"/>
        <v>1620000</v>
      </c>
      <c r="AT24" s="80">
        <f t="shared" si="3"/>
        <v>1620000</v>
      </c>
    </row>
    <row r="25">
      <c r="A25" s="61" t="s">
        <v>432</v>
      </c>
      <c r="B25" s="123" t="s">
        <v>433</v>
      </c>
      <c r="C25" s="123" t="s">
        <v>434</v>
      </c>
      <c r="D25" s="124">
        <v>1.0</v>
      </c>
      <c r="E25" s="126">
        <f>1499340*3</f>
        <v>4498020</v>
      </c>
      <c r="F25" s="122">
        <f t="shared" si="4"/>
        <v>4498020</v>
      </c>
      <c r="G25" s="80">
        <v>0.0</v>
      </c>
      <c r="H25" s="80">
        <v>0.0</v>
      </c>
      <c r="I25" s="80">
        <v>0.0</v>
      </c>
      <c r="J25" s="80">
        <v>0.0</v>
      </c>
      <c r="K25" s="80">
        <v>0.0</v>
      </c>
      <c r="L25" s="80">
        <v>0.0</v>
      </c>
      <c r="M25" s="80">
        <v>0.0</v>
      </c>
      <c r="N25" s="80">
        <v>0.0</v>
      </c>
      <c r="O25" s="80">
        <v>0.0</v>
      </c>
      <c r="P25" s="80">
        <v>0.0</v>
      </c>
      <c r="Q25" s="80">
        <v>0.0</v>
      </c>
      <c r="R25" s="80">
        <v>0.0</v>
      </c>
      <c r="S25" s="80">
        <v>0.0</v>
      </c>
      <c r="T25" s="80">
        <v>0.0</v>
      </c>
      <c r="U25" s="80">
        <v>0.0</v>
      </c>
      <c r="V25" s="80">
        <v>0.0</v>
      </c>
      <c r="W25" s="80">
        <v>0.0</v>
      </c>
      <c r="X25" s="80">
        <v>0.0</v>
      </c>
      <c r="Y25" s="80">
        <v>0.0</v>
      </c>
      <c r="Z25" s="80">
        <v>0.0</v>
      </c>
      <c r="AA25" s="80">
        <v>0.0</v>
      </c>
      <c r="AB25" s="80">
        <v>0.0</v>
      </c>
      <c r="AC25" s="80">
        <v>0.0</v>
      </c>
      <c r="AD25" s="80">
        <v>0.0</v>
      </c>
      <c r="AE25" s="80">
        <v>0.0</v>
      </c>
      <c r="AF25" s="80">
        <v>0.0</v>
      </c>
      <c r="AG25" s="80">
        <v>0.0</v>
      </c>
      <c r="AH25" s="80">
        <v>0.0</v>
      </c>
      <c r="AI25" s="80">
        <v>0.0</v>
      </c>
      <c r="AJ25" s="80">
        <v>0.0</v>
      </c>
      <c r="AK25" s="80">
        <v>0.0</v>
      </c>
      <c r="AL25" s="80">
        <v>0.0</v>
      </c>
      <c r="AM25" s="80">
        <v>0.0</v>
      </c>
      <c r="AN25" s="80">
        <v>0.0</v>
      </c>
      <c r="AO25" s="80">
        <v>0.0</v>
      </c>
      <c r="AP25" s="80">
        <v>0.0</v>
      </c>
      <c r="AQ25" s="80">
        <v>0.0</v>
      </c>
      <c r="AR25" s="80">
        <v>0.0</v>
      </c>
      <c r="AS25" s="80">
        <f t="shared" si="2"/>
        <v>4498020</v>
      </c>
      <c r="AT25" s="80">
        <f t="shared" si="3"/>
        <v>4498020</v>
      </c>
    </row>
    <row r="26">
      <c r="A26" s="61" t="s">
        <v>435</v>
      </c>
      <c r="B26" s="123" t="s">
        <v>436</v>
      </c>
      <c r="C26" s="123" t="s">
        <v>437</v>
      </c>
      <c r="D26" s="124">
        <v>1.0</v>
      </c>
      <c r="E26" s="126">
        <f>1081440*3</f>
        <v>3244320</v>
      </c>
      <c r="F26" s="122">
        <f t="shared" si="4"/>
        <v>3244320</v>
      </c>
      <c r="G26" s="80">
        <v>0.0</v>
      </c>
      <c r="H26" s="80">
        <v>0.0</v>
      </c>
      <c r="I26" s="80">
        <v>0.0</v>
      </c>
      <c r="J26" s="80">
        <v>0.0</v>
      </c>
      <c r="K26" s="80">
        <v>0.0</v>
      </c>
      <c r="L26" s="80">
        <v>0.0</v>
      </c>
      <c r="M26" s="80">
        <v>0.0</v>
      </c>
      <c r="N26" s="80">
        <v>0.0</v>
      </c>
      <c r="O26" s="80">
        <v>0.0</v>
      </c>
      <c r="P26" s="80">
        <v>0.0</v>
      </c>
      <c r="Q26" s="80">
        <v>0.0</v>
      </c>
      <c r="R26" s="80">
        <v>0.0</v>
      </c>
      <c r="S26" s="80">
        <v>0.0</v>
      </c>
      <c r="T26" s="80">
        <v>0.0</v>
      </c>
      <c r="U26" s="80">
        <v>0.0</v>
      </c>
      <c r="V26" s="80">
        <v>0.0</v>
      </c>
      <c r="W26" s="80">
        <v>0.0</v>
      </c>
      <c r="X26" s="80">
        <v>0.0</v>
      </c>
      <c r="Y26" s="80">
        <v>0.0</v>
      </c>
      <c r="Z26" s="80">
        <v>0.0</v>
      </c>
      <c r="AA26" s="80">
        <v>0.0</v>
      </c>
      <c r="AB26" s="80">
        <v>0.0</v>
      </c>
      <c r="AC26" s="80">
        <v>0.0</v>
      </c>
      <c r="AD26" s="80">
        <v>0.0</v>
      </c>
      <c r="AE26" s="80">
        <v>0.0</v>
      </c>
      <c r="AF26" s="80">
        <v>0.0</v>
      </c>
      <c r="AG26" s="80">
        <v>0.0</v>
      </c>
      <c r="AH26" s="80">
        <v>0.0</v>
      </c>
      <c r="AI26" s="80">
        <v>0.0</v>
      </c>
      <c r="AJ26" s="80">
        <v>0.0</v>
      </c>
      <c r="AK26" s="80">
        <v>0.0</v>
      </c>
      <c r="AL26" s="80">
        <v>0.0</v>
      </c>
      <c r="AM26" s="80">
        <v>0.0</v>
      </c>
      <c r="AN26" s="80">
        <v>0.0</v>
      </c>
      <c r="AO26" s="80">
        <v>0.0</v>
      </c>
      <c r="AP26" s="80">
        <v>0.0</v>
      </c>
      <c r="AQ26" s="80">
        <v>0.0</v>
      </c>
      <c r="AR26" s="80">
        <v>0.0</v>
      </c>
      <c r="AS26" s="80">
        <f t="shared" si="2"/>
        <v>3244320</v>
      </c>
      <c r="AT26" s="80">
        <f t="shared" si="3"/>
        <v>3244320</v>
      </c>
    </row>
    <row r="27">
      <c r="A27" s="61" t="s">
        <v>438</v>
      </c>
      <c r="B27" s="123" t="s">
        <v>439</v>
      </c>
      <c r="C27" s="123" t="s">
        <v>440</v>
      </c>
      <c r="D27" s="124">
        <v>2.0</v>
      </c>
      <c r="E27" s="126">
        <f>(350000)*36+850000</f>
        <v>13450000</v>
      </c>
      <c r="F27" s="122">
        <f>E27*D27</f>
        <v>26900000</v>
      </c>
      <c r="G27" s="80">
        <v>0.0</v>
      </c>
      <c r="H27" s="80">
        <v>0.0</v>
      </c>
      <c r="I27" s="80">
        <v>0.0</v>
      </c>
      <c r="J27" s="80">
        <v>0.0</v>
      </c>
      <c r="K27" s="80">
        <v>0.0</v>
      </c>
      <c r="L27" s="80">
        <v>0.0</v>
      </c>
      <c r="M27" s="80">
        <v>0.0</v>
      </c>
      <c r="N27" s="80">
        <v>0.0</v>
      </c>
      <c r="O27" s="80">
        <v>0.0</v>
      </c>
      <c r="P27" s="80">
        <v>0.0</v>
      </c>
      <c r="Q27" s="80">
        <v>0.0</v>
      </c>
      <c r="R27" s="80">
        <v>0.0</v>
      </c>
      <c r="S27" s="80">
        <v>0.0</v>
      </c>
      <c r="T27" s="80">
        <v>0.0</v>
      </c>
      <c r="U27" s="80">
        <v>0.0</v>
      </c>
      <c r="V27" s="80">
        <v>0.0</v>
      </c>
      <c r="W27" s="80">
        <v>0.0</v>
      </c>
      <c r="X27" s="80">
        <v>0.0</v>
      </c>
      <c r="Y27" s="80">
        <v>0.0</v>
      </c>
      <c r="Z27" s="80">
        <v>0.0</v>
      </c>
      <c r="AA27" s="80">
        <v>0.0</v>
      </c>
      <c r="AB27" s="80">
        <v>0.0</v>
      </c>
      <c r="AC27" s="80">
        <v>0.0</v>
      </c>
      <c r="AD27" s="80">
        <v>0.0</v>
      </c>
      <c r="AE27" s="80">
        <v>0.0</v>
      </c>
      <c r="AF27" s="80">
        <v>0.0</v>
      </c>
      <c r="AG27" s="80">
        <v>0.0</v>
      </c>
      <c r="AH27" s="80">
        <v>0.0</v>
      </c>
      <c r="AI27" s="80">
        <v>0.0</v>
      </c>
      <c r="AJ27" s="80">
        <v>0.0</v>
      </c>
      <c r="AK27" s="80">
        <v>0.0</v>
      </c>
      <c r="AL27" s="80">
        <v>0.0</v>
      </c>
      <c r="AM27" s="80">
        <v>0.0</v>
      </c>
      <c r="AN27" s="80">
        <v>0.0</v>
      </c>
      <c r="AO27" s="80">
        <v>0.0</v>
      </c>
      <c r="AP27" s="80">
        <v>0.0</v>
      </c>
      <c r="AQ27" s="80">
        <v>0.0</v>
      </c>
      <c r="AR27" s="80">
        <v>0.0</v>
      </c>
      <c r="AS27" s="80">
        <f t="shared" si="2"/>
        <v>26900000</v>
      </c>
      <c r="AT27" s="80">
        <f t="shared" si="3"/>
        <v>26900000</v>
      </c>
    </row>
    <row r="28">
      <c r="A28" s="61" t="s">
        <v>441</v>
      </c>
      <c r="B28" s="127" t="s">
        <v>442</v>
      </c>
      <c r="C28" s="127" t="s">
        <v>443</v>
      </c>
      <c r="D28" s="128">
        <v>1.0</v>
      </c>
      <c r="E28" s="129">
        <v>1.9975E7</v>
      </c>
      <c r="F28" s="129">
        <f t="shared" ref="F28:F29" si="5">D28*E28</f>
        <v>19975000</v>
      </c>
      <c r="G28" s="80">
        <v>0.0</v>
      </c>
      <c r="H28" s="80">
        <v>0.0</v>
      </c>
      <c r="I28" s="80">
        <v>0.0</v>
      </c>
      <c r="J28" s="80">
        <v>0.0</v>
      </c>
      <c r="K28" s="80">
        <v>0.0</v>
      </c>
      <c r="L28" s="80">
        <v>0.0</v>
      </c>
      <c r="M28" s="80">
        <v>0.0</v>
      </c>
      <c r="N28" s="80">
        <v>0.0</v>
      </c>
      <c r="O28" s="80">
        <v>0.0</v>
      </c>
      <c r="P28" s="80">
        <v>0.0</v>
      </c>
      <c r="Q28" s="80">
        <v>0.0</v>
      </c>
      <c r="R28" s="80">
        <v>0.0</v>
      </c>
      <c r="S28" s="80">
        <v>0.0</v>
      </c>
      <c r="T28" s="80">
        <v>0.0</v>
      </c>
      <c r="U28" s="80">
        <v>0.0</v>
      </c>
      <c r="V28" s="80">
        <v>0.0</v>
      </c>
      <c r="W28" s="80">
        <v>0.0</v>
      </c>
      <c r="X28" s="80">
        <v>0.0</v>
      </c>
      <c r="Y28" s="80">
        <v>0.0</v>
      </c>
      <c r="Z28" s="80">
        <v>0.0</v>
      </c>
      <c r="AA28" s="80">
        <v>0.0</v>
      </c>
      <c r="AB28" s="80">
        <v>0.0</v>
      </c>
      <c r="AC28" s="80">
        <v>0.0</v>
      </c>
      <c r="AD28" s="80">
        <v>0.0</v>
      </c>
      <c r="AE28" s="80">
        <v>0.0</v>
      </c>
      <c r="AF28" s="80">
        <v>0.0</v>
      </c>
      <c r="AG28" s="80">
        <v>0.0</v>
      </c>
      <c r="AH28" s="80">
        <v>0.0</v>
      </c>
      <c r="AI28" s="80">
        <v>0.0</v>
      </c>
      <c r="AJ28" s="80">
        <v>0.0</v>
      </c>
      <c r="AK28" s="80">
        <v>0.0</v>
      </c>
      <c r="AL28" s="80">
        <v>0.0</v>
      </c>
      <c r="AM28" s="80">
        <v>0.0</v>
      </c>
      <c r="AN28" s="80">
        <v>0.0</v>
      </c>
      <c r="AO28" s="80">
        <v>0.0</v>
      </c>
      <c r="AP28" s="80">
        <v>0.0</v>
      </c>
      <c r="AQ28" s="80">
        <v>0.0</v>
      </c>
      <c r="AR28" s="80">
        <v>0.0</v>
      </c>
      <c r="AS28" s="80">
        <f t="shared" si="2"/>
        <v>19975000</v>
      </c>
      <c r="AT28" s="80">
        <f t="shared" si="3"/>
        <v>19975000</v>
      </c>
    </row>
    <row r="29">
      <c r="A29" s="61" t="s">
        <v>444</v>
      </c>
      <c r="B29" s="91" t="s">
        <v>445</v>
      </c>
      <c r="C29" s="76" t="s">
        <v>446</v>
      </c>
      <c r="D29" s="128">
        <v>36.0</v>
      </c>
      <c r="E29" s="129">
        <v>250000.0</v>
      </c>
      <c r="F29" s="129">
        <f t="shared" si="5"/>
        <v>9000000</v>
      </c>
      <c r="G29" s="80">
        <v>0.0</v>
      </c>
      <c r="H29" s="80">
        <v>0.0</v>
      </c>
      <c r="I29" s="80">
        <v>0.0</v>
      </c>
      <c r="J29" s="80">
        <v>0.0</v>
      </c>
      <c r="K29" s="80">
        <v>0.0</v>
      </c>
      <c r="L29" s="80">
        <v>0.0</v>
      </c>
      <c r="M29" s="80">
        <v>0.0</v>
      </c>
      <c r="N29" s="80">
        <v>0.0</v>
      </c>
      <c r="O29" s="80">
        <v>0.0</v>
      </c>
      <c r="P29" s="80">
        <v>0.0</v>
      </c>
      <c r="Q29" s="80">
        <v>0.0</v>
      </c>
      <c r="R29" s="80">
        <v>0.0</v>
      </c>
      <c r="S29" s="80">
        <v>0.0</v>
      </c>
      <c r="T29" s="80">
        <v>0.0</v>
      </c>
      <c r="U29" s="80">
        <v>0.0</v>
      </c>
      <c r="V29" s="80">
        <v>0.0</v>
      </c>
      <c r="W29" s="80">
        <v>0.0</v>
      </c>
      <c r="X29" s="80">
        <v>0.0</v>
      </c>
      <c r="Y29" s="80">
        <v>0.0</v>
      </c>
      <c r="Z29" s="80">
        <v>0.0</v>
      </c>
      <c r="AA29" s="80">
        <v>0.0</v>
      </c>
      <c r="AB29" s="80">
        <v>0.0</v>
      </c>
      <c r="AC29" s="80">
        <v>0.0</v>
      </c>
      <c r="AD29" s="80">
        <v>0.0</v>
      </c>
      <c r="AE29" s="80">
        <v>0.0</v>
      </c>
      <c r="AF29" s="80">
        <v>0.0</v>
      </c>
      <c r="AG29" s="80">
        <v>0.0</v>
      </c>
      <c r="AH29" s="80">
        <v>0.0</v>
      </c>
      <c r="AI29" s="80">
        <v>0.0</v>
      </c>
      <c r="AJ29" s="80">
        <v>0.0</v>
      </c>
      <c r="AK29" s="80">
        <v>0.0</v>
      </c>
      <c r="AL29" s="80">
        <v>0.0</v>
      </c>
      <c r="AM29" s="80">
        <v>0.0</v>
      </c>
      <c r="AN29" s="80">
        <v>0.0</v>
      </c>
      <c r="AO29" s="80">
        <v>0.0</v>
      </c>
      <c r="AP29" s="80">
        <v>0.0</v>
      </c>
      <c r="AQ29" s="80">
        <v>0.0</v>
      </c>
      <c r="AR29" s="80">
        <v>0.0</v>
      </c>
      <c r="AS29" s="80">
        <f t="shared" si="2"/>
        <v>9000000</v>
      </c>
      <c r="AT29" s="80">
        <f t="shared" si="3"/>
        <v>9000000</v>
      </c>
    </row>
    <row r="30" ht="15.0" customHeight="1">
      <c r="A30" s="130" t="s">
        <v>6</v>
      </c>
      <c r="B30" s="6"/>
      <c r="C30" s="6"/>
      <c r="D30" s="6"/>
      <c r="E30" s="7"/>
      <c r="F30" s="131">
        <f t="shared" ref="F30:AT30" si="6">SUM(F13:F29)</f>
        <v>847337340</v>
      </c>
      <c r="G30" s="131">
        <f t="shared" si="6"/>
        <v>0</v>
      </c>
      <c r="H30" s="131">
        <f t="shared" si="6"/>
        <v>0</v>
      </c>
      <c r="I30" s="131">
        <f t="shared" si="6"/>
        <v>0</v>
      </c>
      <c r="J30" s="131">
        <f t="shared" si="6"/>
        <v>0</v>
      </c>
      <c r="K30" s="131">
        <f t="shared" si="6"/>
        <v>0</v>
      </c>
      <c r="L30" s="131">
        <f t="shared" si="6"/>
        <v>0</v>
      </c>
      <c r="M30" s="131">
        <f t="shared" si="6"/>
        <v>0</v>
      </c>
      <c r="N30" s="131">
        <f t="shared" si="6"/>
        <v>0</v>
      </c>
      <c r="O30" s="131">
        <f t="shared" si="6"/>
        <v>0</v>
      </c>
      <c r="P30" s="131">
        <f t="shared" si="6"/>
        <v>0</v>
      </c>
      <c r="Q30" s="131">
        <f t="shared" si="6"/>
        <v>12000000</v>
      </c>
      <c r="R30" s="131">
        <f t="shared" si="6"/>
        <v>0</v>
      </c>
      <c r="S30" s="131">
        <f t="shared" si="6"/>
        <v>0</v>
      </c>
      <c r="T30" s="131">
        <f t="shared" si="6"/>
        <v>0</v>
      </c>
      <c r="U30" s="131">
        <f t="shared" si="6"/>
        <v>0</v>
      </c>
      <c r="V30" s="131">
        <f t="shared" si="6"/>
        <v>0</v>
      </c>
      <c r="W30" s="131">
        <f t="shared" si="6"/>
        <v>0</v>
      </c>
      <c r="X30" s="131">
        <f t="shared" si="6"/>
        <v>0</v>
      </c>
      <c r="Y30" s="131">
        <f t="shared" si="6"/>
        <v>0</v>
      </c>
      <c r="Z30" s="131">
        <f t="shared" si="6"/>
        <v>0</v>
      </c>
      <c r="AA30" s="131">
        <f t="shared" si="6"/>
        <v>0</v>
      </c>
      <c r="AB30" s="131">
        <f t="shared" si="6"/>
        <v>0</v>
      </c>
      <c r="AC30" s="131">
        <f t="shared" si="6"/>
        <v>0</v>
      </c>
      <c r="AD30" s="131">
        <f t="shared" si="6"/>
        <v>0</v>
      </c>
      <c r="AE30" s="131">
        <f t="shared" si="6"/>
        <v>0</v>
      </c>
      <c r="AF30" s="131">
        <f t="shared" si="6"/>
        <v>0</v>
      </c>
      <c r="AG30" s="131">
        <f t="shared" si="6"/>
        <v>0</v>
      </c>
      <c r="AH30" s="131">
        <f t="shared" si="6"/>
        <v>0</v>
      </c>
      <c r="AI30" s="131">
        <f t="shared" si="6"/>
        <v>0</v>
      </c>
      <c r="AJ30" s="131">
        <f t="shared" si="6"/>
        <v>0</v>
      </c>
      <c r="AK30" s="131">
        <f t="shared" si="6"/>
        <v>0</v>
      </c>
      <c r="AL30" s="131">
        <f t="shared" si="6"/>
        <v>0</v>
      </c>
      <c r="AM30" s="131">
        <f t="shared" si="6"/>
        <v>0</v>
      </c>
      <c r="AN30" s="131">
        <f t="shared" si="6"/>
        <v>0</v>
      </c>
      <c r="AO30" s="131">
        <f t="shared" si="6"/>
        <v>0</v>
      </c>
      <c r="AP30" s="131">
        <f t="shared" si="6"/>
        <v>0</v>
      </c>
      <c r="AQ30" s="131">
        <f t="shared" si="6"/>
        <v>0</v>
      </c>
      <c r="AR30" s="131">
        <f t="shared" si="6"/>
        <v>0</v>
      </c>
      <c r="AS30" s="131">
        <f t="shared" si="6"/>
        <v>847337340</v>
      </c>
      <c r="AT30" s="131">
        <f t="shared" si="6"/>
        <v>859337340</v>
      </c>
    </row>
    <row r="31" ht="15.0"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row>
    <row r="32" ht="15.0" customHeight="1">
      <c r="A32" s="1"/>
      <c r="B32" s="1"/>
      <c r="C32" s="1"/>
      <c r="D32" s="1"/>
      <c r="E32" s="1"/>
      <c r="F32" s="132"/>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row>
    <row r="33" ht="15.0" customHeight="1">
      <c r="A33" s="1"/>
      <c r="B33" s="1"/>
      <c r="C33" s="1"/>
      <c r="D33" s="1"/>
      <c r="E33" s="1"/>
      <c r="F33" s="132"/>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row>
    <row r="34" ht="15.0" customHeight="1">
      <c r="A34" s="1"/>
      <c r="B34" s="1"/>
      <c r="C34" s="1"/>
      <c r="D34" s="1"/>
      <c r="E34" s="1"/>
      <c r="F34" s="132"/>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row>
    <row r="35" ht="15.0" customHeight="1">
      <c r="A35" s="1"/>
      <c r="B35" s="1"/>
      <c r="C35" s="1"/>
      <c r="D35" s="1"/>
      <c r="E35" s="1"/>
      <c r="F35" s="132"/>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row>
    <row r="36" ht="15.0" customHeight="1">
      <c r="A36" s="1"/>
      <c r="B36" s="1"/>
      <c r="C36" s="1"/>
      <c r="D36" s="1"/>
      <c r="E36" s="1"/>
      <c r="F36" s="132"/>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row>
  </sheetData>
  <mergeCells count="26">
    <mergeCell ref="AK11:AL11"/>
    <mergeCell ref="AM11:AN11"/>
    <mergeCell ref="AO11:AP11"/>
    <mergeCell ref="AQ11:AR11"/>
    <mergeCell ref="G9:AT9"/>
    <mergeCell ref="G10:AR10"/>
    <mergeCell ref="AS10:AS11"/>
    <mergeCell ref="AT10:AT12"/>
    <mergeCell ref="B11:E11"/>
    <mergeCell ref="G11:H11"/>
    <mergeCell ref="A9:F10"/>
    <mergeCell ref="I11:J11"/>
    <mergeCell ref="K11:L11"/>
    <mergeCell ref="A30:E30"/>
    <mergeCell ref="M11:N11"/>
    <mergeCell ref="O11:P11"/>
    <mergeCell ref="Q11:R11"/>
    <mergeCell ref="S11:T11"/>
    <mergeCell ref="U11:V11"/>
    <mergeCell ref="W11:X11"/>
    <mergeCell ref="Y11:Z11"/>
    <mergeCell ref="AA11:AB11"/>
    <mergeCell ref="AC11:AD11"/>
    <mergeCell ref="AE11:AF11"/>
    <mergeCell ref="AG11:AH11"/>
    <mergeCell ref="AI11:AJ1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3.88"/>
    <col customWidth="1" min="3" max="3" width="48.88"/>
    <col customWidth="1" min="4" max="5" width="21.38"/>
    <col customWidth="1" min="6" max="6" width="20.38"/>
    <col customWidth="1" min="7" max="7" width="17.0"/>
    <col customWidth="1" min="8" max="8" width="20.0"/>
    <col customWidth="1" min="9" max="9" width="21.88"/>
    <col customWidth="1" min="10" max="11" width="21.38"/>
    <col customWidth="1" min="12" max="12" width="15.0"/>
    <col customWidth="1" min="13" max="14" width="10.0"/>
    <col customWidth="1" min="15" max="26" width="9.38"/>
  </cols>
  <sheetData>
    <row r="1">
      <c r="A1" s="133"/>
      <c r="B1" s="133"/>
      <c r="C1" s="133"/>
      <c r="D1" s="133"/>
      <c r="E1" s="133"/>
      <c r="F1" s="133"/>
      <c r="G1" s="133"/>
      <c r="H1" s="133"/>
      <c r="I1" s="133"/>
      <c r="J1" s="133"/>
      <c r="K1" s="133"/>
      <c r="L1" s="133"/>
      <c r="M1" s="133"/>
      <c r="N1" s="133"/>
      <c r="O1" s="133"/>
      <c r="P1" s="133"/>
      <c r="Q1" s="133"/>
      <c r="R1" s="133"/>
      <c r="S1" s="133"/>
      <c r="T1" s="133"/>
      <c r="U1" s="133"/>
      <c r="V1" s="133"/>
      <c r="W1" s="133"/>
      <c r="X1" s="133"/>
      <c r="Y1" s="133"/>
      <c r="Z1" s="133"/>
    </row>
    <row r="2">
      <c r="A2" s="133"/>
      <c r="B2" s="133"/>
      <c r="C2" s="133"/>
      <c r="D2" s="133"/>
      <c r="E2" s="133"/>
      <c r="F2" s="133"/>
      <c r="G2" s="133"/>
      <c r="H2" s="133"/>
      <c r="I2" s="133"/>
      <c r="J2" s="133"/>
      <c r="K2" s="133"/>
      <c r="L2" s="133"/>
      <c r="M2" s="133"/>
      <c r="N2" s="133"/>
      <c r="O2" s="133"/>
      <c r="P2" s="133"/>
      <c r="Q2" s="133"/>
      <c r="R2" s="133"/>
      <c r="S2" s="133"/>
      <c r="T2" s="133"/>
      <c r="U2" s="133"/>
      <c r="V2" s="133"/>
      <c r="W2" s="133"/>
      <c r="X2" s="133"/>
      <c r="Y2" s="133"/>
      <c r="Z2" s="133"/>
    </row>
    <row r="3">
      <c r="A3" s="133"/>
      <c r="B3" s="133"/>
      <c r="C3" s="133"/>
      <c r="D3" s="133"/>
      <c r="E3" s="133"/>
      <c r="F3" s="133"/>
      <c r="G3" s="133"/>
      <c r="H3" s="133"/>
      <c r="I3" s="133"/>
      <c r="J3" s="133"/>
      <c r="K3" s="133"/>
      <c r="L3" s="133"/>
      <c r="M3" s="133"/>
      <c r="N3" s="133"/>
      <c r="O3" s="133"/>
      <c r="P3" s="133"/>
      <c r="Q3" s="133"/>
      <c r="R3" s="133"/>
      <c r="S3" s="133"/>
      <c r="T3" s="133"/>
      <c r="U3" s="133"/>
      <c r="V3" s="133"/>
      <c r="W3" s="133"/>
      <c r="X3" s="133"/>
      <c r="Y3" s="133"/>
      <c r="Z3" s="133"/>
    </row>
    <row r="4">
      <c r="A4" s="133"/>
      <c r="B4" s="133"/>
      <c r="C4" s="133"/>
      <c r="D4" s="133"/>
      <c r="E4" s="133"/>
      <c r="F4" s="133"/>
      <c r="G4" s="133"/>
      <c r="H4" s="133"/>
      <c r="I4" s="133"/>
      <c r="J4" s="133"/>
      <c r="K4" s="133"/>
      <c r="L4" s="133"/>
      <c r="M4" s="133"/>
      <c r="N4" s="133"/>
      <c r="O4" s="133"/>
      <c r="P4" s="133"/>
      <c r="Q4" s="133"/>
      <c r="R4" s="133"/>
      <c r="S4" s="133"/>
      <c r="T4" s="133"/>
      <c r="U4" s="133"/>
      <c r="V4" s="133"/>
      <c r="W4" s="133"/>
      <c r="X4" s="133"/>
      <c r="Y4" s="133"/>
      <c r="Z4" s="133"/>
    </row>
    <row r="5">
      <c r="A5" s="133"/>
      <c r="B5" s="133"/>
      <c r="C5" s="133"/>
      <c r="D5" s="133"/>
      <c r="E5" s="133"/>
      <c r="F5" s="133"/>
      <c r="G5" s="133"/>
      <c r="H5" s="133"/>
      <c r="I5" s="133"/>
      <c r="J5" s="133"/>
      <c r="K5" s="133"/>
      <c r="L5" s="133"/>
      <c r="M5" s="133"/>
      <c r="N5" s="133"/>
      <c r="O5" s="133"/>
      <c r="P5" s="133"/>
      <c r="Q5" s="133"/>
      <c r="R5" s="133"/>
      <c r="S5" s="133"/>
      <c r="T5" s="133"/>
      <c r="U5" s="133"/>
      <c r="V5" s="133"/>
      <c r="W5" s="133"/>
      <c r="X5" s="133"/>
      <c r="Y5" s="133"/>
      <c r="Z5" s="133"/>
    </row>
    <row r="6">
      <c r="A6" s="133"/>
      <c r="B6" s="133"/>
      <c r="C6" s="133"/>
      <c r="D6" s="133"/>
      <c r="E6" s="133"/>
      <c r="F6" s="133"/>
      <c r="G6" s="133"/>
      <c r="H6" s="133"/>
      <c r="I6" s="133"/>
      <c r="J6" s="133"/>
      <c r="K6" s="133"/>
      <c r="L6" s="133"/>
      <c r="M6" s="133"/>
      <c r="N6" s="133"/>
      <c r="O6" s="133"/>
      <c r="P6" s="133"/>
      <c r="Q6" s="133"/>
      <c r="R6" s="133"/>
      <c r="S6" s="133"/>
      <c r="T6" s="133"/>
      <c r="U6" s="133"/>
      <c r="V6" s="133"/>
      <c r="W6" s="133"/>
      <c r="X6" s="133"/>
      <c r="Y6" s="133"/>
      <c r="Z6" s="133"/>
    </row>
    <row r="7">
      <c r="A7" s="133"/>
      <c r="B7" s="133"/>
      <c r="C7" s="134" t="s">
        <v>447</v>
      </c>
      <c r="D7" s="135"/>
      <c r="E7" s="135"/>
      <c r="F7" s="135"/>
      <c r="G7" s="135"/>
      <c r="H7" s="135"/>
      <c r="I7" s="136"/>
      <c r="J7" s="136"/>
      <c r="K7" s="136"/>
      <c r="L7" s="136"/>
      <c r="M7" s="136"/>
      <c r="N7" s="133"/>
      <c r="O7" s="133"/>
      <c r="P7" s="133"/>
      <c r="Q7" s="133"/>
      <c r="R7" s="133"/>
      <c r="S7" s="133"/>
      <c r="T7" s="133"/>
      <c r="U7" s="133"/>
      <c r="V7" s="133"/>
      <c r="W7" s="133"/>
      <c r="X7" s="133"/>
      <c r="Y7" s="133"/>
      <c r="Z7" s="133"/>
    </row>
    <row r="8">
      <c r="A8" s="133"/>
      <c r="B8" s="133"/>
      <c r="C8" s="137" t="s">
        <v>448</v>
      </c>
      <c r="I8" s="138"/>
      <c r="J8" s="138"/>
      <c r="K8" s="138"/>
      <c r="L8" s="138"/>
      <c r="M8" s="138"/>
      <c r="N8" s="133"/>
      <c r="O8" s="133"/>
      <c r="P8" s="133"/>
      <c r="Q8" s="133"/>
      <c r="R8" s="133"/>
      <c r="S8" s="133"/>
      <c r="T8" s="133"/>
      <c r="U8" s="133"/>
      <c r="V8" s="133"/>
      <c r="W8" s="133"/>
      <c r="X8" s="133"/>
      <c r="Y8" s="133"/>
      <c r="Z8" s="133"/>
    </row>
    <row r="9">
      <c r="A9" s="133"/>
      <c r="B9" s="133"/>
      <c r="C9" s="134" t="s">
        <v>449</v>
      </c>
      <c r="D9" s="135"/>
      <c r="E9" s="135"/>
      <c r="F9" s="135"/>
      <c r="G9" s="135"/>
      <c r="H9" s="135"/>
      <c r="I9" s="136"/>
      <c r="J9" s="136"/>
      <c r="K9" s="136"/>
      <c r="L9" s="136"/>
      <c r="M9" s="136"/>
      <c r="N9" s="133"/>
      <c r="O9" s="133"/>
      <c r="P9" s="133"/>
      <c r="Q9" s="133"/>
      <c r="R9" s="133"/>
      <c r="S9" s="133"/>
      <c r="T9" s="133"/>
      <c r="U9" s="133"/>
      <c r="V9" s="133"/>
      <c r="W9" s="133"/>
      <c r="X9" s="133"/>
      <c r="Y9" s="133"/>
      <c r="Z9" s="133"/>
    </row>
    <row r="10">
      <c r="A10" s="133"/>
      <c r="B10" s="133"/>
      <c r="C10" s="139"/>
      <c r="D10" s="139"/>
      <c r="E10" s="139"/>
      <c r="F10" s="139"/>
      <c r="G10" s="139"/>
      <c r="H10" s="139"/>
      <c r="I10" s="140"/>
      <c r="J10" s="133"/>
      <c r="K10" s="133"/>
      <c r="L10" s="133"/>
      <c r="M10" s="133"/>
      <c r="N10" s="133"/>
      <c r="O10" s="133"/>
      <c r="P10" s="133"/>
      <c r="Q10" s="133"/>
      <c r="R10" s="133"/>
      <c r="S10" s="133"/>
      <c r="T10" s="133"/>
      <c r="U10" s="133"/>
      <c r="V10" s="133"/>
      <c r="W10" s="133"/>
      <c r="X10" s="133"/>
      <c r="Y10" s="133"/>
      <c r="Z10" s="133"/>
    </row>
    <row r="11" ht="66.0" customHeight="1">
      <c r="A11" s="133"/>
      <c r="B11" s="133"/>
      <c r="C11" s="141" t="s">
        <v>450</v>
      </c>
      <c r="D11" s="142"/>
      <c r="E11" s="143"/>
      <c r="F11" s="143"/>
      <c r="G11" s="143"/>
      <c r="H11" s="133"/>
      <c r="I11" s="133"/>
      <c r="J11" s="133"/>
      <c r="K11" s="133"/>
      <c r="L11" s="133"/>
      <c r="M11" s="133"/>
      <c r="N11" s="133"/>
      <c r="O11" s="133"/>
      <c r="P11" s="133"/>
      <c r="Q11" s="133"/>
      <c r="R11" s="133"/>
      <c r="S11" s="133"/>
      <c r="T11" s="133"/>
      <c r="U11" s="133"/>
      <c r="V11" s="133"/>
      <c r="W11" s="133"/>
      <c r="X11" s="133"/>
      <c r="Y11" s="133"/>
      <c r="Z11" s="133"/>
    </row>
    <row r="12" ht="29.25" customHeight="1">
      <c r="A12" s="133"/>
      <c r="B12" s="133"/>
      <c r="C12" s="133" t="s">
        <v>451</v>
      </c>
      <c r="D12" s="144"/>
      <c r="E12" s="6"/>
      <c r="F12" s="6"/>
      <c r="G12" s="6"/>
      <c r="H12" s="133"/>
      <c r="I12" s="133"/>
      <c r="J12" s="133"/>
      <c r="K12" s="133"/>
      <c r="L12" s="133"/>
      <c r="M12" s="133"/>
      <c r="N12" s="133"/>
      <c r="O12" s="133"/>
      <c r="P12" s="133"/>
      <c r="Q12" s="133"/>
      <c r="R12" s="133"/>
      <c r="S12" s="133"/>
      <c r="T12" s="133"/>
      <c r="U12" s="133"/>
      <c r="V12" s="133"/>
      <c r="W12" s="133"/>
      <c r="X12" s="133"/>
      <c r="Y12" s="133"/>
      <c r="Z12" s="133"/>
    </row>
    <row r="13">
      <c r="A13" s="133"/>
      <c r="B13" s="145"/>
      <c r="C13" s="133" t="s">
        <v>452</v>
      </c>
      <c r="D13" s="146">
        <f>RESUMEN!G22</f>
        <v>0</v>
      </c>
      <c r="E13" s="6"/>
      <c r="F13" s="6"/>
      <c r="G13" s="6"/>
      <c r="H13" s="133"/>
      <c r="I13" s="133"/>
      <c r="J13" s="133"/>
      <c r="K13" s="133"/>
      <c r="L13" s="133"/>
      <c r="M13" s="133"/>
      <c r="N13" s="133"/>
      <c r="O13" s="133"/>
      <c r="P13" s="133"/>
      <c r="Q13" s="133"/>
      <c r="R13" s="133"/>
      <c r="S13" s="133"/>
      <c r="T13" s="133"/>
      <c r="U13" s="133"/>
      <c r="V13" s="133"/>
      <c r="W13" s="133"/>
      <c r="X13" s="133"/>
      <c r="Y13" s="133"/>
      <c r="Z13" s="133"/>
    </row>
    <row r="14">
      <c r="A14" s="133"/>
      <c r="B14" s="133"/>
      <c r="C14" s="133" t="s">
        <v>453</v>
      </c>
      <c r="D14" s="147" t="s">
        <v>454</v>
      </c>
      <c r="E14" s="148"/>
      <c r="F14" s="149"/>
      <c r="G14" s="149"/>
      <c r="H14" s="133"/>
      <c r="I14" s="133"/>
      <c r="J14" s="150"/>
      <c r="K14" s="133"/>
      <c r="L14" s="133"/>
      <c r="M14" s="133"/>
      <c r="N14" s="133"/>
      <c r="O14" s="133"/>
      <c r="P14" s="133"/>
      <c r="Q14" s="133"/>
      <c r="R14" s="133"/>
      <c r="S14" s="133"/>
      <c r="T14" s="133"/>
      <c r="U14" s="133"/>
      <c r="V14" s="133"/>
      <c r="W14" s="133"/>
      <c r="X14" s="133"/>
      <c r="Y14" s="133"/>
      <c r="Z14" s="133"/>
    </row>
    <row r="15">
      <c r="A15" s="133"/>
      <c r="B15" s="133"/>
      <c r="C15" s="133" t="s">
        <v>455</v>
      </c>
      <c r="D15" s="147" t="s">
        <v>456</v>
      </c>
      <c r="E15" s="148"/>
      <c r="F15" s="151"/>
      <c r="G15" s="152"/>
      <c r="H15" s="133"/>
      <c r="I15" s="133"/>
      <c r="J15" s="150"/>
      <c r="K15" s="133"/>
      <c r="L15" s="133"/>
      <c r="M15" s="133"/>
      <c r="N15" s="133"/>
      <c r="O15" s="133"/>
      <c r="P15" s="133"/>
      <c r="Q15" s="133"/>
      <c r="R15" s="133"/>
      <c r="S15" s="133"/>
      <c r="T15" s="133"/>
      <c r="U15" s="133"/>
      <c r="V15" s="133"/>
      <c r="W15" s="133"/>
      <c r="X15" s="133"/>
      <c r="Y15" s="133"/>
      <c r="Z15" s="133"/>
    </row>
    <row r="16" ht="66.0" customHeight="1">
      <c r="A16" s="133"/>
      <c r="B16" s="133"/>
      <c r="C16" s="133"/>
      <c r="D16" s="133"/>
      <c r="E16" s="133"/>
      <c r="F16" s="133"/>
      <c r="G16" s="133"/>
      <c r="H16" s="133"/>
      <c r="I16" s="133"/>
      <c r="J16" s="150"/>
      <c r="K16" s="133"/>
      <c r="L16" s="133"/>
      <c r="M16" s="133"/>
      <c r="N16" s="133"/>
      <c r="O16" s="133"/>
      <c r="P16" s="133"/>
      <c r="Q16" s="133"/>
      <c r="R16" s="133"/>
      <c r="S16" s="133"/>
      <c r="T16" s="133"/>
      <c r="U16" s="133"/>
      <c r="V16" s="133"/>
      <c r="W16" s="133"/>
      <c r="X16" s="133"/>
      <c r="Y16" s="133"/>
      <c r="Z16" s="133"/>
    </row>
    <row r="17">
      <c r="A17" s="133"/>
      <c r="B17" s="133"/>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row>
    <row r="18">
      <c r="A18" s="133"/>
      <c r="B18" s="153" t="s">
        <v>457</v>
      </c>
      <c r="C18" s="135"/>
      <c r="D18" s="135"/>
      <c r="E18" s="135"/>
      <c r="F18" s="135"/>
      <c r="G18" s="135"/>
      <c r="H18" s="135"/>
      <c r="I18" s="154"/>
      <c r="J18" s="154"/>
      <c r="K18" s="154"/>
      <c r="L18" s="154"/>
      <c r="M18" s="154"/>
      <c r="N18" s="133"/>
      <c r="O18" s="133"/>
      <c r="P18" s="133"/>
      <c r="Q18" s="133"/>
      <c r="R18" s="133"/>
      <c r="S18" s="133"/>
      <c r="T18" s="133"/>
      <c r="U18" s="133"/>
      <c r="V18" s="133"/>
      <c r="W18" s="133"/>
      <c r="X18" s="133"/>
      <c r="Y18" s="133"/>
      <c r="Z18" s="133"/>
    </row>
    <row r="19">
      <c r="A19" s="133"/>
      <c r="B19" s="155"/>
      <c r="C19" s="155"/>
      <c r="D19" s="155"/>
      <c r="E19" s="155"/>
      <c r="F19" s="155"/>
      <c r="G19" s="155"/>
      <c r="H19" s="155"/>
      <c r="I19" s="155"/>
      <c r="J19" s="155"/>
      <c r="K19" s="154"/>
      <c r="L19" s="154"/>
      <c r="M19" s="154"/>
      <c r="N19" s="133"/>
      <c r="O19" s="133"/>
      <c r="P19" s="133"/>
      <c r="Q19" s="133"/>
      <c r="R19" s="133"/>
      <c r="S19" s="133"/>
      <c r="T19" s="133"/>
      <c r="U19" s="133"/>
      <c r="V19" s="133"/>
      <c r="W19" s="133"/>
      <c r="X19" s="133"/>
      <c r="Y19" s="133"/>
      <c r="Z19" s="133"/>
    </row>
    <row r="20">
      <c r="A20" s="156"/>
      <c r="B20" s="157" t="s">
        <v>458</v>
      </c>
      <c r="C20" s="158"/>
      <c r="D20" s="159" t="s">
        <v>459</v>
      </c>
      <c r="E20" s="159" t="s">
        <v>460</v>
      </c>
      <c r="F20" s="159" t="s">
        <v>461</v>
      </c>
      <c r="G20" s="159" t="s">
        <v>462</v>
      </c>
      <c r="H20" s="156"/>
      <c r="I20" s="156"/>
      <c r="J20" s="156"/>
      <c r="K20" s="156"/>
      <c r="L20" s="156"/>
      <c r="M20" s="156"/>
      <c r="N20" s="156"/>
      <c r="O20" s="156"/>
      <c r="P20" s="156"/>
      <c r="Q20" s="156"/>
      <c r="R20" s="156"/>
      <c r="S20" s="156"/>
      <c r="T20" s="156"/>
      <c r="U20" s="156"/>
      <c r="V20" s="156"/>
      <c r="W20" s="156"/>
      <c r="X20" s="156"/>
      <c r="Y20" s="156"/>
      <c r="Z20" s="156"/>
    </row>
    <row r="21" ht="15.75" customHeight="1">
      <c r="A21" s="156"/>
      <c r="B21" s="160"/>
      <c r="C21" s="161"/>
      <c r="D21" s="17"/>
      <c r="E21" s="17"/>
      <c r="F21" s="17"/>
      <c r="G21" s="17"/>
      <c r="H21" s="156"/>
      <c r="I21" s="156"/>
      <c r="J21" s="156"/>
      <c r="K21" s="156"/>
      <c r="L21" s="156"/>
      <c r="M21" s="156"/>
      <c r="N21" s="156"/>
      <c r="O21" s="156"/>
      <c r="P21" s="156"/>
      <c r="Q21" s="156"/>
      <c r="R21" s="156"/>
      <c r="S21" s="156"/>
      <c r="T21" s="156"/>
      <c r="U21" s="156"/>
      <c r="V21" s="156"/>
      <c r="W21" s="156"/>
      <c r="X21" s="156"/>
      <c r="Y21" s="156"/>
      <c r="Z21" s="156"/>
    </row>
    <row r="22" ht="15.0" customHeight="1">
      <c r="A22" s="156"/>
      <c r="B22" s="162"/>
      <c r="C22" s="163" t="s">
        <v>463</v>
      </c>
      <c r="D22" s="164"/>
      <c r="E22" s="164">
        <v>0.0</v>
      </c>
      <c r="F22" s="164"/>
      <c r="G22" s="165">
        <v>0.0</v>
      </c>
      <c r="H22" s="156"/>
      <c r="I22" s="156"/>
      <c r="J22" s="156"/>
      <c r="K22" s="156"/>
      <c r="L22" s="156"/>
      <c r="M22" s="156"/>
      <c r="N22" s="156"/>
      <c r="O22" s="156"/>
      <c r="P22" s="156"/>
      <c r="Q22" s="156"/>
      <c r="R22" s="156"/>
      <c r="S22" s="156"/>
      <c r="T22" s="156"/>
      <c r="U22" s="156"/>
      <c r="V22" s="156"/>
      <c r="W22" s="156"/>
      <c r="X22" s="156"/>
      <c r="Y22" s="156"/>
      <c r="Z22" s="156"/>
    </row>
    <row r="23" ht="15.0" customHeight="1">
      <c r="A23" s="156"/>
      <c r="B23" s="162"/>
      <c r="C23" s="163" t="s">
        <v>464</v>
      </c>
      <c r="D23" s="164"/>
      <c r="E23" s="164"/>
      <c r="F23" s="164"/>
      <c r="G23" s="164">
        <f t="shared" ref="G23:G24" si="2">SUM(D23:F23)</f>
        <v>0</v>
      </c>
      <c r="H23" s="166"/>
      <c r="I23" s="166"/>
      <c r="J23" s="166"/>
      <c r="K23" s="156"/>
      <c r="L23" s="156"/>
      <c r="M23" s="156"/>
      <c r="N23" s="156"/>
      <c r="O23" s="156"/>
      <c r="P23" s="156"/>
      <c r="Q23" s="156"/>
      <c r="R23" s="156"/>
      <c r="S23" s="156"/>
      <c r="T23" s="156"/>
      <c r="U23" s="156"/>
      <c r="V23" s="156"/>
      <c r="W23" s="156"/>
      <c r="X23" s="156"/>
      <c r="Y23" s="156"/>
      <c r="Z23" s="156"/>
    </row>
    <row r="24" ht="15.0" customHeight="1">
      <c r="A24" s="156"/>
      <c r="B24" s="167"/>
      <c r="C24" s="163" t="s">
        <v>465</v>
      </c>
      <c r="D24" s="164">
        <f t="shared" ref="D24:F24" si="1">D39-D23</f>
        <v>0</v>
      </c>
      <c r="E24" s="164">
        <f t="shared" si="1"/>
        <v>0</v>
      </c>
      <c r="F24" s="164">
        <f t="shared" si="1"/>
        <v>0</v>
      </c>
      <c r="G24" s="164">
        <f t="shared" si="2"/>
        <v>0</v>
      </c>
      <c r="H24" s="168"/>
      <c r="I24" s="169"/>
      <c r="J24" s="170"/>
      <c r="K24" s="156"/>
      <c r="L24" s="156"/>
      <c r="M24" s="156"/>
      <c r="N24" s="156"/>
      <c r="O24" s="156"/>
      <c r="P24" s="156"/>
      <c r="Q24" s="156"/>
      <c r="R24" s="156"/>
      <c r="S24" s="156"/>
      <c r="T24" s="156"/>
      <c r="U24" s="156"/>
      <c r="V24" s="156"/>
      <c r="W24" s="156"/>
      <c r="X24" s="156"/>
      <c r="Y24" s="156"/>
      <c r="Z24" s="156"/>
    </row>
    <row r="25" ht="15.0" customHeight="1">
      <c r="A25" s="156"/>
      <c r="B25" s="171" t="s">
        <v>466</v>
      </c>
      <c r="C25" s="7"/>
      <c r="D25" s="164">
        <f t="shared" ref="D25:G25" si="3">SUM(D22:D24)</f>
        <v>0</v>
      </c>
      <c r="E25" s="164">
        <f t="shared" si="3"/>
        <v>0</v>
      </c>
      <c r="F25" s="164">
        <f t="shared" si="3"/>
        <v>0</v>
      </c>
      <c r="G25" s="164">
        <f t="shared" si="3"/>
        <v>0</v>
      </c>
      <c r="H25" s="172"/>
      <c r="I25" s="156"/>
      <c r="J25" s="173"/>
      <c r="K25" s="156"/>
      <c r="L25" s="156"/>
      <c r="M25" s="156"/>
      <c r="N25" s="156"/>
      <c r="O25" s="156"/>
      <c r="P25" s="156"/>
      <c r="Q25" s="156"/>
      <c r="R25" s="156"/>
      <c r="S25" s="156"/>
      <c r="T25" s="156"/>
      <c r="U25" s="156"/>
      <c r="V25" s="156"/>
      <c r="W25" s="156"/>
      <c r="X25" s="156"/>
      <c r="Y25" s="156"/>
      <c r="Z25" s="156"/>
    </row>
    <row r="26" ht="15.0" customHeight="1">
      <c r="A26" s="156"/>
      <c r="B26" s="174"/>
      <c r="C26" s="174"/>
      <c r="D26" s="175"/>
      <c r="E26" s="175"/>
      <c r="F26" s="175"/>
      <c r="G26" s="175"/>
      <c r="H26" s="176"/>
      <c r="I26" s="156"/>
      <c r="J26" s="156"/>
      <c r="K26" s="156"/>
      <c r="L26" s="156"/>
      <c r="M26" s="156"/>
      <c r="N26" s="156"/>
      <c r="O26" s="156"/>
      <c r="P26" s="156"/>
      <c r="Q26" s="156"/>
      <c r="R26" s="156"/>
      <c r="S26" s="156"/>
      <c r="T26" s="156"/>
      <c r="U26" s="156"/>
      <c r="V26" s="156"/>
      <c r="W26" s="156"/>
      <c r="X26" s="156"/>
      <c r="Y26" s="156"/>
      <c r="Z26" s="156"/>
    </row>
    <row r="27" ht="15.75" customHeight="1">
      <c r="A27" s="156"/>
      <c r="B27" s="177" t="s">
        <v>467</v>
      </c>
      <c r="C27" s="6"/>
      <c r="D27" s="6"/>
      <c r="E27" s="6"/>
      <c r="F27" s="6"/>
      <c r="G27" s="7"/>
      <c r="H27" s="166"/>
      <c r="I27" s="166"/>
      <c r="J27" s="156"/>
      <c r="K27" s="156"/>
      <c r="L27" s="156"/>
      <c r="M27" s="156"/>
      <c r="N27" s="156"/>
      <c r="O27" s="156"/>
      <c r="P27" s="156"/>
      <c r="Q27" s="156"/>
      <c r="R27" s="156"/>
      <c r="S27" s="156"/>
      <c r="T27" s="156"/>
      <c r="U27" s="156"/>
      <c r="V27" s="156"/>
      <c r="W27" s="156"/>
      <c r="X27" s="156"/>
      <c r="Y27" s="156"/>
      <c r="Z27" s="156"/>
    </row>
    <row r="28" ht="15.75" customHeight="1">
      <c r="A28" s="133"/>
      <c r="B28" s="178" t="s">
        <v>468</v>
      </c>
      <c r="C28" s="179" t="s">
        <v>29</v>
      </c>
      <c r="D28" s="180"/>
      <c r="E28" s="181"/>
      <c r="F28" s="180"/>
      <c r="G28" s="182">
        <f t="shared" ref="G28:G38" si="4">SUM(D28:F28)</f>
        <v>0</v>
      </c>
      <c r="H28" s="183"/>
      <c r="I28" s="150"/>
      <c r="J28" s="150"/>
      <c r="K28" s="150"/>
      <c r="L28" s="133"/>
      <c r="M28" s="133"/>
      <c r="N28" s="133"/>
      <c r="O28" s="133"/>
      <c r="P28" s="133"/>
      <c r="Q28" s="133"/>
      <c r="R28" s="133"/>
      <c r="S28" s="133"/>
      <c r="T28" s="133"/>
      <c r="U28" s="133"/>
      <c r="V28" s="133"/>
      <c r="W28" s="133"/>
      <c r="X28" s="133"/>
      <c r="Y28" s="133"/>
      <c r="Z28" s="133"/>
    </row>
    <row r="29" ht="15.75" customHeight="1">
      <c r="A29" s="133"/>
      <c r="B29" s="178" t="s">
        <v>469</v>
      </c>
      <c r="C29" s="179" t="s">
        <v>30</v>
      </c>
      <c r="D29" s="180"/>
      <c r="E29" s="181"/>
      <c r="F29" s="180"/>
      <c r="G29" s="182">
        <f t="shared" si="4"/>
        <v>0</v>
      </c>
      <c r="H29" s="183"/>
      <c r="I29" s="183"/>
      <c r="J29" s="133"/>
      <c r="K29" s="133"/>
      <c r="L29" s="133"/>
      <c r="M29" s="133"/>
      <c r="N29" s="133"/>
      <c r="O29" s="133"/>
      <c r="P29" s="133"/>
      <c r="Q29" s="133"/>
      <c r="R29" s="133"/>
      <c r="S29" s="133"/>
      <c r="T29" s="133"/>
      <c r="U29" s="133"/>
      <c r="V29" s="133"/>
      <c r="W29" s="133"/>
      <c r="X29" s="133"/>
      <c r="Y29" s="133"/>
      <c r="Z29" s="133"/>
    </row>
    <row r="30" ht="15.75" customHeight="1">
      <c r="A30" s="133"/>
      <c r="B30" s="178" t="s">
        <v>470</v>
      </c>
      <c r="C30" s="179" t="s">
        <v>471</v>
      </c>
      <c r="D30" s="180"/>
      <c r="E30" s="181"/>
      <c r="F30" s="180"/>
      <c r="G30" s="182">
        <f t="shared" si="4"/>
        <v>0</v>
      </c>
      <c r="H30" s="183"/>
      <c r="I30" s="183"/>
      <c r="J30" s="133"/>
      <c r="K30" s="133"/>
      <c r="L30" s="133"/>
      <c r="M30" s="133"/>
      <c r="N30" s="133"/>
      <c r="O30" s="133"/>
      <c r="P30" s="133"/>
      <c r="Q30" s="133"/>
      <c r="R30" s="133"/>
      <c r="S30" s="133"/>
      <c r="T30" s="133"/>
      <c r="U30" s="133"/>
      <c r="V30" s="133"/>
      <c r="W30" s="133"/>
      <c r="X30" s="133"/>
      <c r="Y30" s="133"/>
      <c r="Z30" s="133"/>
    </row>
    <row r="31" ht="15.75" customHeight="1">
      <c r="A31" s="133"/>
      <c r="B31" s="178" t="s">
        <v>472</v>
      </c>
      <c r="C31" s="179" t="s">
        <v>32</v>
      </c>
      <c r="D31" s="180"/>
      <c r="E31" s="181"/>
      <c r="F31" s="180"/>
      <c r="G31" s="182">
        <f t="shared" si="4"/>
        <v>0</v>
      </c>
      <c r="H31" s="183"/>
      <c r="I31" s="183"/>
      <c r="J31" s="133"/>
      <c r="K31" s="133"/>
      <c r="L31" s="133"/>
      <c r="M31" s="133"/>
      <c r="N31" s="133"/>
      <c r="O31" s="133"/>
      <c r="P31" s="133"/>
      <c r="Q31" s="133"/>
      <c r="R31" s="133"/>
      <c r="S31" s="133"/>
      <c r="T31" s="133"/>
      <c r="U31" s="133"/>
      <c r="V31" s="133"/>
      <c r="W31" s="133"/>
      <c r="X31" s="133"/>
      <c r="Y31" s="133"/>
      <c r="Z31" s="133"/>
    </row>
    <row r="32" ht="15.75" customHeight="1">
      <c r="A32" s="133"/>
      <c r="B32" s="178" t="s">
        <v>473</v>
      </c>
      <c r="C32" s="179" t="s">
        <v>33</v>
      </c>
      <c r="D32" s="180"/>
      <c r="E32" s="181"/>
      <c r="F32" s="180"/>
      <c r="G32" s="182">
        <f t="shared" si="4"/>
        <v>0</v>
      </c>
      <c r="H32" s="183"/>
      <c r="I32" s="184"/>
      <c r="J32" s="133"/>
      <c r="K32" s="133"/>
      <c r="L32" s="133"/>
      <c r="M32" s="133"/>
      <c r="N32" s="133"/>
      <c r="O32" s="133"/>
      <c r="P32" s="133"/>
      <c r="Q32" s="133"/>
      <c r="R32" s="133"/>
      <c r="S32" s="133"/>
      <c r="T32" s="133"/>
      <c r="U32" s="133"/>
      <c r="V32" s="133"/>
      <c r="W32" s="133"/>
      <c r="X32" s="133"/>
      <c r="Y32" s="133"/>
      <c r="Z32" s="133"/>
    </row>
    <row r="33" ht="30.0" customHeight="1">
      <c r="A33" s="133"/>
      <c r="B33" s="178" t="s">
        <v>474</v>
      </c>
      <c r="C33" s="179" t="s">
        <v>475</v>
      </c>
      <c r="D33" s="180"/>
      <c r="E33" s="181"/>
      <c r="F33" s="180"/>
      <c r="G33" s="182">
        <f t="shared" si="4"/>
        <v>0</v>
      </c>
      <c r="H33" s="183"/>
      <c r="I33" s="183"/>
      <c r="J33" s="185"/>
      <c r="K33" s="133"/>
      <c r="L33" s="133"/>
      <c r="M33" s="133"/>
      <c r="N33" s="133"/>
      <c r="O33" s="133"/>
      <c r="P33" s="133"/>
      <c r="Q33" s="133"/>
      <c r="R33" s="133"/>
      <c r="S33" s="133"/>
      <c r="T33" s="133"/>
      <c r="U33" s="133"/>
      <c r="V33" s="133"/>
      <c r="W33" s="133"/>
      <c r="X33" s="133"/>
      <c r="Y33" s="133"/>
      <c r="Z33" s="133"/>
    </row>
    <row r="34" ht="15.75" customHeight="1">
      <c r="A34" s="133"/>
      <c r="B34" s="178" t="s">
        <v>476</v>
      </c>
      <c r="C34" s="179" t="s">
        <v>35</v>
      </c>
      <c r="D34" s="180"/>
      <c r="E34" s="181"/>
      <c r="F34" s="180"/>
      <c r="G34" s="182">
        <f t="shared" si="4"/>
        <v>0</v>
      </c>
      <c r="H34" s="183"/>
      <c r="I34" s="186"/>
      <c r="J34" s="185"/>
      <c r="K34" s="133"/>
      <c r="L34" s="133"/>
      <c r="M34" s="133"/>
      <c r="N34" s="133"/>
      <c r="O34" s="133"/>
      <c r="P34" s="133"/>
      <c r="Q34" s="133"/>
      <c r="R34" s="133"/>
      <c r="S34" s="133"/>
      <c r="T34" s="133"/>
      <c r="U34" s="133"/>
      <c r="V34" s="133"/>
      <c r="W34" s="133"/>
      <c r="X34" s="133"/>
      <c r="Y34" s="133"/>
      <c r="Z34" s="133"/>
    </row>
    <row r="35" ht="15.75" customHeight="1">
      <c r="A35" s="133"/>
      <c r="B35" s="178" t="s">
        <v>477</v>
      </c>
      <c r="C35" s="179" t="s">
        <v>36</v>
      </c>
      <c r="D35" s="180"/>
      <c r="E35" s="181"/>
      <c r="F35" s="180"/>
      <c r="G35" s="182">
        <f t="shared" si="4"/>
        <v>0</v>
      </c>
      <c r="H35" s="133"/>
      <c r="I35" s="133"/>
      <c r="J35" s="133"/>
      <c r="K35" s="133"/>
      <c r="L35" s="133"/>
      <c r="M35" s="133"/>
      <c r="N35" s="133"/>
      <c r="O35" s="133"/>
      <c r="P35" s="133"/>
      <c r="Q35" s="133"/>
      <c r="R35" s="133"/>
      <c r="S35" s="133"/>
      <c r="T35" s="133"/>
      <c r="U35" s="133"/>
      <c r="V35" s="133"/>
      <c r="W35" s="133"/>
      <c r="X35" s="133"/>
      <c r="Y35" s="133"/>
      <c r="Z35" s="133"/>
    </row>
    <row r="36" ht="15.75" customHeight="1">
      <c r="A36" s="133"/>
      <c r="B36" s="178" t="s">
        <v>478</v>
      </c>
      <c r="C36" s="179" t="s">
        <v>37</v>
      </c>
      <c r="D36" s="180"/>
      <c r="E36" s="181"/>
      <c r="F36" s="180"/>
      <c r="G36" s="182">
        <f t="shared" si="4"/>
        <v>0</v>
      </c>
      <c r="H36" s="133"/>
      <c r="I36" s="133"/>
      <c r="J36" s="133"/>
      <c r="K36" s="133"/>
      <c r="L36" s="133"/>
      <c r="M36" s="133"/>
      <c r="N36" s="133"/>
      <c r="O36" s="133"/>
      <c r="P36" s="133"/>
      <c r="Q36" s="133"/>
      <c r="R36" s="133"/>
      <c r="S36" s="133"/>
      <c r="T36" s="133"/>
      <c r="U36" s="133"/>
      <c r="V36" s="133"/>
      <c r="W36" s="133"/>
      <c r="X36" s="133"/>
      <c r="Y36" s="133"/>
      <c r="Z36" s="133"/>
    </row>
    <row r="37" ht="15.75" customHeight="1">
      <c r="A37" s="136"/>
      <c r="B37" s="178" t="s">
        <v>479</v>
      </c>
      <c r="C37" s="179" t="s">
        <v>480</v>
      </c>
      <c r="D37" s="180"/>
      <c r="E37" s="181"/>
      <c r="F37" s="180"/>
      <c r="G37" s="182">
        <f t="shared" si="4"/>
        <v>0</v>
      </c>
      <c r="H37" s="136"/>
      <c r="I37" s="136"/>
      <c r="J37" s="187"/>
      <c r="K37" s="136"/>
      <c r="L37" s="136"/>
      <c r="M37" s="136"/>
      <c r="N37" s="136"/>
      <c r="O37" s="136"/>
      <c r="P37" s="136"/>
      <c r="Q37" s="136"/>
      <c r="R37" s="136"/>
      <c r="S37" s="136"/>
      <c r="T37" s="136"/>
      <c r="U37" s="136"/>
      <c r="V37" s="136"/>
      <c r="W37" s="136"/>
      <c r="X37" s="136"/>
      <c r="Y37" s="136"/>
      <c r="Z37" s="136"/>
    </row>
    <row r="38" ht="15.75" customHeight="1">
      <c r="A38" s="136"/>
      <c r="B38" s="178" t="s">
        <v>481</v>
      </c>
      <c r="C38" s="179" t="s">
        <v>39</v>
      </c>
      <c r="D38" s="180"/>
      <c r="E38" s="181"/>
      <c r="F38" s="180"/>
      <c r="G38" s="182">
        <f t="shared" si="4"/>
        <v>0</v>
      </c>
      <c r="H38" s="188"/>
      <c r="I38" s="188"/>
      <c r="J38" s="187"/>
      <c r="K38" s="188"/>
      <c r="L38" s="189"/>
      <c r="M38" s="136"/>
      <c r="N38" s="136"/>
      <c r="O38" s="136"/>
      <c r="P38" s="136"/>
      <c r="Q38" s="136"/>
      <c r="R38" s="136"/>
      <c r="S38" s="136"/>
      <c r="T38" s="136"/>
      <c r="U38" s="136"/>
      <c r="V38" s="136"/>
      <c r="W38" s="136"/>
      <c r="X38" s="136"/>
      <c r="Y38" s="136"/>
      <c r="Z38" s="136"/>
    </row>
    <row r="39" ht="24.75" customHeight="1">
      <c r="A39" s="136"/>
      <c r="B39" s="190" t="s">
        <v>6</v>
      </c>
      <c r="C39" s="7"/>
      <c r="D39" s="180">
        <f t="shared" ref="D39:G39" si="5">SUM(D28:D38)</f>
        <v>0</v>
      </c>
      <c r="E39" s="181">
        <f t="shared" si="5"/>
        <v>0</v>
      </c>
      <c r="F39" s="181">
        <f t="shared" si="5"/>
        <v>0</v>
      </c>
      <c r="G39" s="180">
        <f t="shared" si="5"/>
        <v>0</v>
      </c>
      <c r="H39" s="188"/>
      <c r="I39" s="188"/>
      <c r="J39" s="187"/>
      <c r="K39" s="187"/>
      <c r="L39" s="136"/>
      <c r="M39" s="136"/>
      <c r="N39" s="136"/>
      <c r="O39" s="136"/>
      <c r="P39" s="136"/>
      <c r="Q39" s="136"/>
      <c r="R39" s="136"/>
      <c r="S39" s="136"/>
      <c r="T39" s="136"/>
      <c r="U39" s="136"/>
      <c r="V39" s="136"/>
      <c r="W39" s="136"/>
      <c r="X39" s="136"/>
      <c r="Y39" s="136"/>
      <c r="Z39" s="136"/>
    </row>
    <row r="40" ht="15.75" customHeight="1">
      <c r="A40" s="136"/>
      <c r="B40" s="136"/>
      <c r="C40" s="191"/>
      <c r="D40" s="192"/>
      <c r="E40" s="192"/>
      <c r="F40" s="192"/>
      <c r="G40" s="193"/>
      <c r="H40" s="194"/>
      <c r="I40" s="194"/>
      <c r="J40" s="194"/>
      <c r="K40" s="189"/>
      <c r="L40" s="136"/>
      <c r="M40" s="136"/>
      <c r="N40" s="136"/>
      <c r="O40" s="136"/>
      <c r="P40" s="136"/>
      <c r="Q40" s="136"/>
      <c r="R40" s="136"/>
      <c r="S40" s="136"/>
      <c r="T40" s="136"/>
      <c r="U40" s="136"/>
      <c r="V40" s="136"/>
      <c r="W40" s="136"/>
      <c r="X40" s="136"/>
      <c r="Y40" s="136"/>
      <c r="Z40" s="136"/>
    </row>
    <row r="41" ht="23.25" customHeight="1">
      <c r="A41" s="133"/>
      <c r="B41" s="195" t="s">
        <v>482</v>
      </c>
      <c r="C41" s="6"/>
      <c r="D41" s="6"/>
      <c r="E41" s="6"/>
      <c r="F41" s="6"/>
      <c r="G41" s="6"/>
      <c r="H41" s="6"/>
      <c r="I41" s="7"/>
      <c r="J41" s="185"/>
      <c r="K41" s="185"/>
      <c r="L41" s="133"/>
      <c r="M41" s="133"/>
      <c r="N41" s="133"/>
      <c r="O41" s="133"/>
      <c r="P41" s="133"/>
      <c r="Q41" s="133"/>
      <c r="R41" s="133"/>
      <c r="S41" s="133"/>
      <c r="T41" s="133"/>
      <c r="U41" s="133"/>
      <c r="V41" s="133"/>
      <c r="W41" s="133"/>
      <c r="X41" s="133"/>
      <c r="Y41" s="133"/>
      <c r="Z41" s="133"/>
    </row>
    <row r="42" ht="15.75" customHeight="1">
      <c r="A42" s="133"/>
      <c r="B42" s="133"/>
      <c r="C42" s="139"/>
      <c r="D42" s="196"/>
      <c r="E42" s="196"/>
      <c r="F42" s="196"/>
      <c r="G42" s="196"/>
      <c r="H42" s="196"/>
      <c r="I42" s="139"/>
      <c r="J42" s="133"/>
      <c r="K42" s="133"/>
      <c r="L42" s="133"/>
      <c r="M42" s="133"/>
      <c r="N42" s="133"/>
      <c r="O42" s="133"/>
      <c r="P42" s="133"/>
      <c r="Q42" s="133"/>
      <c r="R42" s="133"/>
      <c r="S42" s="133"/>
      <c r="T42" s="133"/>
      <c r="U42" s="133"/>
      <c r="V42" s="133"/>
      <c r="W42" s="133"/>
      <c r="X42" s="133"/>
      <c r="Y42" s="133"/>
      <c r="Z42" s="133"/>
    </row>
    <row r="43" ht="15.0" customHeight="1">
      <c r="A43" s="133"/>
      <c r="B43" s="197" t="s">
        <v>483</v>
      </c>
      <c r="C43" s="158"/>
      <c r="D43" s="197" t="s">
        <v>484</v>
      </c>
      <c r="E43" s="198"/>
      <c r="F43" s="158"/>
      <c r="G43" s="159" t="s">
        <v>485</v>
      </c>
      <c r="H43" s="159" t="s">
        <v>486</v>
      </c>
      <c r="I43" s="199" t="s">
        <v>487</v>
      </c>
      <c r="J43" s="133"/>
      <c r="K43" s="133"/>
      <c r="L43" s="133"/>
      <c r="M43" s="133"/>
      <c r="N43" s="133"/>
      <c r="O43" s="133"/>
      <c r="P43" s="133"/>
      <c r="Q43" s="133"/>
      <c r="R43" s="133"/>
      <c r="S43" s="133"/>
      <c r="T43" s="133"/>
      <c r="U43" s="133"/>
      <c r="V43" s="133"/>
      <c r="W43" s="133"/>
      <c r="X43" s="133"/>
      <c r="Y43" s="133"/>
      <c r="Z43" s="133"/>
    </row>
    <row r="44" ht="34.5" customHeight="1">
      <c r="A44" s="133"/>
      <c r="B44" s="160"/>
      <c r="C44" s="161"/>
      <c r="D44" s="160"/>
      <c r="E44" s="44"/>
      <c r="F44" s="161"/>
      <c r="G44" s="17"/>
      <c r="H44" s="17"/>
      <c r="I44" s="199" t="s">
        <v>465</v>
      </c>
      <c r="J44" s="133"/>
      <c r="K44" s="200"/>
      <c r="L44" s="133"/>
      <c r="M44" s="133"/>
      <c r="N44" s="133"/>
      <c r="O44" s="133"/>
      <c r="P44" s="133"/>
      <c r="Q44" s="133"/>
      <c r="R44" s="133"/>
      <c r="S44" s="133"/>
      <c r="T44" s="133"/>
      <c r="U44" s="133"/>
      <c r="V44" s="133"/>
      <c r="W44" s="133"/>
      <c r="X44" s="133"/>
      <c r="Y44" s="133"/>
      <c r="Z44" s="133"/>
    </row>
    <row r="45" ht="15.75" customHeight="1">
      <c r="A45" s="133"/>
      <c r="B45" s="201">
        <v>1.0</v>
      </c>
      <c r="C45" s="7"/>
      <c r="D45" s="201" t="s">
        <v>488</v>
      </c>
      <c r="E45" s="6"/>
      <c r="F45" s="7"/>
      <c r="G45" s="202">
        <v>0.0</v>
      </c>
      <c r="H45" s="202" t="s">
        <v>489</v>
      </c>
      <c r="I45" s="203">
        <f>D24</f>
        <v>0</v>
      </c>
      <c r="J45" s="204"/>
      <c r="K45" s="133"/>
      <c r="L45" s="133"/>
      <c r="M45" s="133"/>
      <c r="N45" s="133"/>
      <c r="O45" s="133"/>
      <c r="P45" s="133"/>
      <c r="Q45" s="133"/>
      <c r="R45" s="133"/>
      <c r="S45" s="133"/>
      <c r="T45" s="133"/>
      <c r="U45" s="133"/>
      <c r="V45" s="133"/>
      <c r="W45" s="133"/>
      <c r="X45" s="133"/>
      <c r="Y45" s="133"/>
      <c r="Z45" s="133"/>
    </row>
    <row r="46" ht="15.75" customHeight="1">
      <c r="A46" s="133"/>
      <c r="B46" s="201">
        <v>2.0</v>
      </c>
      <c r="C46" s="7"/>
      <c r="D46" s="201" t="s">
        <v>490</v>
      </c>
      <c r="E46" s="6"/>
      <c r="F46" s="7"/>
      <c r="G46" s="202">
        <v>1.0</v>
      </c>
      <c r="H46" s="202" t="s">
        <v>491</v>
      </c>
      <c r="I46" s="203">
        <f>E24/2</f>
        <v>0</v>
      </c>
      <c r="J46" s="205"/>
      <c r="K46" s="185"/>
      <c r="L46" s="133"/>
      <c r="M46" s="133"/>
      <c r="N46" s="133"/>
      <c r="O46" s="133"/>
      <c r="P46" s="133"/>
      <c r="Q46" s="133"/>
      <c r="R46" s="133"/>
      <c r="S46" s="133"/>
      <c r="T46" s="133"/>
      <c r="U46" s="133"/>
      <c r="V46" s="133"/>
      <c r="W46" s="133"/>
      <c r="X46" s="133"/>
      <c r="Y46" s="133"/>
      <c r="Z46" s="133"/>
    </row>
    <row r="47" ht="15.75" customHeight="1">
      <c r="A47" s="133"/>
      <c r="B47" s="201">
        <v>3.0</v>
      </c>
      <c r="C47" s="7"/>
      <c r="D47" s="206"/>
      <c r="E47" s="207" t="s">
        <v>492</v>
      </c>
      <c r="F47" s="208"/>
      <c r="G47" s="202">
        <v>1.0</v>
      </c>
      <c r="H47" s="202" t="s">
        <v>493</v>
      </c>
      <c r="I47" s="203">
        <f>E24/2</f>
        <v>0</v>
      </c>
      <c r="J47" s="204"/>
      <c r="K47" s="150"/>
      <c r="L47" s="133"/>
      <c r="M47" s="133"/>
      <c r="N47" s="133"/>
      <c r="O47" s="133"/>
      <c r="P47" s="133"/>
      <c r="Q47" s="133"/>
      <c r="R47" s="133"/>
      <c r="S47" s="133"/>
      <c r="T47" s="133"/>
      <c r="U47" s="133"/>
      <c r="V47" s="133"/>
      <c r="W47" s="133"/>
      <c r="X47" s="133"/>
      <c r="Y47" s="133"/>
      <c r="Z47" s="133"/>
    </row>
    <row r="48" ht="15.75" customHeight="1">
      <c r="A48" s="133"/>
      <c r="B48" s="201">
        <v>4.0</v>
      </c>
      <c r="C48" s="7"/>
      <c r="D48" s="201" t="s">
        <v>494</v>
      </c>
      <c r="E48" s="6"/>
      <c r="F48" s="7"/>
      <c r="G48" s="202">
        <v>2.0</v>
      </c>
      <c r="H48" s="202" t="s">
        <v>495</v>
      </c>
      <c r="I48" s="203">
        <f>F24</f>
        <v>0</v>
      </c>
      <c r="J48" s="204"/>
      <c r="K48" s="133"/>
      <c r="L48" s="133"/>
      <c r="M48" s="133"/>
      <c r="N48" s="133"/>
      <c r="O48" s="133"/>
      <c r="P48" s="133"/>
      <c r="Q48" s="133"/>
      <c r="R48" s="133"/>
      <c r="S48" s="133"/>
      <c r="T48" s="133"/>
      <c r="U48" s="133"/>
      <c r="V48" s="133"/>
      <c r="W48" s="133"/>
      <c r="X48" s="133"/>
      <c r="Y48" s="133"/>
      <c r="Z48" s="133"/>
    </row>
    <row r="49" ht="15.75" customHeight="1">
      <c r="A49" s="133"/>
      <c r="B49" s="133"/>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row>
    <row r="50" ht="19.5" customHeight="1">
      <c r="A50" s="133"/>
      <c r="B50" s="195" t="s">
        <v>6</v>
      </c>
      <c r="C50" s="6"/>
      <c r="D50" s="6"/>
      <c r="E50" s="6"/>
      <c r="F50" s="6"/>
      <c r="G50" s="6"/>
      <c r="H50" s="7"/>
      <c r="I50" s="209">
        <f>SUM(I45:I48)</f>
        <v>0</v>
      </c>
      <c r="J50" s="185"/>
      <c r="K50" s="133"/>
      <c r="L50" s="133"/>
      <c r="M50" s="133"/>
      <c r="N50" s="133"/>
      <c r="O50" s="133"/>
      <c r="P50" s="133"/>
      <c r="Q50" s="133"/>
      <c r="R50" s="133"/>
      <c r="S50" s="133"/>
      <c r="T50" s="133"/>
      <c r="U50" s="133"/>
      <c r="V50" s="133"/>
      <c r="W50" s="133"/>
      <c r="X50" s="133"/>
      <c r="Y50" s="133"/>
      <c r="Z50" s="133"/>
    </row>
    <row r="51" ht="15.75" customHeight="1">
      <c r="A51" s="133"/>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row>
    <row r="52" ht="15.75" customHeight="1">
      <c r="A52" s="133"/>
      <c r="B52" s="133"/>
      <c r="C52" s="139"/>
      <c r="D52" s="139"/>
      <c r="E52" s="139"/>
      <c r="F52" s="139"/>
      <c r="G52" s="133"/>
      <c r="H52" s="133"/>
      <c r="I52" s="133"/>
      <c r="J52" s="133"/>
      <c r="K52" s="133"/>
      <c r="L52" s="133"/>
      <c r="M52" s="133"/>
      <c r="N52" s="133"/>
      <c r="O52" s="133"/>
      <c r="P52" s="133"/>
      <c r="Q52" s="133"/>
      <c r="R52" s="133"/>
      <c r="S52" s="133"/>
      <c r="T52" s="133"/>
      <c r="U52" s="133"/>
      <c r="V52" s="133"/>
      <c r="W52" s="133"/>
      <c r="X52" s="133"/>
      <c r="Y52" s="133"/>
      <c r="Z52" s="133"/>
    </row>
    <row r="53" ht="15.75" customHeight="1">
      <c r="A53" s="133"/>
      <c r="B53" s="133"/>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row>
    <row r="54" ht="15.75" hidden="1" customHeight="1">
      <c r="A54" s="133"/>
      <c r="B54" s="133"/>
      <c r="C54" s="133"/>
      <c r="D54" s="133"/>
      <c r="E54" s="133"/>
      <c r="F54" s="183">
        <v>7.728372398272851E9</v>
      </c>
      <c r="G54" s="183">
        <v>6.647482932781378E9</v>
      </c>
      <c r="H54" s="133"/>
      <c r="I54" s="133"/>
      <c r="J54" s="133"/>
      <c r="K54" s="133"/>
      <c r="L54" s="133"/>
      <c r="M54" s="133"/>
      <c r="N54" s="133"/>
      <c r="O54" s="133"/>
      <c r="P54" s="133"/>
      <c r="Q54" s="133"/>
      <c r="R54" s="133"/>
      <c r="S54" s="133"/>
      <c r="T54" s="133"/>
      <c r="U54" s="133"/>
      <c r="V54" s="133"/>
      <c r="W54" s="133"/>
      <c r="X54" s="133"/>
      <c r="Y54" s="133"/>
      <c r="Z54" s="133"/>
    </row>
    <row r="55" ht="15.75" hidden="1" customHeight="1">
      <c r="A55" s="133"/>
      <c r="B55" s="133"/>
      <c r="C55" s="133"/>
      <c r="D55" s="133"/>
      <c r="E55" s="133"/>
      <c r="F55" s="183">
        <v>4.1274366666666664E7</v>
      </c>
      <c r="G55" s="183">
        <v>8.254873333333333E7</v>
      </c>
      <c r="H55" s="133"/>
      <c r="I55" s="133"/>
      <c r="J55" s="133"/>
      <c r="K55" s="133"/>
      <c r="L55" s="133"/>
      <c r="M55" s="133"/>
      <c r="N55" s="133"/>
      <c r="O55" s="133"/>
      <c r="P55" s="133"/>
      <c r="Q55" s="133"/>
      <c r="R55" s="133"/>
      <c r="S55" s="133"/>
      <c r="T55" s="133"/>
      <c r="U55" s="133"/>
      <c r="V55" s="133"/>
      <c r="W55" s="133"/>
      <c r="X55" s="133"/>
      <c r="Y55" s="133"/>
      <c r="Z55" s="133"/>
    </row>
    <row r="56" ht="15.75" hidden="1" customHeight="1">
      <c r="A56" s="133"/>
      <c r="B56" s="133"/>
      <c r="C56" s="133"/>
      <c r="D56" s="133"/>
      <c r="E56" s="133"/>
      <c r="F56" s="183">
        <f t="shared" ref="F56:G56" si="6">F54-F55</f>
        <v>7687098032</v>
      </c>
      <c r="G56" s="210">
        <f t="shared" si="6"/>
        <v>6564934199</v>
      </c>
      <c r="H56" s="211">
        <f>SUM(F56:G56)</f>
        <v>14252032231</v>
      </c>
      <c r="I56" s="185">
        <f>I50-H56</f>
        <v>-14252032231</v>
      </c>
      <c r="J56" s="133"/>
      <c r="K56" s="133"/>
      <c r="L56" s="133"/>
      <c r="M56" s="133"/>
      <c r="N56" s="133"/>
      <c r="O56" s="133"/>
      <c r="P56" s="133"/>
      <c r="Q56" s="133"/>
      <c r="R56" s="133"/>
      <c r="S56" s="133"/>
      <c r="T56" s="133"/>
      <c r="U56" s="133"/>
      <c r="V56" s="133"/>
      <c r="W56" s="133"/>
      <c r="X56" s="133"/>
      <c r="Y56" s="133"/>
      <c r="Z56" s="133"/>
    </row>
    <row r="57" ht="15.75" hidden="1" customHeight="1">
      <c r="A57" s="133"/>
      <c r="B57" s="133"/>
      <c r="C57" s="133"/>
      <c r="D57" s="133"/>
      <c r="E57" s="133"/>
      <c r="F57" s="189" t="str">
        <f>F56/G24</f>
        <v>#DIV/0!</v>
      </c>
      <c r="G57" s="189" t="str">
        <f>G56/G24</f>
        <v>#DIV/0!</v>
      </c>
      <c r="H57" s="136"/>
      <c r="I57" s="133"/>
      <c r="J57" s="133"/>
      <c r="K57" s="133"/>
      <c r="L57" s="133"/>
      <c r="M57" s="133"/>
      <c r="N57" s="133"/>
      <c r="O57" s="133"/>
      <c r="P57" s="133"/>
      <c r="Q57" s="133"/>
      <c r="R57" s="133"/>
      <c r="S57" s="133"/>
      <c r="T57" s="133"/>
      <c r="U57" s="133"/>
      <c r="V57" s="133"/>
      <c r="W57" s="133"/>
      <c r="X57" s="133"/>
      <c r="Y57" s="133"/>
      <c r="Z57" s="133"/>
    </row>
    <row r="58" ht="15.75" hidden="1" customHeight="1">
      <c r="A58" s="133"/>
      <c r="B58" s="133"/>
      <c r="C58" s="133"/>
      <c r="D58" s="133"/>
      <c r="E58" s="133"/>
      <c r="F58" s="189">
        <v>0.539368555093253</v>
      </c>
      <c r="G58" s="189">
        <v>0.4606314449085</v>
      </c>
      <c r="H58" s="183"/>
      <c r="I58" s="133"/>
      <c r="J58" s="133"/>
      <c r="K58" s="133"/>
      <c r="L58" s="133"/>
      <c r="M58" s="133"/>
      <c r="N58" s="133"/>
      <c r="O58" s="133"/>
      <c r="P58" s="133"/>
      <c r="Q58" s="133"/>
      <c r="R58" s="133"/>
      <c r="S58" s="133"/>
      <c r="T58" s="133"/>
      <c r="U58" s="133"/>
      <c r="V58" s="133"/>
      <c r="W58" s="133"/>
      <c r="X58" s="133"/>
      <c r="Y58" s="133"/>
      <c r="Z58" s="133"/>
    </row>
    <row r="59" ht="15.75" hidden="1" customHeight="1">
      <c r="A59" s="133"/>
      <c r="B59" s="133"/>
      <c r="C59" s="133"/>
      <c r="D59" s="133"/>
      <c r="E59" s="133"/>
      <c r="F59" s="133"/>
      <c r="G59" s="133">
        <v>20.0</v>
      </c>
      <c r="H59" s="133"/>
      <c r="I59" s="133"/>
      <c r="J59" s="133"/>
      <c r="K59" s="133"/>
      <c r="L59" s="133"/>
      <c r="M59" s="133"/>
      <c r="N59" s="133"/>
      <c r="O59" s="133"/>
      <c r="P59" s="133"/>
      <c r="Q59" s="133"/>
      <c r="R59" s="133"/>
      <c r="S59" s="133"/>
      <c r="T59" s="133"/>
      <c r="U59" s="133"/>
      <c r="V59" s="133"/>
      <c r="W59" s="133"/>
      <c r="X59" s="133"/>
      <c r="Y59" s="133"/>
      <c r="Z59" s="133"/>
    </row>
    <row r="60" ht="15.75" hidden="1" customHeight="1">
      <c r="A60" s="133"/>
      <c r="B60" s="133"/>
      <c r="C60" s="133"/>
      <c r="D60" s="133"/>
      <c r="E60" s="133"/>
      <c r="F60" s="133"/>
      <c r="G60" s="133">
        <v>16.0</v>
      </c>
      <c r="H60" s="133"/>
      <c r="I60" s="133"/>
      <c r="J60" s="133"/>
      <c r="K60" s="133"/>
      <c r="L60" s="133"/>
      <c r="M60" s="133"/>
      <c r="N60" s="133"/>
      <c r="O60" s="133"/>
      <c r="P60" s="133"/>
      <c r="Q60" s="133"/>
      <c r="R60" s="133"/>
      <c r="S60" s="133"/>
      <c r="T60" s="133"/>
      <c r="U60" s="133"/>
      <c r="V60" s="133"/>
      <c r="W60" s="133"/>
      <c r="X60" s="133"/>
      <c r="Y60" s="133"/>
      <c r="Z60" s="133"/>
    </row>
    <row r="61" ht="15.75" hidden="1" customHeight="1">
      <c r="A61" s="133"/>
      <c r="B61" s="133"/>
      <c r="C61" s="133"/>
      <c r="D61" s="133"/>
      <c r="E61" s="133"/>
      <c r="F61" s="133"/>
      <c r="G61" s="133">
        <v>10.0</v>
      </c>
      <c r="H61" s="133"/>
      <c r="I61" s="133"/>
      <c r="J61" s="133"/>
      <c r="K61" s="133"/>
      <c r="L61" s="133"/>
      <c r="M61" s="133"/>
      <c r="N61" s="133"/>
      <c r="O61" s="133"/>
      <c r="P61" s="133"/>
      <c r="Q61" s="133"/>
      <c r="R61" s="133"/>
      <c r="S61" s="133"/>
      <c r="T61" s="133"/>
      <c r="U61" s="133"/>
      <c r="V61" s="133"/>
      <c r="W61" s="133"/>
      <c r="X61" s="133"/>
      <c r="Y61" s="133"/>
      <c r="Z61" s="133"/>
    </row>
    <row r="62" ht="15.75" customHeight="1">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row>
    <row r="63" ht="15.75" customHeight="1">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ht="15.75" customHeight="1">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ht="15.75" customHeight="1">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row>
    <row r="66" ht="15.75" customHeight="1">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ht="15.75" customHeight="1">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ht="15.75" customHeight="1">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ht="15.75" customHeight="1">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ht="15.75" customHeight="1">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row>
    <row r="71" ht="15.75" customHeight="1">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row>
    <row r="72" ht="15.75" customHeight="1">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row>
    <row r="73" ht="15.75" customHeight="1">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row>
    <row r="74" ht="15.75" customHeight="1">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ht="15.75" customHeight="1">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row>
    <row r="76" ht="15.75" customHeight="1">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row>
    <row r="77" ht="15.75" customHeight="1">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row r="78" ht="15.75" customHeight="1">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row>
    <row r="79" ht="15.75" customHeight="1">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row>
    <row r="80" ht="15.75" customHeight="1">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row>
    <row r="81" ht="15.75" customHeight="1">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ht="15.75" customHeight="1">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ht="15.75" customHeight="1">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row r="84" ht="15.75" customHeight="1">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row>
    <row r="85" ht="15.75" customHeight="1">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row>
    <row r="86" ht="15.75" customHeight="1">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row>
    <row r="87" ht="15.75" customHeight="1">
      <c r="A87" s="133"/>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row>
    <row r="88" ht="15.75" customHeight="1">
      <c r="A88" s="133"/>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row>
    <row r="89" ht="15.75" customHeight="1">
      <c r="A89" s="133"/>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row>
    <row r="90" ht="15.75" customHeight="1">
      <c r="A90" s="133"/>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row>
    <row r="91" ht="15.75" customHeight="1">
      <c r="A91" s="133"/>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row>
    <row r="92" ht="15.75" customHeight="1">
      <c r="A92" s="133"/>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row>
    <row r="93" ht="15.75" customHeight="1">
      <c r="A93" s="133"/>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row>
    <row r="94" ht="15.75" customHeight="1">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row>
    <row r="95" ht="15.75" customHeight="1">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row>
    <row r="96" ht="15.75" customHeight="1">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row>
    <row r="97" ht="15.75" customHeight="1">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row>
    <row r="98" ht="15.75" customHeight="1">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row>
    <row r="99" ht="15.75" customHeight="1">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row>
    <row r="100" ht="15.75" customHeight="1">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row>
    <row r="101" ht="15.75" customHeight="1">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row>
    <row r="102" ht="15.75" customHeight="1">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row>
    <row r="103" ht="15.75" customHeight="1">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row>
    <row r="104" ht="15.75" customHeight="1">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row>
    <row r="105" ht="15.75" customHeight="1">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row>
    <row r="106" ht="15.75" customHeight="1">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row>
    <row r="107" ht="15.75" customHeight="1">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row>
    <row r="108" ht="15.75" customHeight="1">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row>
    <row r="109" ht="15.75" customHeight="1">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row>
    <row r="110" ht="15.75" customHeight="1">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row>
    <row r="111" ht="15.75" customHeight="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row>
    <row r="112" ht="15.75" customHeight="1">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row>
    <row r="113" ht="15.75" customHeight="1">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row>
    <row r="114" ht="15.75" customHeight="1">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row>
    <row r="115" ht="15.75" customHeight="1">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row>
    <row r="116" ht="15.75" customHeight="1">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row>
    <row r="117" ht="15.75" customHeight="1">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row>
    <row r="118" ht="15.75" customHeight="1">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row>
    <row r="119" ht="15.75" customHeight="1">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row>
    <row r="120" ht="15.75" customHeight="1">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row>
    <row r="121" ht="15.75" customHeight="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row>
    <row r="122" ht="15.75" customHeight="1">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row>
    <row r="123" ht="15.75" customHeight="1">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row>
    <row r="124" ht="15.75" customHeight="1">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row>
    <row r="125" ht="15.75" customHeight="1">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row>
    <row r="126" ht="15.75" customHeight="1">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ht="15.75" customHeight="1">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row>
    <row r="128" ht="15.75" customHeight="1">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row>
    <row r="129" ht="15.75" customHeight="1">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row>
    <row r="130" ht="15.75" customHeight="1">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row>
    <row r="131" ht="15.75" customHeight="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row>
    <row r="132" ht="15.75" customHeight="1">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row>
    <row r="133" ht="15.75" customHeight="1">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row>
    <row r="134" ht="15.75" customHeight="1">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row>
    <row r="135" ht="15.75" customHeight="1">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row>
    <row r="136" ht="15.75" customHeight="1">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row>
    <row r="137" ht="15.75" customHeight="1">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row>
    <row r="138" ht="15.75" customHeight="1">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row>
    <row r="139" ht="15.75" customHeight="1">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row>
    <row r="140" ht="15.75" customHeight="1">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row>
    <row r="141" ht="15.75" customHeight="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row>
    <row r="142" ht="15.75" customHeight="1">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row>
    <row r="143" ht="15.75" customHeight="1">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row>
    <row r="144" ht="15.75" customHeight="1">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row>
    <row r="145" ht="15.75" customHeight="1">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row>
    <row r="146" ht="15.75" customHeight="1">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row>
    <row r="147" ht="15.75" customHeight="1">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row>
    <row r="148" ht="15.75" customHeight="1">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row>
    <row r="149" ht="15.75" customHeight="1">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row>
    <row r="150" ht="15.75" customHeight="1">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row>
    <row r="151" ht="15.75" customHeight="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row>
    <row r="152" ht="15.75" customHeight="1">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row>
    <row r="153" ht="15.75" customHeight="1">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row>
    <row r="154" ht="15.75" customHeight="1">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row>
    <row r="155" ht="15.75" customHeight="1">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row>
    <row r="156" ht="15.75" customHeight="1">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row>
    <row r="157" ht="15.75" customHeight="1">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row>
    <row r="158" ht="15.75" customHeight="1">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row>
    <row r="159" ht="15.75" customHeight="1">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row>
    <row r="160" ht="15.75" customHeight="1">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row>
    <row r="161" ht="15.75" customHeight="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row>
    <row r="162" ht="15.75" customHeight="1">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row>
    <row r="163" ht="15.75" customHeight="1">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row>
    <row r="164" ht="15.75" customHeight="1">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row>
    <row r="165" ht="15.75" customHeight="1">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row>
    <row r="166" ht="15.75" customHeight="1">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row>
    <row r="167" ht="15.75" customHeight="1">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row>
    <row r="168" ht="15.75" customHeight="1">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row>
    <row r="169" ht="15.75" customHeight="1">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row>
    <row r="170" ht="15.75" customHeight="1">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row>
    <row r="171" ht="15.75" customHeight="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row>
    <row r="172" ht="15.75" customHeight="1">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row>
    <row r="173" ht="15.75" customHeight="1">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row>
    <row r="174" ht="15.75" customHeight="1">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row>
    <row r="175" ht="15.75" customHeight="1">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row>
    <row r="176" ht="15.75" customHeight="1">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row>
    <row r="177" ht="15.75" customHeight="1">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row>
    <row r="178" ht="15.75" customHeight="1">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row>
    <row r="179" ht="15.75" customHeight="1">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row>
    <row r="180" ht="15.75" customHeight="1">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row>
    <row r="181" ht="15.75" customHeight="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row>
    <row r="182" ht="15.75" customHeight="1">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row>
    <row r="183" ht="15.75" customHeight="1">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row>
    <row r="184" ht="15.75" customHeight="1">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row>
    <row r="185" ht="15.75" customHeight="1">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row>
    <row r="186" ht="15.75" customHeight="1">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row>
    <row r="187" ht="15.75" customHeight="1">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row>
    <row r="188" ht="15.75" customHeight="1">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row>
    <row r="189" ht="15.75" customHeight="1">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row>
    <row r="190" ht="15.75" customHeight="1">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row>
    <row r="191" ht="15.75" customHeight="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row>
    <row r="192" ht="15.75" customHeight="1">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row>
    <row r="193" ht="15.75" customHeight="1">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row>
    <row r="194" ht="15.75" customHeight="1">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row>
    <row r="195" ht="15.75" customHeight="1">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row>
    <row r="196" ht="15.75" customHeight="1">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row>
    <row r="197" ht="15.75" customHeight="1">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row>
    <row r="198" ht="15.75" customHeight="1">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row>
    <row r="199" ht="15.75" customHeight="1">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row>
    <row r="200" ht="15.75" customHeight="1">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row>
    <row r="201" ht="15.75" customHeight="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row>
    <row r="202" ht="15.75" customHeight="1">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row>
    <row r="203" ht="15.75" customHeight="1">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row>
    <row r="204" ht="15.75" customHeight="1">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row>
    <row r="205" ht="15.75" customHeight="1">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row>
    <row r="206" ht="15.75" customHeight="1">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row>
    <row r="207" ht="15.75" customHeight="1">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row>
    <row r="208" ht="15.75" customHeight="1">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row>
    <row r="209" ht="15.75" customHeight="1">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row>
    <row r="210" ht="15.75" customHeight="1">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row>
    <row r="211" ht="15.75" customHeight="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row>
    <row r="212" ht="15.75" customHeight="1">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row>
    <row r="213" ht="15.75" customHeight="1">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row>
    <row r="214" ht="15.75" customHeight="1">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row>
    <row r="215" ht="15.75" customHeight="1">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row>
    <row r="216" ht="15.75" customHeight="1">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row>
    <row r="217" ht="15.75" customHeight="1">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row>
    <row r="218" ht="15.75" customHeight="1">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row>
    <row r="219" ht="15.75" customHeight="1">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row>
    <row r="220" ht="15.75" customHeight="1">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row>
    <row r="221" ht="15.75" customHeight="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row>
    <row r="222" ht="15.75" customHeight="1">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row>
    <row r="223" ht="15.75" customHeight="1">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row>
    <row r="224" ht="15.75" customHeight="1">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row>
    <row r="225" ht="15.75" customHeight="1">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row>
    <row r="226" ht="15.75" customHeight="1">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row>
    <row r="227" ht="15.75" customHeight="1">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row>
    <row r="228" ht="15.75" customHeight="1">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row>
    <row r="229" ht="15.75" customHeight="1">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row>
    <row r="230" ht="15.75" customHeight="1">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row>
    <row r="231" ht="15.75" customHeight="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row>
    <row r="232" ht="15.75" customHeight="1">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row>
    <row r="233" ht="15.75" customHeight="1">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row>
    <row r="234" ht="15.75" customHeight="1">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row>
    <row r="235" ht="15.75" customHeight="1">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row>
    <row r="236" ht="15.75" customHeight="1">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row>
    <row r="237" ht="15.75" customHeight="1">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row>
    <row r="238" ht="15.75" customHeight="1">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row>
    <row r="239" ht="15.75" customHeight="1">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row>
    <row r="240" ht="15.75" customHeight="1">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row>
    <row r="241" ht="15.75" customHeight="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row>
    <row r="242" ht="15.75" customHeight="1">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row>
    <row r="243" ht="15.75" customHeight="1">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row>
    <row r="244" ht="15.75" customHeight="1">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row>
    <row r="245" ht="15.75" customHeight="1">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row>
    <row r="246" ht="15.75" customHeight="1">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row>
    <row r="247" ht="15.75" customHeight="1">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row>
    <row r="248" ht="15.75" customHeight="1">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row>
    <row r="249" ht="15.75" customHeight="1">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row>
    <row r="250" ht="15.75" customHeight="1">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row>
    <row r="251" ht="15.75" customHeight="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row>
    <row r="252" ht="15.75" customHeight="1">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row>
    <row r="253" ht="15.75" customHeight="1">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row>
    <row r="254" ht="15.75" customHeight="1">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row>
    <row r="255" ht="15.75" customHeight="1">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row>
    <row r="256" ht="15.75" customHeight="1">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row>
    <row r="257" ht="15.75" customHeight="1">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row>
    <row r="258" ht="15.75" customHeight="1">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row>
    <row r="259" ht="15.75" customHeight="1">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row>
    <row r="260" ht="15.75" customHeight="1">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row>
    <row r="261" ht="15.75" customHeight="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C7:H7"/>
    <mergeCell ref="C8:H8"/>
    <mergeCell ref="C9:H9"/>
    <mergeCell ref="D11:G11"/>
    <mergeCell ref="D12:G12"/>
    <mergeCell ref="D13:G13"/>
    <mergeCell ref="B18:H18"/>
    <mergeCell ref="B20:C21"/>
    <mergeCell ref="D20:D21"/>
    <mergeCell ref="E20:E21"/>
    <mergeCell ref="F20:F21"/>
    <mergeCell ref="G20:G21"/>
    <mergeCell ref="B25:C25"/>
    <mergeCell ref="B27:G27"/>
    <mergeCell ref="B45:C45"/>
    <mergeCell ref="B46:C46"/>
    <mergeCell ref="D46:F46"/>
    <mergeCell ref="B47:C47"/>
    <mergeCell ref="B48:C48"/>
    <mergeCell ref="D48:F48"/>
    <mergeCell ref="B50:H50"/>
    <mergeCell ref="B39:C39"/>
    <mergeCell ref="B41:I41"/>
    <mergeCell ref="B43:C44"/>
    <mergeCell ref="D43:F44"/>
    <mergeCell ref="G43:G44"/>
    <mergeCell ref="H43:H44"/>
    <mergeCell ref="D45:F45"/>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 width="7.5"/>
    <col customWidth="1" min="3" max="4" width="38.38"/>
    <col customWidth="1" min="5" max="5" width="22.0"/>
    <col customWidth="1" min="6" max="6" width="11.25"/>
    <col customWidth="1" min="7" max="7" width="11.38"/>
    <col customWidth="1" min="8" max="9" width="14.13"/>
    <col customWidth="1" min="10" max="47" width="10.75"/>
    <col customWidth="1" min="48" max="49" width="12.5"/>
  </cols>
  <sheetData>
    <row r="1" ht="14.25" customHeight="1">
      <c r="A1" s="1"/>
      <c r="B1" s="1"/>
      <c r="C1" s="212"/>
      <c r="D1" s="212"/>
      <c r="E1" s="1"/>
      <c r="F1" s="1"/>
      <c r="G1" s="213"/>
      <c r="H1" s="1"/>
      <c r="I1" s="32"/>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2" ht="14.25" customHeight="1">
      <c r="A2" s="1"/>
      <c r="B2" s="1"/>
      <c r="C2" s="212"/>
      <c r="D2" s="212"/>
      <c r="E2" s="1"/>
      <c r="F2" s="1"/>
      <c r="G2" s="213"/>
      <c r="H2" s="1"/>
      <c r="I2" s="32"/>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ht="14.25" customHeight="1">
      <c r="A3" s="1"/>
      <c r="B3" s="1"/>
      <c r="C3" s="212"/>
      <c r="D3" s="212"/>
      <c r="E3" s="1"/>
      <c r="F3" s="1"/>
      <c r="G3" s="213"/>
      <c r="H3" s="1"/>
      <c r="I3" s="3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ht="14.25" customHeight="1">
      <c r="A4" s="1"/>
      <c r="B4" s="1"/>
      <c r="C4" s="212"/>
      <c r="D4" s="212"/>
      <c r="E4" s="1"/>
      <c r="F4" s="1"/>
      <c r="G4" s="8"/>
      <c r="H4" s="1"/>
      <c r="I4" s="32"/>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ht="14.25" customHeight="1">
      <c r="A5" s="1"/>
      <c r="B5" s="1"/>
      <c r="C5" s="1"/>
      <c r="D5" s="1"/>
      <c r="E5" s="1"/>
      <c r="F5" s="1"/>
      <c r="G5" s="213"/>
      <c r="H5" s="1"/>
      <c r="I5" s="1"/>
      <c r="J5" s="1"/>
      <c r="K5" s="1"/>
      <c r="L5" s="1"/>
      <c r="M5" s="1"/>
      <c r="N5" s="3"/>
      <c r="O5" s="3"/>
      <c r="P5" s="3"/>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row>
    <row r="6" ht="14.25" customHeight="1">
      <c r="A6" s="1"/>
      <c r="B6" s="1"/>
      <c r="C6" s="214"/>
      <c r="D6" s="214"/>
      <c r="E6" s="3"/>
      <c r="F6" s="3"/>
      <c r="G6" s="3"/>
      <c r="H6" s="3"/>
      <c r="I6" s="215"/>
      <c r="J6" s="3"/>
      <c r="K6" s="3"/>
      <c r="L6" s="3"/>
      <c r="M6" s="3"/>
      <c r="N6" s="3"/>
      <c r="O6" s="3"/>
      <c r="P6" s="3"/>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row>
    <row r="7" ht="14.25" customHeight="1">
      <c r="A7" s="1"/>
      <c r="B7" s="3" t="s">
        <v>496</v>
      </c>
      <c r="I7" s="108"/>
      <c r="J7" s="42" t="s">
        <v>40</v>
      </c>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7"/>
    </row>
    <row r="8" ht="14.25" customHeight="1">
      <c r="A8" s="1"/>
      <c r="I8" s="108"/>
      <c r="J8" s="42" t="s">
        <v>4</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7"/>
      <c r="AV8" s="12" t="s">
        <v>5</v>
      </c>
      <c r="AW8" s="12" t="s">
        <v>6</v>
      </c>
    </row>
    <row r="9">
      <c r="A9" s="1"/>
      <c r="B9" s="44"/>
      <c r="C9" s="44"/>
      <c r="D9" s="44"/>
      <c r="E9" s="44"/>
      <c r="F9" s="44"/>
      <c r="G9" s="44"/>
      <c r="H9" s="44"/>
      <c r="I9" s="161"/>
      <c r="J9" s="15" t="s">
        <v>7</v>
      </c>
      <c r="K9" s="7"/>
      <c r="L9" s="15" t="s">
        <v>8</v>
      </c>
      <c r="M9" s="7"/>
      <c r="N9" s="15" t="s">
        <v>9</v>
      </c>
      <c r="O9" s="7"/>
      <c r="P9" s="15" t="s">
        <v>10</v>
      </c>
      <c r="Q9" s="7"/>
      <c r="R9" s="15" t="s">
        <v>11</v>
      </c>
      <c r="S9" s="7"/>
      <c r="T9" s="15" t="s">
        <v>12</v>
      </c>
      <c r="U9" s="7"/>
      <c r="V9" s="15" t="s">
        <v>13</v>
      </c>
      <c r="W9" s="7"/>
      <c r="X9" s="15" t="s">
        <v>14</v>
      </c>
      <c r="Y9" s="7"/>
      <c r="Z9" s="15" t="s">
        <v>15</v>
      </c>
      <c r="AA9" s="7"/>
      <c r="AB9" s="15" t="s">
        <v>16</v>
      </c>
      <c r="AC9" s="7"/>
      <c r="AD9" s="15" t="s">
        <v>17</v>
      </c>
      <c r="AE9" s="7"/>
      <c r="AF9" s="15" t="s">
        <v>18</v>
      </c>
      <c r="AG9" s="7"/>
      <c r="AH9" s="15" t="s">
        <v>19</v>
      </c>
      <c r="AI9" s="7"/>
      <c r="AJ9" s="15" t="s">
        <v>20</v>
      </c>
      <c r="AK9" s="7"/>
      <c r="AL9" s="15" t="s">
        <v>21</v>
      </c>
      <c r="AM9" s="7"/>
      <c r="AN9" s="15" t="s">
        <v>22</v>
      </c>
      <c r="AO9" s="7"/>
      <c r="AP9" s="15" t="s">
        <v>23</v>
      </c>
      <c r="AQ9" s="7"/>
      <c r="AR9" s="15" t="s">
        <v>24</v>
      </c>
      <c r="AS9" s="7"/>
      <c r="AT9" s="15" t="s">
        <v>25</v>
      </c>
      <c r="AU9" s="7"/>
      <c r="AV9" s="17"/>
      <c r="AW9" s="14"/>
    </row>
    <row r="10" ht="14.25" customHeight="1">
      <c r="A10" s="1"/>
      <c r="B10" s="216" t="s">
        <v>2</v>
      </c>
      <c r="C10" s="16" t="s">
        <v>497</v>
      </c>
      <c r="D10" s="16" t="s">
        <v>498</v>
      </c>
      <c r="E10" s="16" t="s">
        <v>224</v>
      </c>
      <c r="F10" s="16" t="s">
        <v>225</v>
      </c>
      <c r="G10" s="16" t="s">
        <v>499</v>
      </c>
      <c r="H10" s="16" t="s">
        <v>227</v>
      </c>
      <c r="I10" s="104" t="s">
        <v>6</v>
      </c>
      <c r="J10" s="48" t="s">
        <v>27</v>
      </c>
      <c r="K10" s="48" t="s">
        <v>28</v>
      </c>
      <c r="L10" s="48" t="s">
        <v>27</v>
      </c>
      <c r="M10" s="48" t="s">
        <v>28</v>
      </c>
      <c r="N10" s="48" t="s">
        <v>27</v>
      </c>
      <c r="O10" s="48" t="s">
        <v>28</v>
      </c>
      <c r="P10" s="48" t="s">
        <v>27</v>
      </c>
      <c r="Q10" s="48" t="s">
        <v>28</v>
      </c>
      <c r="R10" s="48" t="s">
        <v>27</v>
      </c>
      <c r="S10" s="48" t="s">
        <v>28</v>
      </c>
      <c r="T10" s="48" t="s">
        <v>27</v>
      </c>
      <c r="U10" s="48" t="s">
        <v>28</v>
      </c>
      <c r="V10" s="48" t="s">
        <v>27</v>
      </c>
      <c r="W10" s="48" t="s">
        <v>28</v>
      </c>
      <c r="X10" s="48" t="s">
        <v>27</v>
      </c>
      <c r="Y10" s="48" t="s">
        <v>28</v>
      </c>
      <c r="Z10" s="48" t="s">
        <v>27</v>
      </c>
      <c r="AA10" s="48" t="s">
        <v>28</v>
      </c>
      <c r="AB10" s="11" t="s">
        <v>27</v>
      </c>
      <c r="AC10" s="11" t="s">
        <v>28</v>
      </c>
      <c r="AD10" s="11" t="s">
        <v>27</v>
      </c>
      <c r="AE10" s="11" t="s">
        <v>28</v>
      </c>
      <c r="AF10" s="11" t="s">
        <v>27</v>
      </c>
      <c r="AG10" s="11" t="s">
        <v>28</v>
      </c>
      <c r="AH10" s="11" t="s">
        <v>27</v>
      </c>
      <c r="AI10" s="11" t="s">
        <v>28</v>
      </c>
      <c r="AJ10" s="11" t="s">
        <v>27</v>
      </c>
      <c r="AK10" s="11" t="s">
        <v>28</v>
      </c>
      <c r="AL10" s="48" t="s">
        <v>27</v>
      </c>
      <c r="AM10" s="48" t="s">
        <v>28</v>
      </c>
      <c r="AN10" s="48" t="s">
        <v>27</v>
      </c>
      <c r="AO10" s="48" t="s">
        <v>28</v>
      </c>
      <c r="AP10" s="48" t="s">
        <v>27</v>
      </c>
      <c r="AQ10" s="48" t="s">
        <v>28</v>
      </c>
      <c r="AR10" s="48" t="s">
        <v>27</v>
      </c>
      <c r="AS10" s="48" t="s">
        <v>28</v>
      </c>
      <c r="AT10" s="48" t="s">
        <v>27</v>
      </c>
      <c r="AU10" s="48" t="s">
        <v>28</v>
      </c>
      <c r="AV10" s="48" t="s">
        <v>28</v>
      </c>
      <c r="AW10" s="17"/>
    </row>
    <row r="11">
      <c r="A11" s="13"/>
      <c r="B11" s="217">
        <v>1.0</v>
      </c>
      <c r="C11" s="218" t="s">
        <v>500</v>
      </c>
      <c r="D11" s="219" t="s">
        <v>501</v>
      </c>
      <c r="E11" s="218" t="s">
        <v>502</v>
      </c>
      <c r="F11" s="220">
        <v>327.0</v>
      </c>
      <c r="G11" s="221" t="s">
        <v>503</v>
      </c>
      <c r="H11" s="222">
        <v>17000.0</v>
      </c>
      <c r="I11" s="80">
        <f t="shared" ref="I11:I84" si="1">H11*F11</f>
        <v>5559000</v>
      </c>
      <c r="J11" s="80">
        <v>0.0</v>
      </c>
      <c r="K11" s="80">
        <v>0.0</v>
      </c>
      <c r="L11" s="80">
        <v>0.0</v>
      </c>
      <c r="M11" s="80">
        <v>0.0</v>
      </c>
      <c r="N11" s="80">
        <v>0.0</v>
      </c>
      <c r="O11" s="80">
        <v>0.0</v>
      </c>
      <c r="P11" s="80">
        <v>0.0</v>
      </c>
      <c r="Q11" s="80">
        <v>0.0</v>
      </c>
      <c r="R11" s="80">
        <v>0.0</v>
      </c>
      <c r="S11" s="80">
        <v>0.0</v>
      </c>
      <c r="T11" s="80">
        <v>0.0</v>
      </c>
      <c r="U11" s="80">
        <v>0.0</v>
      </c>
      <c r="V11" s="80">
        <v>0.0</v>
      </c>
      <c r="W11" s="80">
        <v>0.0</v>
      </c>
      <c r="X11" s="80">
        <v>0.0</v>
      </c>
      <c r="Y11" s="80">
        <v>0.0</v>
      </c>
      <c r="Z11" s="80">
        <v>0.0</v>
      </c>
      <c r="AA11" s="80">
        <v>0.0</v>
      </c>
      <c r="AB11" s="80">
        <v>0.0</v>
      </c>
      <c r="AC11" s="80">
        <v>0.0</v>
      </c>
      <c r="AD11" s="80">
        <v>0.0</v>
      </c>
      <c r="AE11" s="80">
        <v>0.0</v>
      </c>
      <c r="AF11" s="80">
        <v>0.0</v>
      </c>
      <c r="AG11" s="80">
        <v>0.0</v>
      </c>
      <c r="AH11" s="80">
        <v>0.0</v>
      </c>
      <c r="AI11" s="80">
        <v>0.0</v>
      </c>
      <c r="AJ11" s="80">
        <v>0.0</v>
      </c>
      <c r="AK11" s="80">
        <v>0.0</v>
      </c>
      <c r="AL11" s="80">
        <v>0.0</v>
      </c>
      <c r="AM11" s="80">
        <v>0.0</v>
      </c>
      <c r="AN11" s="80">
        <v>0.0</v>
      </c>
      <c r="AO11" s="80">
        <v>0.0</v>
      </c>
      <c r="AP11" s="80">
        <v>0.0</v>
      </c>
      <c r="AQ11" s="80">
        <v>0.0</v>
      </c>
      <c r="AR11" s="80">
        <v>0.0</v>
      </c>
      <c r="AS11" s="80">
        <v>0.0</v>
      </c>
      <c r="AT11" s="80">
        <v>0.0</v>
      </c>
      <c r="AU11" s="80">
        <v>0.0</v>
      </c>
      <c r="AV11" s="80">
        <f t="shared" ref="AV11:AV84" si="2">I11</f>
        <v>5559000</v>
      </c>
      <c r="AW11" s="80">
        <f t="shared" ref="AW11:AW20" si="3">I11</f>
        <v>5559000</v>
      </c>
    </row>
    <row r="12">
      <c r="A12" s="13"/>
      <c r="B12" s="217">
        <v>1.0</v>
      </c>
      <c r="C12" s="218" t="s">
        <v>500</v>
      </c>
      <c r="D12" s="219" t="s">
        <v>501</v>
      </c>
      <c r="E12" s="218" t="s">
        <v>502</v>
      </c>
      <c r="F12" s="220">
        <v>327.0</v>
      </c>
      <c r="G12" s="221" t="s">
        <v>503</v>
      </c>
      <c r="H12" s="222">
        <v>17000.0</v>
      </c>
      <c r="I12" s="80">
        <f t="shared" si="1"/>
        <v>5559000</v>
      </c>
      <c r="J12" s="80">
        <v>0.0</v>
      </c>
      <c r="K12" s="80">
        <v>0.0</v>
      </c>
      <c r="L12" s="80">
        <v>0.0</v>
      </c>
      <c r="M12" s="80">
        <v>0.0</v>
      </c>
      <c r="N12" s="80">
        <v>0.0</v>
      </c>
      <c r="O12" s="80">
        <v>0.0</v>
      </c>
      <c r="P12" s="80">
        <v>0.0</v>
      </c>
      <c r="Q12" s="80">
        <v>0.0</v>
      </c>
      <c r="R12" s="80">
        <v>0.0</v>
      </c>
      <c r="S12" s="80">
        <v>0.0</v>
      </c>
      <c r="T12" s="80">
        <v>0.0</v>
      </c>
      <c r="U12" s="80">
        <v>0.0</v>
      </c>
      <c r="V12" s="80">
        <v>0.0</v>
      </c>
      <c r="W12" s="80">
        <v>0.0</v>
      </c>
      <c r="X12" s="80">
        <v>0.0</v>
      </c>
      <c r="Y12" s="80">
        <v>0.0</v>
      </c>
      <c r="Z12" s="80">
        <v>0.0</v>
      </c>
      <c r="AA12" s="80">
        <v>0.0</v>
      </c>
      <c r="AB12" s="80">
        <v>0.0</v>
      </c>
      <c r="AC12" s="80">
        <v>0.0</v>
      </c>
      <c r="AD12" s="80">
        <v>0.0</v>
      </c>
      <c r="AE12" s="80">
        <v>0.0</v>
      </c>
      <c r="AF12" s="80">
        <v>0.0</v>
      </c>
      <c r="AG12" s="80">
        <v>0.0</v>
      </c>
      <c r="AH12" s="80">
        <v>0.0</v>
      </c>
      <c r="AI12" s="80">
        <v>0.0</v>
      </c>
      <c r="AJ12" s="80">
        <v>0.0</v>
      </c>
      <c r="AK12" s="80">
        <v>0.0</v>
      </c>
      <c r="AL12" s="80">
        <v>0.0</v>
      </c>
      <c r="AM12" s="80">
        <v>0.0</v>
      </c>
      <c r="AN12" s="80">
        <v>0.0</v>
      </c>
      <c r="AO12" s="80">
        <v>0.0</v>
      </c>
      <c r="AP12" s="80">
        <v>0.0</v>
      </c>
      <c r="AQ12" s="80">
        <v>0.0</v>
      </c>
      <c r="AR12" s="80">
        <v>0.0</v>
      </c>
      <c r="AS12" s="80">
        <v>0.0</v>
      </c>
      <c r="AT12" s="80">
        <v>0.0</v>
      </c>
      <c r="AU12" s="80">
        <v>0.0</v>
      </c>
      <c r="AV12" s="80">
        <f t="shared" si="2"/>
        <v>5559000</v>
      </c>
      <c r="AW12" s="80">
        <f t="shared" si="3"/>
        <v>5559000</v>
      </c>
    </row>
    <row r="13">
      <c r="A13" s="13"/>
      <c r="B13" s="217">
        <v>1.0</v>
      </c>
      <c r="C13" s="218" t="s">
        <v>500</v>
      </c>
      <c r="D13" s="219" t="s">
        <v>501</v>
      </c>
      <c r="E13" s="218" t="s">
        <v>502</v>
      </c>
      <c r="F13" s="220">
        <v>327.0</v>
      </c>
      <c r="G13" s="221" t="s">
        <v>503</v>
      </c>
      <c r="H13" s="222">
        <v>17000.0</v>
      </c>
      <c r="I13" s="80">
        <f t="shared" si="1"/>
        <v>5559000</v>
      </c>
      <c r="J13" s="80">
        <v>0.0</v>
      </c>
      <c r="K13" s="80">
        <v>0.0</v>
      </c>
      <c r="L13" s="80">
        <v>0.0</v>
      </c>
      <c r="M13" s="80">
        <v>0.0</v>
      </c>
      <c r="N13" s="80">
        <v>0.0</v>
      </c>
      <c r="O13" s="80">
        <v>0.0</v>
      </c>
      <c r="P13" s="80">
        <v>0.0</v>
      </c>
      <c r="Q13" s="80">
        <v>0.0</v>
      </c>
      <c r="R13" s="80">
        <v>0.0</v>
      </c>
      <c r="S13" s="80">
        <v>0.0</v>
      </c>
      <c r="T13" s="80">
        <v>0.0</v>
      </c>
      <c r="U13" s="80">
        <v>0.0</v>
      </c>
      <c r="V13" s="80">
        <v>0.0</v>
      </c>
      <c r="W13" s="80">
        <v>0.0</v>
      </c>
      <c r="X13" s="80">
        <v>0.0</v>
      </c>
      <c r="Y13" s="80">
        <v>0.0</v>
      </c>
      <c r="Z13" s="80">
        <v>0.0</v>
      </c>
      <c r="AA13" s="80">
        <v>0.0</v>
      </c>
      <c r="AB13" s="80">
        <v>0.0</v>
      </c>
      <c r="AC13" s="80">
        <v>0.0</v>
      </c>
      <c r="AD13" s="80">
        <v>0.0</v>
      </c>
      <c r="AE13" s="80">
        <v>0.0</v>
      </c>
      <c r="AF13" s="80">
        <v>0.0</v>
      </c>
      <c r="AG13" s="80">
        <v>0.0</v>
      </c>
      <c r="AH13" s="80">
        <v>0.0</v>
      </c>
      <c r="AI13" s="80">
        <v>0.0</v>
      </c>
      <c r="AJ13" s="80">
        <v>0.0</v>
      </c>
      <c r="AK13" s="80">
        <v>0.0</v>
      </c>
      <c r="AL13" s="80">
        <v>0.0</v>
      </c>
      <c r="AM13" s="80">
        <v>0.0</v>
      </c>
      <c r="AN13" s="80">
        <v>0.0</v>
      </c>
      <c r="AO13" s="80">
        <v>0.0</v>
      </c>
      <c r="AP13" s="80">
        <v>0.0</v>
      </c>
      <c r="AQ13" s="80">
        <v>0.0</v>
      </c>
      <c r="AR13" s="80">
        <v>0.0</v>
      </c>
      <c r="AS13" s="80">
        <v>0.0</v>
      </c>
      <c r="AT13" s="80">
        <v>0.0</v>
      </c>
      <c r="AU13" s="80">
        <v>0.0</v>
      </c>
      <c r="AV13" s="80">
        <f t="shared" si="2"/>
        <v>5559000</v>
      </c>
      <c r="AW13" s="80">
        <f t="shared" si="3"/>
        <v>5559000</v>
      </c>
    </row>
    <row r="14">
      <c r="A14" s="13"/>
      <c r="B14" s="217">
        <v>1.0</v>
      </c>
      <c r="C14" s="218" t="s">
        <v>500</v>
      </c>
      <c r="D14" s="219" t="s">
        <v>501</v>
      </c>
      <c r="E14" s="218" t="s">
        <v>502</v>
      </c>
      <c r="F14" s="220">
        <v>327.0</v>
      </c>
      <c r="G14" s="221" t="s">
        <v>503</v>
      </c>
      <c r="H14" s="222">
        <v>17000.0</v>
      </c>
      <c r="I14" s="80">
        <f t="shared" si="1"/>
        <v>5559000</v>
      </c>
      <c r="J14" s="80">
        <v>0.0</v>
      </c>
      <c r="K14" s="80">
        <v>0.0</v>
      </c>
      <c r="L14" s="80">
        <v>0.0</v>
      </c>
      <c r="M14" s="80">
        <v>0.0</v>
      </c>
      <c r="N14" s="80">
        <v>0.0</v>
      </c>
      <c r="O14" s="80">
        <v>0.0</v>
      </c>
      <c r="P14" s="80">
        <v>0.0</v>
      </c>
      <c r="Q14" s="80">
        <v>0.0</v>
      </c>
      <c r="R14" s="80">
        <v>0.0</v>
      </c>
      <c r="S14" s="80">
        <v>0.0</v>
      </c>
      <c r="T14" s="80">
        <v>0.0</v>
      </c>
      <c r="U14" s="80">
        <v>0.0</v>
      </c>
      <c r="V14" s="80">
        <v>0.0</v>
      </c>
      <c r="W14" s="80">
        <v>0.0</v>
      </c>
      <c r="X14" s="80">
        <v>0.0</v>
      </c>
      <c r="Y14" s="80">
        <v>0.0</v>
      </c>
      <c r="Z14" s="80">
        <v>0.0</v>
      </c>
      <c r="AA14" s="80">
        <v>0.0</v>
      </c>
      <c r="AB14" s="80">
        <v>0.0</v>
      </c>
      <c r="AC14" s="80">
        <v>0.0</v>
      </c>
      <c r="AD14" s="80">
        <v>0.0</v>
      </c>
      <c r="AE14" s="80">
        <v>0.0</v>
      </c>
      <c r="AF14" s="80">
        <v>0.0</v>
      </c>
      <c r="AG14" s="80">
        <v>0.0</v>
      </c>
      <c r="AH14" s="80">
        <v>0.0</v>
      </c>
      <c r="AI14" s="80">
        <v>0.0</v>
      </c>
      <c r="AJ14" s="80">
        <v>0.0</v>
      </c>
      <c r="AK14" s="80">
        <v>0.0</v>
      </c>
      <c r="AL14" s="80">
        <v>0.0</v>
      </c>
      <c r="AM14" s="80">
        <v>0.0</v>
      </c>
      <c r="AN14" s="80">
        <v>0.0</v>
      </c>
      <c r="AO14" s="80">
        <v>0.0</v>
      </c>
      <c r="AP14" s="80">
        <v>0.0</v>
      </c>
      <c r="AQ14" s="80">
        <v>0.0</v>
      </c>
      <c r="AR14" s="80">
        <v>0.0</v>
      </c>
      <c r="AS14" s="80">
        <v>0.0</v>
      </c>
      <c r="AT14" s="80">
        <v>0.0</v>
      </c>
      <c r="AU14" s="80">
        <v>0.0</v>
      </c>
      <c r="AV14" s="80">
        <f t="shared" si="2"/>
        <v>5559000</v>
      </c>
      <c r="AW14" s="80">
        <f t="shared" si="3"/>
        <v>5559000</v>
      </c>
    </row>
    <row r="15">
      <c r="A15" s="13"/>
      <c r="B15" s="217">
        <v>1.0</v>
      </c>
      <c r="C15" s="218" t="s">
        <v>500</v>
      </c>
      <c r="D15" s="219" t="s">
        <v>501</v>
      </c>
      <c r="E15" s="218" t="s">
        <v>502</v>
      </c>
      <c r="F15" s="220">
        <v>327.0</v>
      </c>
      <c r="G15" s="221" t="s">
        <v>503</v>
      </c>
      <c r="H15" s="222">
        <v>17000.0</v>
      </c>
      <c r="I15" s="80">
        <f t="shared" si="1"/>
        <v>5559000</v>
      </c>
      <c r="J15" s="80">
        <v>0.0</v>
      </c>
      <c r="K15" s="80">
        <v>0.0</v>
      </c>
      <c r="L15" s="80">
        <v>0.0</v>
      </c>
      <c r="M15" s="80">
        <v>0.0</v>
      </c>
      <c r="N15" s="80">
        <v>0.0</v>
      </c>
      <c r="O15" s="80">
        <v>0.0</v>
      </c>
      <c r="P15" s="80">
        <v>0.0</v>
      </c>
      <c r="Q15" s="80">
        <v>0.0</v>
      </c>
      <c r="R15" s="80">
        <v>0.0</v>
      </c>
      <c r="S15" s="80">
        <v>0.0</v>
      </c>
      <c r="T15" s="80">
        <v>0.0</v>
      </c>
      <c r="U15" s="80">
        <v>0.0</v>
      </c>
      <c r="V15" s="80">
        <v>0.0</v>
      </c>
      <c r="W15" s="80">
        <v>0.0</v>
      </c>
      <c r="X15" s="80">
        <v>0.0</v>
      </c>
      <c r="Y15" s="80">
        <v>0.0</v>
      </c>
      <c r="Z15" s="80">
        <v>0.0</v>
      </c>
      <c r="AA15" s="80">
        <v>0.0</v>
      </c>
      <c r="AB15" s="80">
        <v>0.0</v>
      </c>
      <c r="AC15" s="80">
        <v>0.0</v>
      </c>
      <c r="AD15" s="80">
        <v>0.0</v>
      </c>
      <c r="AE15" s="80">
        <v>0.0</v>
      </c>
      <c r="AF15" s="80">
        <v>0.0</v>
      </c>
      <c r="AG15" s="80">
        <v>0.0</v>
      </c>
      <c r="AH15" s="80">
        <v>0.0</v>
      </c>
      <c r="AI15" s="80">
        <v>0.0</v>
      </c>
      <c r="AJ15" s="80">
        <v>0.0</v>
      </c>
      <c r="AK15" s="80">
        <v>0.0</v>
      </c>
      <c r="AL15" s="80">
        <v>0.0</v>
      </c>
      <c r="AM15" s="80">
        <v>0.0</v>
      </c>
      <c r="AN15" s="80">
        <v>0.0</v>
      </c>
      <c r="AO15" s="80">
        <v>0.0</v>
      </c>
      <c r="AP15" s="80">
        <v>0.0</v>
      </c>
      <c r="AQ15" s="80">
        <v>0.0</v>
      </c>
      <c r="AR15" s="80">
        <v>0.0</v>
      </c>
      <c r="AS15" s="80">
        <v>0.0</v>
      </c>
      <c r="AT15" s="80">
        <v>0.0</v>
      </c>
      <c r="AU15" s="80">
        <v>0.0</v>
      </c>
      <c r="AV15" s="80">
        <f t="shared" si="2"/>
        <v>5559000</v>
      </c>
      <c r="AW15" s="80">
        <f t="shared" si="3"/>
        <v>5559000</v>
      </c>
    </row>
    <row r="16">
      <c r="A16" s="13"/>
      <c r="B16" s="217">
        <v>1.0</v>
      </c>
      <c r="C16" s="218" t="s">
        <v>500</v>
      </c>
      <c r="D16" s="219" t="s">
        <v>501</v>
      </c>
      <c r="E16" s="218" t="s">
        <v>502</v>
      </c>
      <c r="F16" s="220">
        <v>654.0</v>
      </c>
      <c r="G16" s="221" t="s">
        <v>503</v>
      </c>
      <c r="H16" s="222">
        <v>17000.0</v>
      </c>
      <c r="I16" s="80">
        <f t="shared" si="1"/>
        <v>11118000</v>
      </c>
      <c r="J16" s="80">
        <v>0.0</v>
      </c>
      <c r="K16" s="80">
        <v>0.0</v>
      </c>
      <c r="L16" s="80">
        <v>0.0</v>
      </c>
      <c r="M16" s="80">
        <v>0.0</v>
      </c>
      <c r="N16" s="80">
        <v>0.0</v>
      </c>
      <c r="O16" s="80">
        <v>0.0</v>
      </c>
      <c r="P16" s="80">
        <v>0.0</v>
      </c>
      <c r="Q16" s="80">
        <v>0.0</v>
      </c>
      <c r="R16" s="80">
        <v>0.0</v>
      </c>
      <c r="S16" s="80">
        <v>0.0</v>
      </c>
      <c r="T16" s="80">
        <v>0.0</v>
      </c>
      <c r="U16" s="80">
        <v>0.0</v>
      </c>
      <c r="V16" s="80">
        <v>0.0</v>
      </c>
      <c r="W16" s="80">
        <v>0.0</v>
      </c>
      <c r="X16" s="80">
        <v>0.0</v>
      </c>
      <c r="Y16" s="80">
        <v>0.0</v>
      </c>
      <c r="Z16" s="80">
        <v>0.0</v>
      </c>
      <c r="AA16" s="80">
        <v>0.0</v>
      </c>
      <c r="AB16" s="80">
        <v>0.0</v>
      </c>
      <c r="AC16" s="80">
        <v>0.0</v>
      </c>
      <c r="AD16" s="80">
        <v>0.0</v>
      </c>
      <c r="AE16" s="80">
        <v>0.0</v>
      </c>
      <c r="AF16" s="80">
        <v>0.0</v>
      </c>
      <c r="AG16" s="80">
        <v>0.0</v>
      </c>
      <c r="AH16" s="80">
        <v>0.0</v>
      </c>
      <c r="AI16" s="80">
        <v>0.0</v>
      </c>
      <c r="AJ16" s="80">
        <v>0.0</v>
      </c>
      <c r="AK16" s="80">
        <v>0.0</v>
      </c>
      <c r="AL16" s="80">
        <v>0.0</v>
      </c>
      <c r="AM16" s="80">
        <v>0.0</v>
      </c>
      <c r="AN16" s="80">
        <v>0.0</v>
      </c>
      <c r="AO16" s="80">
        <v>0.0</v>
      </c>
      <c r="AP16" s="80">
        <v>0.0</v>
      </c>
      <c r="AQ16" s="80">
        <v>0.0</v>
      </c>
      <c r="AR16" s="80">
        <v>0.0</v>
      </c>
      <c r="AS16" s="80">
        <v>0.0</v>
      </c>
      <c r="AT16" s="80">
        <v>0.0</v>
      </c>
      <c r="AU16" s="80">
        <v>0.0</v>
      </c>
      <c r="AV16" s="80">
        <f t="shared" si="2"/>
        <v>11118000</v>
      </c>
      <c r="AW16" s="80">
        <f t="shared" si="3"/>
        <v>11118000</v>
      </c>
    </row>
    <row r="17">
      <c r="A17" s="13"/>
      <c r="B17" s="217">
        <v>1.0</v>
      </c>
      <c r="C17" s="218" t="s">
        <v>500</v>
      </c>
      <c r="D17" s="219" t="s">
        <v>501</v>
      </c>
      <c r="E17" s="218" t="s">
        <v>502</v>
      </c>
      <c r="F17" s="220">
        <v>327.0</v>
      </c>
      <c r="G17" s="221" t="s">
        <v>503</v>
      </c>
      <c r="H17" s="222">
        <v>17000.0</v>
      </c>
      <c r="I17" s="80">
        <f t="shared" si="1"/>
        <v>5559000</v>
      </c>
      <c r="J17" s="80">
        <v>0.0</v>
      </c>
      <c r="K17" s="80">
        <v>0.0</v>
      </c>
      <c r="L17" s="80">
        <v>0.0</v>
      </c>
      <c r="M17" s="80">
        <v>0.0</v>
      </c>
      <c r="N17" s="80">
        <v>0.0</v>
      </c>
      <c r="O17" s="80">
        <v>0.0</v>
      </c>
      <c r="P17" s="80">
        <v>0.0</v>
      </c>
      <c r="Q17" s="80">
        <v>0.0</v>
      </c>
      <c r="R17" s="80">
        <v>0.0</v>
      </c>
      <c r="S17" s="80">
        <v>0.0</v>
      </c>
      <c r="T17" s="80">
        <v>0.0</v>
      </c>
      <c r="U17" s="80">
        <v>0.0</v>
      </c>
      <c r="V17" s="80">
        <v>0.0</v>
      </c>
      <c r="W17" s="80">
        <v>0.0</v>
      </c>
      <c r="X17" s="80">
        <v>0.0</v>
      </c>
      <c r="Y17" s="80">
        <v>0.0</v>
      </c>
      <c r="Z17" s="80">
        <v>0.0</v>
      </c>
      <c r="AA17" s="80">
        <v>0.0</v>
      </c>
      <c r="AB17" s="80">
        <v>0.0</v>
      </c>
      <c r="AC17" s="80">
        <v>0.0</v>
      </c>
      <c r="AD17" s="80">
        <v>0.0</v>
      </c>
      <c r="AE17" s="80">
        <v>0.0</v>
      </c>
      <c r="AF17" s="80">
        <v>0.0</v>
      </c>
      <c r="AG17" s="80">
        <v>0.0</v>
      </c>
      <c r="AH17" s="80">
        <v>0.0</v>
      </c>
      <c r="AI17" s="80">
        <v>0.0</v>
      </c>
      <c r="AJ17" s="80">
        <v>0.0</v>
      </c>
      <c r="AK17" s="80">
        <v>0.0</v>
      </c>
      <c r="AL17" s="80">
        <v>0.0</v>
      </c>
      <c r="AM17" s="80">
        <v>0.0</v>
      </c>
      <c r="AN17" s="80">
        <v>0.0</v>
      </c>
      <c r="AO17" s="80">
        <v>0.0</v>
      </c>
      <c r="AP17" s="80">
        <v>0.0</v>
      </c>
      <c r="AQ17" s="80">
        <v>0.0</v>
      </c>
      <c r="AR17" s="80">
        <v>0.0</v>
      </c>
      <c r="AS17" s="80">
        <v>0.0</v>
      </c>
      <c r="AT17" s="80">
        <v>0.0</v>
      </c>
      <c r="AU17" s="80">
        <v>0.0</v>
      </c>
      <c r="AV17" s="80">
        <f t="shared" si="2"/>
        <v>5559000</v>
      </c>
      <c r="AW17" s="80">
        <f t="shared" si="3"/>
        <v>5559000</v>
      </c>
    </row>
    <row r="18">
      <c r="A18" s="13"/>
      <c r="B18" s="217">
        <v>1.0</v>
      </c>
      <c r="C18" s="218" t="s">
        <v>500</v>
      </c>
      <c r="D18" s="219" t="s">
        <v>501</v>
      </c>
      <c r="E18" s="218" t="s">
        <v>502</v>
      </c>
      <c r="F18" s="220">
        <v>327.0</v>
      </c>
      <c r="G18" s="221" t="s">
        <v>503</v>
      </c>
      <c r="H18" s="222">
        <v>17000.0</v>
      </c>
      <c r="I18" s="80">
        <f t="shared" si="1"/>
        <v>5559000</v>
      </c>
      <c r="J18" s="80">
        <v>0.0</v>
      </c>
      <c r="K18" s="80">
        <v>0.0</v>
      </c>
      <c r="L18" s="80">
        <v>0.0</v>
      </c>
      <c r="M18" s="80">
        <v>0.0</v>
      </c>
      <c r="N18" s="80">
        <v>0.0</v>
      </c>
      <c r="O18" s="80">
        <v>0.0</v>
      </c>
      <c r="P18" s="80">
        <v>0.0</v>
      </c>
      <c r="Q18" s="80">
        <v>0.0</v>
      </c>
      <c r="R18" s="80">
        <v>0.0</v>
      </c>
      <c r="S18" s="80">
        <v>0.0</v>
      </c>
      <c r="T18" s="80">
        <v>0.0</v>
      </c>
      <c r="U18" s="80">
        <v>0.0</v>
      </c>
      <c r="V18" s="80">
        <v>0.0</v>
      </c>
      <c r="W18" s="80">
        <v>0.0</v>
      </c>
      <c r="X18" s="80">
        <v>0.0</v>
      </c>
      <c r="Y18" s="80">
        <v>0.0</v>
      </c>
      <c r="Z18" s="80">
        <v>0.0</v>
      </c>
      <c r="AA18" s="80">
        <v>0.0</v>
      </c>
      <c r="AB18" s="80">
        <v>0.0</v>
      </c>
      <c r="AC18" s="80">
        <v>0.0</v>
      </c>
      <c r="AD18" s="80">
        <v>0.0</v>
      </c>
      <c r="AE18" s="80">
        <v>0.0</v>
      </c>
      <c r="AF18" s="80">
        <v>0.0</v>
      </c>
      <c r="AG18" s="80">
        <v>0.0</v>
      </c>
      <c r="AH18" s="80">
        <v>0.0</v>
      </c>
      <c r="AI18" s="80">
        <v>0.0</v>
      </c>
      <c r="AJ18" s="80">
        <v>0.0</v>
      </c>
      <c r="AK18" s="80">
        <v>0.0</v>
      </c>
      <c r="AL18" s="80">
        <v>0.0</v>
      </c>
      <c r="AM18" s="80">
        <v>0.0</v>
      </c>
      <c r="AN18" s="80">
        <v>0.0</v>
      </c>
      <c r="AO18" s="80">
        <v>0.0</v>
      </c>
      <c r="AP18" s="80">
        <v>0.0</v>
      </c>
      <c r="AQ18" s="80">
        <v>0.0</v>
      </c>
      <c r="AR18" s="80">
        <v>0.0</v>
      </c>
      <c r="AS18" s="80">
        <v>0.0</v>
      </c>
      <c r="AT18" s="80">
        <v>0.0</v>
      </c>
      <c r="AU18" s="80">
        <v>0.0</v>
      </c>
      <c r="AV18" s="80">
        <f t="shared" si="2"/>
        <v>5559000</v>
      </c>
      <c r="AW18" s="80">
        <f t="shared" si="3"/>
        <v>5559000</v>
      </c>
    </row>
    <row r="19">
      <c r="A19" s="13"/>
      <c r="B19" s="86">
        <v>2.0</v>
      </c>
      <c r="C19" s="218" t="s">
        <v>504</v>
      </c>
      <c r="D19" s="219" t="s">
        <v>505</v>
      </c>
      <c r="E19" s="218" t="s">
        <v>506</v>
      </c>
      <c r="F19" s="220">
        <v>1.0</v>
      </c>
      <c r="G19" s="223" t="s">
        <v>507</v>
      </c>
      <c r="H19" s="222">
        <v>1.5E7</v>
      </c>
      <c r="I19" s="80">
        <f t="shared" si="1"/>
        <v>15000000</v>
      </c>
      <c r="J19" s="80">
        <v>0.0</v>
      </c>
      <c r="K19" s="80">
        <v>0.0</v>
      </c>
      <c r="L19" s="80">
        <v>0.0</v>
      </c>
      <c r="M19" s="80">
        <v>0.0</v>
      </c>
      <c r="N19" s="80">
        <v>0.0</v>
      </c>
      <c r="O19" s="80">
        <v>0.0</v>
      </c>
      <c r="P19" s="80">
        <v>0.0</v>
      </c>
      <c r="Q19" s="80">
        <v>0.0</v>
      </c>
      <c r="R19" s="80">
        <v>0.0</v>
      </c>
      <c r="S19" s="80">
        <v>0.0</v>
      </c>
      <c r="T19" s="80">
        <v>0.0</v>
      </c>
      <c r="U19" s="80">
        <v>0.0</v>
      </c>
      <c r="V19" s="80">
        <v>0.0</v>
      </c>
      <c r="W19" s="80">
        <v>0.0</v>
      </c>
      <c r="X19" s="80">
        <v>0.0</v>
      </c>
      <c r="Y19" s="80">
        <v>0.0</v>
      </c>
      <c r="Z19" s="80">
        <v>0.0</v>
      </c>
      <c r="AA19" s="80">
        <v>0.0</v>
      </c>
      <c r="AB19" s="80">
        <v>0.0</v>
      </c>
      <c r="AC19" s="80">
        <v>0.0</v>
      </c>
      <c r="AD19" s="80">
        <v>0.0</v>
      </c>
      <c r="AE19" s="80">
        <v>0.0</v>
      </c>
      <c r="AF19" s="80">
        <v>0.0</v>
      </c>
      <c r="AG19" s="80">
        <v>0.0</v>
      </c>
      <c r="AH19" s="80">
        <v>0.0</v>
      </c>
      <c r="AI19" s="80">
        <v>0.0</v>
      </c>
      <c r="AJ19" s="80">
        <v>0.0</v>
      </c>
      <c r="AK19" s="80">
        <v>0.0</v>
      </c>
      <c r="AL19" s="80">
        <v>0.0</v>
      </c>
      <c r="AM19" s="80">
        <v>0.0</v>
      </c>
      <c r="AN19" s="80">
        <v>0.0</v>
      </c>
      <c r="AO19" s="80">
        <v>0.0</v>
      </c>
      <c r="AP19" s="80">
        <v>0.0</v>
      </c>
      <c r="AQ19" s="80">
        <v>0.0</v>
      </c>
      <c r="AR19" s="80">
        <v>0.0</v>
      </c>
      <c r="AS19" s="80">
        <v>0.0</v>
      </c>
      <c r="AT19" s="80">
        <v>0.0</v>
      </c>
      <c r="AU19" s="80">
        <v>0.0</v>
      </c>
      <c r="AV19" s="80">
        <f t="shared" si="2"/>
        <v>15000000</v>
      </c>
      <c r="AW19" s="80">
        <f t="shared" si="3"/>
        <v>15000000</v>
      </c>
    </row>
    <row r="20">
      <c r="A20" s="13"/>
      <c r="B20" s="217">
        <v>3.0</v>
      </c>
      <c r="C20" s="218" t="s">
        <v>508</v>
      </c>
      <c r="D20" s="219" t="s">
        <v>509</v>
      </c>
      <c r="E20" s="218" t="s">
        <v>510</v>
      </c>
      <c r="F20" s="220">
        <v>1.0</v>
      </c>
      <c r="G20" s="223" t="s">
        <v>511</v>
      </c>
      <c r="H20" s="222">
        <v>5.0E7</v>
      </c>
      <c r="I20" s="80">
        <f t="shared" si="1"/>
        <v>50000000</v>
      </c>
      <c r="J20" s="80">
        <v>0.0</v>
      </c>
      <c r="K20" s="80">
        <v>0.0</v>
      </c>
      <c r="L20" s="80">
        <v>0.0</v>
      </c>
      <c r="M20" s="80">
        <v>0.0</v>
      </c>
      <c r="N20" s="80">
        <v>0.0</v>
      </c>
      <c r="O20" s="80">
        <v>0.0</v>
      </c>
      <c r="P20" s="80">
        <v>0.0</v>
      </c>
      <c r="Q20" s="80">
        <v>0.0</v>
      </c>
      <c r="R20" s="80">
        <v>0.0</v>
      </c>
      <c r="S20" s="80">
        <v>0.0</v>
      </c>
      <c r="T20" s="80">
        <v>0.0</v>
      </c>
      <c r="U20" s="80">
        <v>0.0</v>
      </c>
      <c r="V20" s="80">
        <v>0.0</v>
      </c>
      <c r="W20" s="80">
        <v>0.0</v>
      </c>
      <c r="X20" s="80">
        <v>0.0</v>
      </c>
      <c r="Y20" s="80">
        <v>0.0</v>
      </c>
      <c r="Z20" s="80">
        <v>0.0</v>
      </c>
      <c r="AA20" s="80">
        <v>0.0</v>
      </c>
      <c r="AB20" s="80">
        <v>0.0</v>
      </c>
      <c r="AC20" s="80">
        <v>0.0</v>
      </c>
      <c r="AD20" s="80">
        <v>0.0</v>
      </c>
      <c r="AE20" s="80">
        <v>0.0</v>
      </c>
      <c r="AF20" s="80">
        <v>0.0</v>
      </c>
      <c r="AG20" s="80">
        <v>0.0</v>
      </c>
      <c r="AH20" s="80">
        <v>0.0</v>
      </c>
      <c r="AI20" s="80">
        <v>0.0</v>
      </c>
      <c r="AJ20" s="80">
        <v>0.0</v>
      </c>
      <c r="AK20" s="80">
        <v>0.0</v>
      </c>
      <c r="AL20" s="80">
        <v>0.0</v>
      </c>
      <c r="AM20" s="80">
        <v>0.0</v>
      </c>
      <c r="AN20" s="80">
        <v>0.0</v>
      </c>
      <c r="AO20" s="80">
        <v>0.0</v>
      </c>
      <c r="AP20" s="80">
        <v>0.0</v>
      </c>
      <c r="AQ20" s="80">
        <v>0.0</v>
      </c>
      <c r="AR20" s="80">
        <v>0.0</v>
      </c>
      <c r="AS20" s="80">
        <v>0.0</v>
      </c>
      <c r="AT20" s="80">
        <v>0.0</v>
      </c>
      <c r="AU20" s="80">
        <v>0.0</v>
      </c>
      <c r="AV20" s="80">
        <f t="shared" si="2"/>
        <v>50000000</v>
      </c>
      <c r="AW20" s="80">
        <f t="shared" si="3"/>
        <v>50000000</v>
      </c>
    </row>
    <row r="21">
      <c r="A21" s="13"/>
      <c r="B21" s="86">
        <v>4.0</v>
      </c>
      <c r="C21" s="218" t="s">
        <v>512</v>
      </c>
      <c r="D21" s="219" t="s">
        <v>513</v>
      </c>
      <c r="E21" s="218" t="s">
        <v>514</v>
      </c>
      <c r="F21" s="220">
        <v>1.0</v>
      </c>
      <c r="G21" s="223" t="s">
        <v>507</v>
      </c>
      <c r="H21" s="222">
        <v>4.0E7</v>
      </c>
      <c r="I21" s="80">
        <f t="shared" si="1"/>
        <v>40000000</v>
      </c>
      <c r="J21" s="80">
        <v>0.0</v>
      </c>
      <c r="K21" s="80">
        <v>0.0</v>
      </c>
      <c r="L21" s="80">
        <v>0.0</v>
      </c>
      <c r="M21" s="80">
        <v>0.0</v>
      </c>
      <c r="N21" s="80">
        <v>0.0</v>
      </c>
      <c r="O21" s="80">
        <v>0.0</v>
      </c>
      <c r="P21" s="80">
        <v>0.0</v>
      </c>
      <c r="Q21" s="80">
        <v>0.0</v>
      </c>
      <c r="R21" s="80">
        <v>0.0</v>
      </c>
      <c r="S21" s="80">
        <v>0.0</v>
      </c>
      <c r="T21" s="80">
        <v>0.0</v>
      </c>
      <c r="U21" s="80">
        <v>0.0</v>
      </c>
      <c r="V21" s="80">
        <v>0.0</v>
      </c>
      <c r="W21" s="80">
        <v>0.0</v>
      </c>
      <c r="X21" s="80">
        <v>0.0</v>
      </c>
      <c r="Y21" s="80">
        <v>0.0</v>
      </c>
      <c r="Z21" s="80">
        <v>0.0</v>
      </c>
      <c r="AA21" s="80">
        <v>0.0</v>
      </c>
      <c r="AB21" s="80">
        <v>0.0</v>
      </c>
      <c r="AC21" s="80">
        <v>0.0</v>
      </c>
      <c r="AD21" s="80">
        <v>0.0</v>
      </c>
      <c r="AE21" s="80">
        <v>0.0</v>
      </c>
      <c r="AF21" s="80">
        <v>0.0</v>
      </c>
      <c r="AG21" s="80">
        <v>0.0</v>
      </c>
      <c r="AH21" s="80">
        <v>0.0</v>
      </c>
      <c r="AI21" s="80">
        <v>0.0</v>
      </c>
      <c r="AJ21" s="80">
        <v>0.0</v>
      </c>
      <c r="AK21" s="80">
        <v>0.0</v>
      </c>
      <c r="AL21" s="80">
        <v>0.0</v>
      </c>
      <c r="AM21" s="80">
        <v>0.0</v>
      </c>
      <c r="AN21" s="80">
        <v>0.0</v>
      </c>
      <c r="AO21" s="80">
        <v>0.0</v>
      </c>
      <c r="AP21" s="80">
        <v>0.0</v>
      </c>
      <c r="AQ21" s="80">
        <v>0.0</v>
      </c>
      <c r="AR21" s="80">
        <v>0.0</v>
      </c>
      <c r="AS21" s="80">
        <v>0.0</v>
      </c>
      <c r="AT21" s="80">
        <v>0.0</v>
      </c>
      <c r="AU21" s="80">
        <v>0.0</v>
      </c>
      <c r="AV21" s="80">
        <f t="shared" si="2"/>
        <v>40000000</v>
      </c>
      <c r="AW21" s="80">
        <f t="shared" ref="AW21:AW84" si="4">SUM(J21:AV21)</f>
        <v>40000000</v>
      </c>
    </row>
    <row r="22">
      <c r="A22" s="13"/>
      <c r="B22" s="217">
        <v>5.0</v>
      </c>
      <c r="C22" s="218" t="s">
        <v>515</v>
      </c>
      <c r="D22" s="219" t="s">
        <v>516</v>
      </c>
      <c r="E22" s="218" t="s">
        <v>517</v>
      </c>
      <c r="F22" s="220">
        <v>1.0</v>
      </c>
      <c r="G22" s="223" t="s">
        <v>507</v>
      </c>
      <c r="H22" s="222">
        <v>2.0E8</v>
      </c>
      <c r="I22" s="80">
        <f t="shared" si="1"/>
        <v>200000000</v>
      </c>
      <c r="J22" s="80">
        <v>0.0</v>
      </c>
      <c r="K22" s="80">
        <v>0.0</v>
      </c>
      <c r="L22" s="80">
        <v>0.0</v>
      </c>
      <c r="M22" s="80">
        <v>0.0</v>
      </c>
      <c r="N22" s="80">
        <v>0.0</v>
      </c>
      <c r="O22" s="80">
        <v>0.0</v>
      </c>
      <c r="P22" s="80">
        <v>0.0</v>
      </c>
      <c r="Q22" s="80">
        <v>0.0</v>
      </c>
      <c r="R22" s="80">
        <v>0.0</v>
      </c>
      <c r="S22" s="80">
        <v>0.0</v>
      </c>
      <c r="T22" s="80">
        <v>0.0</v>
      </c>
      <c r="U22" s="80">
        <v>0.0</v>
      </c>
      <c r="V22" s="80">
        <v>0.0</v>
      </c>
      <c r="W22" s="80">
        <v>0.0</v>
      </c>
      <c r="X22" s="80">
        <v>0.0</v>
      </c>
      <c r="Y22" s="80">
        <v>0.0</v>
      </c>
      <c r="Z22" s="80">
        <v>0.0</v>
      </c>
      <c r="AA22" s="80">
        <v>0.0</v>
      </c>
      <c r="AB22" s="80">
        <v>0.0</v>
      </c>
      <c r="AC22" s="80">
        <v>0.0</v>
      </c>
      <c r="AD22" s="80">
        <v>0.0</v>
      </c>
      <c r="AE22" s="80">
        <v>0.0</v>
      </c>
      <c r="AF22" s="80">
        <v>0.0</v>
      </c>
      <c r="AG22" s="80">
        <v>0.0</v>
      </c>
      <c r="AH22" s="80">
        <v>0.0</v>
      </c>
      <c r="AI22" s="80">
        <v>0.0</v>
      </c>
      <c r="AJ22" s="80">
        <v>0.0</v>
      </c>
      <c r="AK22" s="80">
        <v>0.0</v>
      </c>
      <c r="AL22" s="80">
        <v>0.0</v>
      </c>
      <c r="AM22" s="80">
        <v>0.0</v>
      </c>
      <c r="AN22" s="80">
        <v>0.0</v>
      </c>
      <c r="AO22" s="80">
        <v>0.0</v>
      </c>
      <c r="AP22" s="80">
        <v>0.0</v>
      </c>
      <c r="AQ22" s="80">
        <v>0.0</v>
      </c>
      <c r="AR22" s="80">
        <v>0.0</v>
      </c>
      <c r="AS22" s="80">
        <v>0.0</v>
      </c>
      <c r="AT22" s="80">
        <v>0.0</v>
      </c>
      <c r="AU22" s="80">
        <v>0.0</v>
      </c>
      <c r="AV22" s="80">
        <f t="shared" si="2"/>
        <v>200000000</v>
      </c>
      <c r="AW22" s="80">
        <f t="shared" si="4"/>
        <v>200000000</v>
      </c>
    </row>
    <row r="23">
      <c r="A23" s="13"/>
      <c r="B23" s="86">
        <v>6.0</v>
      </c>
      <c r="C23" s="224" t="s">
        <v>518</v>
      </c>
      <c r="D23" s="224" t="s">
        <v>519</v>
      </c>
      <c r="E23" s="224" t="s">
        <v>520</v>
      </c>
      <c r="F23" s="220">
        <v>40.0</v>
      </c>
      <c r="G23" s="223" t="s">
        <v>511</v>
      </c>
      <c r="H23" s="225">
        <v>190400.0</v>
      </c>
      <c r="I23" s="80">
        <f t="shared" si="1"/>
        <v>7616000</v>
      </c>
      <c r="J23" s="80">
        <v>0.0</v>
      </c>
      <c r="K23" s="80">
        <v>0.0</v>
      </c>
      <c r="L23" s="80">
        <v>0.0</v>
      </c>
      <c r="M23" s="80">
        <v>0.0</v>
      </c>
      <c r="N23" s="80">
        <v>0.0</v>
      </c>
      <c r="O23" s="80">
        <v>0.0</v>
      </c>
      <c r="P23" s="80">
        <v>0.0</v>
      </c>
      <c r="Q23" s="80">
        <v>0.0</v>
      </c>
      <c r="R23" s="80">
        <v>0.0</v>
      </c>
      <c r="S23" s="80">
        <v>0.0</v>
      </c>
      <c r="T23" s="80">
        <v>0.0</v>
      </c>
      <c r="U23" s="80">
        <v>0.0</v>
      </c>
      <c r="V23" s="80">
        <v>0.0</v>
      </c>
      <c r="W23" s="80">
        <v>0.0</v>
      </c>
      <c r="X23" s="80">
        <v>0.0</v>
      </c>
      <c r="Y23" s="80">
        <v>0.0</v>
      </c>
      <c r="Z23" s="80">
        <v>0.0</v>
      </c>
      <c r="AA23" s="80">
        <v>0.0</v>
      </c>
      <c r="AB23" s="80">
        <v>0.0</v>
      </c>
      <c r="AC23" s="80">
        <v>0.0</v>
      </c>
      <c r="AD23" s="80">
        <v>0.0</v>
      </c>
      <c r="AE23" s="80">
        <v>0.0</v>
      </c>
      <c r="AF23" s="80">
        <v>0.0</v>
      </c>
      <c r="AG23" s="80">
        <v>0.0</v>
      </c>
      <c r="AH23" s="80">
        <v>0.0</v>
      </c>
      <c r="AI23" s="80">
        <v>0.0</v>
      </c>
      <c r="AJ23" s="80">
        <v>0.0</v>
      </c>
      <c r="AK23" s="80">
        <v>0.0</v>
      </c>
      <c r="AL23" s="80">
        <v>0.0</v>
      </c>
      <c r="AM23" s="80">
        <v>0.0</v>
      </c>
      <c r="AN23" s="80">
        <v>0.0</v>
      </c>
      <c r="AO23" s="80">
        <v>0.0</v>
      </c>
      <c r="AP23" s="80">
        <v>0.0</v>
      </c>
      <c r="AQ23" s="80">
        <v>0.0</v>
      </c>
      <c r="AR23" s="80">
        <v>0.0</v>
      </c>
      <c r="AS23" s="80">
        <v>0.0</v>
      </c>
      <c r="AT23" s="80">
        <v>0.0</v>
      </c>
      <c r="AU23" s="80">
        <v>0.0</v>
      </c>
      <c r="AV23" s="80">
        <f t="shared" si="2"/>
        <v>7616000</v>
      </c>
      <c r="AW23" s="80">
        <f t="shared" si="4"/>
        <v>7616000</v>
      </c>
    </row>
    <row r="24">
      <c r="A24" s="13"/>
      <c r="B24" s="217">
        <v>7.0</v>
      </c>
      <c r="C24" s="224" t="s">
        <v>521</v>
      </c>
      <c r="D24" s="224" t="s">
        <v>519</v>
      </c>
      <c r="E24" s="224" t="s">
        <v>520</v>
      </c>
      <c r="F24" s="220">
        <v>40.0</v>
      </c>
      <c r="G24" s="223" t="s">
        <v>511</v>
      </c>
      <c r="H24" s="225">
        <f>35000*1.19</f>
        <v>41650</v>
      </c>
      <c r="I24" s="80">
        <f t="shared" si="1"/>
        <v>1666000</v>
      </c>
      <c r="J24" s="80">
        <v>0.0</v>
      </c>
      <c r="K24" s="80">
        <v>0.0</v>
      </c>
      <c r="L24" s="80">
        <v>0.0</v>
      </c>
      <c r="M24" s="80">
        <v>0.0</v>
      </c>
      <c r="N24" s="80">
        <v>0.0</v>
      </c>
      <c r="O24" s="80">
        <v>0.0</v>
      </c>
      <c r="P24" s="80">
        <v>0.0</v>
      </c>
      <c r="Q24" s="80">
        <v>0.0</v>
      </c>
      <c r="R24" s="80">
        <v>0.0</v>
      </c>
      <c r="S24" s="80">
        <v>0.0</v>
      </c>
      <c r="T24" s="80">
        <v>0.0</v>
      </c>
      <c r="U24" s="80">
        <v>0.0</v>
      </c>
      <c r="V24" s="80">
        <v>0.0</v>
      </c>
      <c r="W24" s="80">
        <v>0.0</v>
      </c>
      <c r="X24" s="80">
        <v>0.0</v>
      </c>
      <c r="Y24" s="80">
        <v>0.0</v>
      </c>
      <c r="Z24" s="80">
        <v>0.0</v>
      </c>
      <c r="AA24" s="80">
        <v>0.0</v>
      </c>
      <c r="AB24" s="80">
        <v>0.0</v>
      </c>
      <c r="AC24" s="80">
        <v>0.0</v>
      </c>
      <c r="AD24" s="80">
        <v>0.0</v>
      </c>
      <c r="AE24" s="80">
        <v>0.0</v>
      </c>
      <c r="AF24" s="80">
        <v>0.0</v>
      </c>
      <c r="AG24" s="80">
        <v>0.0</v>
      </c>
      <c r="AH24" s="80">
        <v>0.0</v>
      </c>
      <c r="AI24" s="80">
        <v>0.0</v>
      </c>
      <c r="AJ24" s="80">
        <v>0.0</v>
      </c>
      <c r="AK24" s="80">
        <v>0.0</v>
      </c>
      <c r="AL24" s="80">
        <v>0.0</v>
      </c>
      <c r="AM24" s="80">
        <v>0.0</v>
      </c>
      <c r="AN24" s="80">
        <v>0.0</v>
      </c>
      <c r="AO24" s="80">
        <v>0.0</v>
      </c>
      <c r="AP24" s="80">
        <v>0.0</v>
      </c>
      <c r="AQ24" s="80">
        <v>0.0</v>
      </c>
      <c r="AR24" s="80">
        <v>0.0</v>
      </c>
      <c r="AS24" s="80">
        <v>0.0</v>
      </c>
      <c r="AT24" s="80">
        <v>0.0</v>
      </c>
      <c r="AU24" s="80">
        <v>0.0</v>
      </c>
      <c r="AV24" s="80">
        <f t="shared" si="2"/>
        <v>1666000</v>
      </c>
      <c r="AW24" s="80">
        <f t="shared" si="4"/>
        <v>1666000</v>
      </c>
    </row>
    <row r="25">
      <c r="A25" s="13"/>
      <c r="B25" s="86">
        <v>8.0</v>
      </c>
      <c r="C25" s="224" t="s">
        <v>522</v>
      </c>
      <c r="D25" s="224" t="s">
        <v>519</v>
      </c>
      <c r="E25" s="224" t="s">
        <v>520</v>
      </c>
      <c r="F25" s="220">
        <v>40.0</v>
      </c>
      <c r="G25" s="223" t="s">
        <v>511</v>
      </c>
      <c r="H25" s="225">
        <f>230000*1.19</f>
        <v>273700</v>
      </c>
      <c r="I25" s="80">
        <f t="shared" si="1"/>
        <v>10948000</v>
      </c>
      <c r="J25" s="80">
        <v>0.0</v>
      </c>
      <c r="K25" s="80">
        <v>0.0</v>
      </c>
      <c r="L25" s="80">
        <v>0.0</v>
      </c>
      <c r="M25" s="80">
        <v>0.0</v>
      </c>
      <c r="N25" s="80">
        <v>0.0</v>
      </c>
      <c r="O25" s="80">
        <v>0.0</v>
      </c>
      <c r="P25" s="80">
        <v>0.0</v>
      </c>
      <c r="Q25" s="80">
        <v>0.0</v>
      </c>
      <c r="R25" s="80">
        <v>0.0</v>
      </c>
      <c r="S25" s="80">
        <v>0.0</v>
      </c>
      <c r="T25" s="80">
        <v>0.0</v>
      </c>
      <c r="U25" s="80">
        <v>0.0</v>
      </c>
      <c r="V25" s="80">
        <v>0.0</v>
      </c>
      <c r="W25" s="80">
        <v>0.0</v>
      </c>
      <c r="X25" s="80">
        <v>0.0</v>
      </c>
      <c r="Y25" s="80">
        <v>0.0</v>
      </c>
      <c r="Z25" s="80">
        <v>0.0</v>
      </c>
      <c r="AA25" s="80">
        <v>0.0</v>
      </c>
      <c r="AB25" s="80">
        <v>0.0</v>
      </c>
      <c r="AC25" s="80">
        <v>0.0</v>
      </c>
      <c r="AD25" s="80">
        <v>0.0</v>
      </c>
      <c r="AE25" s="80">
        <v>0.0</v>
      </c>
      <c r="AF25" s="80">
        <v>0.0</v>
      </c>
      <c r="AG25" s="80">
        <v>0.0</v>
      </c>
      <c r="AH25" s="80">
        <v>0.0</v>
      </c>
      <c r="AI25" s="80">
        <v>0.0</v>
      </c>
      <c r="AJ25" s="80">
        <v>0.0</v>
      </c>
      <c r="AK25" s="80">
        <v>0.0</v>
      </c>
      <c r="AL25" s="80">
        <v>0.0</v>
      </c>
      <c r="AM25" s="80">
        <v>0.0</v>
      </c>
      <c r="AN25" s="80">
        <v>0.0</v>
      </c>
      <c r="AO25" s="80">
        <v>0.0</v>
      </c>
      <c r="AP25" s="80">
        <v>0.0</v>
      </c>
      <c r="AQ25" s="80">
        <v>0.0</v>
      </c>
      <c r="AR25" s="80">
        <v>0.0</v>
      </c>
      <c r="AS25" s="80">
        <v>0.0</v>
      </c>
      <c r="AT25" s="80">
        <v>0.0</v>
      </c>
      <c r="AU25" s="80">
        <v>0.0</v>
      </c>
      <c r="AV25" s="80">
        <f t="shared" si="2"/>
        <v>10948000</v>
      </c>
      <c r="AW25" s="80">
        <f t="shared" si="4"/>
        <v>10948000</v>
      </c>
    </row>
    <row r="26">
      <c r="A26" s="13"/>
      <c r="B26" s="217">
        <v>9.0</v>
      </c>
      <c r="C26" s="224" t="s">
        <v>523</v>
      </c>
      <c r="D26" s="226" t="s">
        <v>524</v>
      </c>
      <c r="E26" s="224" t="s">
        <v>520</v>
      </c>
      <c r="F26" s="220">
        <v>40.0</v>
      </c>
      <c r="G26" s="223" t="s">
        <v>511</v>
      </c>
      <c r="H26" s="225">
        <f t="shared" ref="H26:H27" si="5">210000*1.19</f>
        <v>249900</v>
      </c>
      <c r="I26" s="80">
        <f t="shared" si="1"/>
        <v>9996000</v>
      </c>
      <c r="J26" s="80">
        <v>0.0</v>
      </c>
      <c r="K26" s="80">
        <v>0.0</v>
      </c>
      <c r="L26" s="80">
        <v>0.0</v>
      </c>
      <c r="M26" s="80">
        <v>0.0</v>
      </c>
      <c r="N26" s="80">
        <v>0.0</v>
      </c>
      <c r="O26" s="80">
        <v>0.0</v>
      </c>
      <c r="P26" s="80">
        <v>0.0</v>
      </c>
      <c r="Q26" s="80">
        <v>0.0</v>
      </c>
      <c r="R26" s="80">
        <v>0.0</v>
      </c>
      <c r="S26" s="80">
        <v>0.0</v>
      </c>
      <c r="T26" s="80">
        <v>0.0</v>
      </c>
      <c r="U26" s="80">
        <v>0.0</v>
      </c>
      <c r="V26" s="80">
        <v>0.0</v>
      </c>
      <c r="W26" s="80">
        <v>0.0</v>
      </c>
      <c r="X26" s="80">
        <v>0.0</v>
      </c>
      <c r="Y26" s="80">
        <v>0.0</v>
      </c>
      <c r="Z26" s="80">
        <v>0.0</v>
      </c>
      <c r="AA26" s="80">
        <v>0.0</v>
      </c>
      <c r="AB26" s="80">
        <v>0.0</v>
      </c>
      <c r="AC26" s="80">
        <v>0.0</v>
      </c>
      <c r="AD26" s="80">
        <v>0.0</v>
      </c>
      <c r="AE26" s="80">
        <v>0.0</v>
      </c>
      <c r="AF26" s="80">
        <v>0.0</v>
      </c>
      <c r="AG26" s="80">
        <v>0.0</v>
      </c>
      <c r="AH26" s="80">
        <v>0.0</v>
      </c>
      <c r="AI26" s="80">
        <v>0.0</v>
      </c>
      <c r="AJ26" s="80">
        <v>0.0</v>
      </c>
      <c r="AK26" s="80">
        <v>0.0</v>
      </c>
      <c r="AL26" s="80">
        <v>0.0</v>
      </c>
      <c r="AM26" s="80">
        <v>0.0</v>
      </c>
      <c r="AN26" s="80">
        <v>0.0</v>
      </c>
      <c r="AO26" s="80">
        <v>0.0</v>
      </c>
      <c r="AP26" s="80">
        <v>0.0</v>
      </c>
      <c r="AQ26" s="80">
        <v>0.0</v>
      </c>
      <c r="AR26" s="80">
        <v>0.0</v>
      </c>
      <c r="AS26" s="80">
        <v>0.0</v>
      </c>
      <c r="AT26" s="80">
        <v>0.0</v>
      </c>
      <c r="AU26" s="80">
        <v>0.0</v>
      </c>
      <c r="AV26" s="80">
        <f t="shared" si="2"/>
        <v>9996000</v>
      </c>
      <c r="AW26" s="80">
        <f t="shared" si="4"/>
        <v>9996000</v>
      </c>
    </row>
    <row r="27">
      <c r="A27" s="13"/>
      <c r="B27" s="86">
        <v>10.0</v>
      </c>
      <c r="C27" s="224" t="s">
        <v>525</v>
      </c>
      <c r="D27" s="226" t="s">
        <v>524</v>
      </c>
      <c r="E27" s="224" t="s">
        <v>520</v>
      </c>
      <c r="F27" s="220">
        <v>40.0</v>
      </c>
      <c r="G27" s="223" t="s">
        <v>511</v>
      </c>
      <c r="H27" s="225">
        <f t="shared" si="5"/>
        <v>249900</v>
      </c>
      <c r="I27" s="80">
        <f t="shared" si="1"/>
        <v>9996000</v>
      </c>
      <c r="J27" s="80">
        <v>0.0</v>
      </c>
      <c r="K27" s="80">
        <v>0.0</v>
      </c>
      <c r="L27" s="80">
        <v>0.0</v>
      </c>
      <c r="M27" s="80">
        <v>0.0</v>
      </c>
      <c r="N27" s="80">
        <v>0.0</v>
      </c>
      <c r="O27" s="80">
        <v>0.0</v>
      </c>
      <c r="P27" s="80">
        <v>0.0</v>
      </c>
      <c r="Q27" s="80">
        <v>0.0</v>
      </c>
      <c r="R27" s="80">
        <v>0.0</v>
      </c>
      <c r="S27" s="80">
        <v>0.0</v>
      </c>
      <c r="T27" s="80">
        <v>0.0</v>
      </c>
      <c r="U27" s="80">
        <v>0.0</v>
      </c>
      <c r="V27" s="80">
        <v>0.0</v>
      </c>
      <c r="W27" s="80">
        <v>0.0</v>
      </c>
      <c r="X27" s="80">
        <v>0.0</v>
      </c>
      <c r="Y27" s="80">
        <v>0.0</v>
      </c>
      <c r="Z27" s="80">
        <v>0.0</v>
      </c>
      <c r="AA27" s="80">
        <v>0.0</v>
      </c>
      <c r="AB27" s="80">
        <v>0.0</v>
      </c>
      <c r="AC27" s="80">
        <v>0.0</v>
      </c>
      <c r="AD27" s="80">
        <v>0.0</v>
      </c>
      <c r="AE27" s="80">
        <v>0.0</v>
      </c>
      <c r="AF27" s="80">
        <v>0.0</v>
      </c>
      <c r="AG27" s="80">
        <v>0.0</v>
      </c>
      <c r="AH27" s="80">
        <v>0.0</v>
      </c>
      <c r="AI27" s="80">
        <v>0.0</v>
      </c>
      <c r="AJ27" s="80">
        <v>0.0</v>
      </c>
      <c r="AK27" s="80">
        <v>0.0</v>
      </c>
      <c r="AL27" s="80">
        <v>0.0</v>
      </c>
      <c r="AM27" s="80">
        <v>0.0</v>
      </c>
      <c r="AN27" s="80">
        <v>0.0</v>
      </c>
      <c r="AO27" s="80">
        <v>0.0</v>
      </c>
      <c r="AP27" s="80">
        <v>0.0</v>
      </c>
      <c r="AQ27" s="80">
        <v>0.0</v>
      </c>
      <c r="AR27" s="80">
        <v>0.0</v>
      </c>
      <c r="AS27" s="80">
        <v>0.0</v>
      </c>
      <c r="AT27" s="80">
        <v>0.0</v>
      </c>
      <c r="AU27" s="80">
        <v>0.0</v>
      </c>
      <c r="AV27" s="80">
        <f t="shared" si="2"/>
        <v>9996000</v>
      </c>
      <c r="AW27" s="80">
        <f t="shared" si="4"/>
        <v>9996000</v>
      </c>
    </row>
    <row r="28">
      <c r="A28" s="13"/>
      <c r="B28" s="217">
        <v>11.0</v>
      </c>
      <c r="C28" s="224" t="s">
        <v>526</v>
      </c>
      <c r="D28" s="226" t="s">
        <v>524</v>
      </c>
      <c r="E28" s="224" t="s">
        <v>520</v>
      </c>
      <c r="F28" s="220">
        <v>40.0</v>
      </c>
      <c r="G28" s="223" t="s">
        <v>511</v>
      </c>
      <c r="H28" s="225">
        <v>270000.0</v>
      </c>
      <c r="I28" s="80">
        <f t="shared" si="1"/>
        <v>10800000</v>
      </c>
      <c r="J28" s="80">
        <v>0.0</v>
      </c>
      <c r="K28" s="80">
        <v>0.0</v>
      </c>
      <c r="L28" s="80">
        <v>0.0</v>
      </c>
      <c r="M28" s="80">
        <v>0.0</v>
      </c>
      <c r="N28" s="80">
        <v>0.0</v>
      </c>
      <c r="O28" s="80">
        <v>0.0</v>
      </c>
      <c r="P28" s="80">
        <v>0.0</v>
      </c>
      <c r="Q28" s="80">
        <v>0.0</v>
      </c>
      <c r="R28" s="80">
        <v>0.0</v>
      </c>
      <c r="S28" s="80">
        <v>0.0</v>
      </c>
      <c r="T28" s="80">
        <v>0.0</v>
      </c>
      <c r="U28" s="80">
        <v>0.0</v>
      </c>
      <c r="V28" s="80">
        <v>0.0</v>
      </c>
      <c r="W28" s="80">
        <v>0.0</v>
      </c>
      <c r="X28" s="80">
        <v>0.0</v>
      </c>
      <c r="Y28" s="80">
        <v>0.0</v>
      </c>
      <c r="Z28" s="80">
        <v>0.0</v>
      </c>
      <c r="AA28" s="80">
        <v>0.0</v>
      </c>
      <c r="AB28" s="80">
        <v>0.0</v>
      </c>
      <c r="AC28" s="80">
        <v>0.0</v>
      </c>
      <c r="AD28" s="80">
        <v>0.0</v>
      </c>
      <c r="AE28" s="80">
        <v>0.0</v>
      </c>
      <c r="AF28" s="80">
        <v>0.0</v>
      </c>
      <c r="AG28" s="80">
        <v>0.0</v>
      </c>
      <c r="AH28" s="80">
        <v>0.0</v>
      </c>
      <c r="AI28" s="80">
        <v>0.0</v>
      </c>
      <c r="AJ28" s="80">
        <v>0.0</v>
      </c>
      <c r="AK28" s="80">
        <v>0.0</v>
      </c>
      <c r="AL28" s="80">
        <v>0.0</v>
      </c>
      <c r="AM28" s="80">
        <v>0.0</v>
      </c>
      <c r="AN28" s="80">
        <v>0.0</v>
      </c>
      <c r="AO28" s="80">
        <v>0.0</v>
      </c>
      <c r="AP28" s="80">
        <v>0.0</v>
      </c>
      <c r="AQ28" s="80">
        <v>0.0</v>
      </c>
      <c r="AR28" s="80">
        <v>0.0</v>
      </c>
      <c r="AS28" s="80">
        <v>0.0</v>
      </c>
      <c r="AT28" s="80">
        <v>0.0</v>
      </c>
      <c r="AU28" s="80">
        <v>0.0</v>
      </c>
      <c r="AV28" s="80">
        <f t="shared" si="2"/>
        <v>10800000</v>
      </c>
      <c r="AW28" s="80">
        <f t="shared" si="4"/>
        <v>10800000</v>
      </c>
    </row>
    <row r="29">
      <c r="A29" s="13"/>
      <c r="B29" s="86">
        <v>12.0</v>
      </c>
      <c r="C29" s="224" t="s">
        <v>527</v>
      </c>
      <c r="D29" s="224" t="s">
        <v>528</v>
      </c>
      <c r="E29" s="224" t="s">
        <v>529</v>
      </c>
      <c r="F29" s="220">
        <v>10.0</v>
      </c>
      <c r="G29" s="223" t="s">
        <v>511</v>
      </c>
      <c r="H29" s="227">
        <v>1257077.0</v>
      </c>
      <c r="I29" s="80">
        <f t="shared" si="1"/>
        <v>12570770</v>
      </c>
      <c r="J29" s="80">
        <v>0.0</v>
      </c>
      <c r="K29" s="80">
        <v>0.0</v>
      </c>
      <c r="L29" s="80">
        <v>0.0</v>
      </c>
      <c r="M29" s="80">
        <v>0.0</v>
      </c>
      <c r="N29" s="80">
        <v>0.0</v>
      </c>
      <c r="O29" s="80">
        <v>0.0</v>
      </c>
      <c r="P29" s="80">
        <v>0.0</v>
      </c>
      <c r="Q29" s="80">
        <v>0.0</v>
      </c>
      <c r="R29" s="80">
        <v>0.0</v>
      </c>
      <c r="S29" s="80">
        <v>0.0</v>
      </c>
      <c r="T29" s="80">
        <v>0.0</v>
      </c>
      <c r="U29" s="80">
        <v>0.0</v>
      </c>
      <c r="V29" s="80">
        <v>0.0</v>
      </c>
      <c r="W29" s="80">
        <v>0.0</v>
      </c>
      <c r="X29" s="80">
        <v>0.0</v>
      </c>
      <c r="Y29" s="80">
        <v>0.0</v>
      </c>
      <c r="Z29" s="80">
        <v>0.0</v>
      </c>
      <c r="AA29" s="80">
        <v>0.0</v>
      </c>
      <c r="AB29" s="80">
        <v>0.0</v>
      </c>
      <c r="AC29" s="80">
        <v>0.0</v>
      </c>
      <c r="AD29" s="80">
        <v>0.0</v>
      </c>
      <c r="AE29" s="80">
        <v>0.0</v>
      </c>
      <c r="AF29" s="80">
        <v>0.0</v>
      </c>
      <c r="AG29" s="80">
        <v>0.0</v>
      </c>
      <c r="AH29" s="80">
        <v>0.0</v>
      </c>
      <c r="AI29" s="80">
        <v>0.0</v>
      </c>
      <c r="AJ29" s="80">
        <v>0.0</v>
      </c>
      <c r="AK29" s="80">
        <v>0.0</v>
      </c>
      <c r="AL29" s="80">
        <v>0.0</v>
      </c>
      <c r="AM29" s="80">
        <v>0.0</v>
      </c>
      <c r="AN29" s="80">
        <v>0.0</v>
      </c>
      <c r="AO29" s="80">
        <v>0.0</v>
      </c>
      <c r="AP29" s="80">
        <v>0.0</v>
      </c>
      <c r="AQ29" s="80">
        <v>0.0</v>
      </c>
      <c r="AR29" s="80">
        <v>0.0</v>
      </c>
      <c r="AS29" s="80">
        <v>0.0</v>
      </c>
      <c r="AT29" s="80">
        <v>0.0</v>
      </c>
      <c r="AU29" s="80">
        <v>0.0</v>
      </c>
      <c r="AV29" s="80">
        <f t="shared" si="2"/>
        <v>12570770</v>
      </c>
      <c r="AW29" s="80">
        <f t="shared" si="4"/>
        <v>12570770</v>
      </c>
    </row>
    <row r="30">
      <c r="A30" s="13"/>
      <c r="B30" s="217">
        <v>13.0</v>
      </c>
      <c r="C30" s="224" t="s">
        <v>530</v>
      </c>
      <c r="D30" s="224" t="s">
        <v>531</v>
      </c>
      <c r="E30" s="224" t="s">
        <v>532</v>
      </c>
      <c r="F30" s="220">
        <v>10.0</v>
      </c>
      <c r="G30" s="223" t="s">
        <v>511</v>
      </c>
      <c r="H30" s="227">
        <v>1308465.39</v>
      </c>
      <c r="I30" s="80">
        <f t="shared" si="1"/>
        <v>13084653.9</v>
      </c>
      <c r="J30" s="80">
        <v>0.0</v>
      </c>
      <c r="K30" s="80">
        <v>0.0</v>
      </c>
      <c r="L30" s="80">
        <v>0.0</v>
      </c>
      <c r="M30" s="80">
        <v>0.0</v>
      </c>
      <c r="N30" s="80">
        <v>0.0</v>
      </c>
      <c r="O30" s="80">
        <v>0.0</v>
      </c>
      <c r="P30" s="80">
        <v>0.0</v>
      </c>
      <c r="Q30" s="80">
        <v>0.0</v>
      </c>
      <c r="R30" s="80">
        <v>0.0</v>
      </c>
      <c r="S30" s="80">
        <v>0.0</v>
      </c>
      <c r="T30" s="80">
        <v>0.0</v>
      </c>
      <c r="U30" s="80">
        <v>0.0</v>
      </c>
      <c r="V30" s="80">
        <v>0.0</v>
      </c>
      <c r="W30" s="80">
        <v>0.0</v>
      </c>
      <c r="X30" s="80">
        <v>0.0</v>
      </c>
      <c r="Y30" s="80">
        <v>0.0</v>
      </c>
      <c r="Z30" s="80">
        <v>0.0</v>
      </c>
      <c r="AA30" s="80">
        <v>0.0</v>
      </c>
      <c r="AB30" s="80">
        <v>0.0</v>
      </c>
      <c r="AC30" s="80">
        <v>0.0</v>
      </c>
      <c r="AD30" s="80">
        <v>0.0</v>
      </c>
      <c r="AE30" s="80">
        <v>0.0</v>
      </c>
      <c r="AF30" s="80">
        <v>0.0</v>
      </c>
      <c r="AG30" s="80">
        <v>0.0</v>
      </c>
      <c r="AH30" s="80">
        <v>0.0</v>
      </c>
      <c r="AI30" s="80">
        <v>0.0</v>
      </c>
      <c r="AJ30" s="80">
        <v>0.0</v>
      </c>
      <c r="AK30" s="80">
        <v>0.0</v>
      </c>
      <c r="AL30" s="80">
        <v>0.0</v>
      </c>
      <c r="AM30" s="80">
        <v>0.0</v>
      </c>
      <c r="AN30" s="80">
        <v>0.0</v>
      </c>
      <c r="AO30" s="80">
        <v>0.0</v>
      </c>
      <c r="AP30" s="80">
        <v>0.0</v>
      </c>
      <c r="AQ30" s="80">
        <v>0.0</v>
      </c>
      <c r="AR30" s="80">
        <v>0.0</v>
      </c>
      <c r="AS30" s="80">
        <v>0.0</v>
      </c>
      <c r="AT30" s="80">
        <v>0.0</v>
      </c>
      <c r="AU30" s="80">
        <v>0.0</v>
      </c>
      <c r="AV30" s="80">
        <f t="shared" si="2"/>
        <v>13084653.9</v>
      </c>
      <c r="AW30" s="80">
        <f t="shared" si="4"/>
        <v>13084653.9</v>
      </c>
    </row>
    <row r="31">
      <c r="A31" s="13"/>
      <c r="B31" s="86">
        <v>14.0</v>
      </c>
      <c r="C31" s="224" t="s">
        <v>533</v>
      </c>
      <c r="D31" s="224" t="s">
        <v>534</v>
      </c>
      <c r="E31" s="224" t="s">
        <v>535</v>
      </c>
      <c r="F31" s="220">
        <v>40.0</v>
      </c>
      <c r="G31" s="223" t="s">
        <v>511</v>
      </c>
      <c r="H31" s="225">
        <f>71000*1.19</f>
        <v>84490</v>
      </c>
      <c r="I31" s="80">
        <f t="shared" si="1"/>
        <v>3379600</v>
      </c>
      <c r="J31" s="80">
        <v>0.0</v>
      </c>
      <c r="K31" s="80">
        <v>0.0</v>
      </c>
      <c r="L31" s="80">
        <v>0.0</v>
      </c>
      <c r="M31" s="80">
        <v>0.0</v>
      </c>
      <c r="N31" s="80">
        <v>0.0</v>
      </c>
      <c r="O31" s="80">
        <v>0.0</v>
      </c>
      <c r="P31" s="80">
        <v>0.0</v>
      </c>
      <c r="Q31" s="80">
        <v>0.0</v>
      </c>
      <c r="R31" s="80">
        <v>0.0</v>
      </c>
      <c r="S31" s="80">
        <v>0.0</v>
      </c>
      <c r="T31" s="80">
        <v>0.0</v>
      </c>
      <c r="U31" s="80">
        <v>0.0</v>
      </c>
      <c r="V31" s="80">
        <v>0.0</v>
      </c>
      <c r="W31" s="80">
        <v>0.0</v>
      </c>
      <c r="X31" s="80">
        <v>0.0</v>
      </c>
      <c r="Y31" s="80">
        <v>0.0</v>
      </c>
      <c r="Z31" s="80">
        <v>0.0</v>
      </c>
      <c r="AA31" s="80">
        <v>0.0</v>
      </c>
      <c r="AB31" s="80">
        <v>0.0</v>
      </c>
      <c r="AC31" s="80">
        <v>0.0</v>
      </c>
      <c r="AD31" s="80">
        <v>0.0</v>
      </c>
      <c r="AE31" s="80">
        <v>0.0</v>
      </c>
      <c r="AF31" s="80">
        <v>0.0</v>
      </c>
      <c r="AG31" s="80">
        <v>0.0</v>
      </c>
      <c r="AH31" s="80">
        <v>0.0</v>
      </c>
      <c r="AI31" s="80">
        <v>0.0</v>
      </c>
      <c r="AJ31" s="80">
        <v>0.0</v>
      </c>
      <c r="AK31" s="80">
        <v>0.0</v>
      </c>
      <c r="AL31" s="80">
        <v>0.0</v>
      </c>
      <c r="AM31" s="80">
        <v>0.0</v>
      </c>
      <c r="AN31" s="80">
        <v>0.0</v>
      </c>
      <c r="AO31" s="80">
        <v>0.0</v>
      </c>
      <c r="AP31" s="80">
        <v>0.0</v>
      </c>
      <c r="AQ31" s="80">
        <v>0.0</v>
      </c>
      <c r="AR31" s="80">
        <v>0.0</v>
      </c>
      <c r="AS31" s="80">
        <v>0.0</v>
      </c>
      <c r="AT31" s="80">
        <v>0.0</v>
      </c>
      <c r="AU31" s="80">
        <v>0.0</v>
      </c>
      <c r="AV31" s="80">
        <f t="shared" si="2"/>
        <v>3379600</v>
      </c>
      <c r="AW31" s="80">
        <f t="shared" si="4"/>
        <v>3379600</v>
      </c>
    </row>
    <row r="32">
      <c r="A32" s="13"/>
      <c r="B32" s="217">
        <v>15.0</v>
      </c>
      <c r="C32" s="224" t="s">
        <v>536</v>
      </c>
      <c r="D32" s="224" t="s">
        <v>537</v>
      </c>
      <c r="E32" s="224" t="s">
        <v>538</v>
      </c>
      <c r="F32" s="220">
        <v>40.0</v>
      </c>
      <c r="G32" s="223" t="s">
        <v>511</v>
      </c>
      <c r="H32" s="225">
        <f t="shared" ref="H32:H34" si="6">20500*1.19</f>
        <v>24395</v>
      </c>
      <c r="I32" s="80">
        <f t="shared" si="1"/>
        <v>975800</v>
      </c>
      <c r="J32" s="80">
        <v>0.0</v>
      </c>
      <c r="K32" s="80">
        <v>0.0</v>
      </c>
      <c r="L32" s="80">
        <v>0.0</v>
      </c>
      <c r="M32" s="80">
        <v>0.0</v>
      </c>
      <c r="N32" s="80">
        <v>0.0</v>
      </c>
      <c r="O32" s="80">
        <v>0.0</v>
      </c>
      <c r="P32" s="80">
        <v>0.0</v>
      </c>
      <c r="Q32" s="80">
        <v>0.0</v>
      </c>
      <c r="R32" s="80">
        <v>0.0</v>
      </c>
      <c r="S32" s="80">
        <v>0.0</v>
      </c>
      <c r="T32" s="80">
        <v>0.0</v>
      </c>
      <c r="U32" s="80">
        <v>0.0</v>
      </c>
      <c r="V32" s="80">
        <v>0.0</v>
      </c>
      <c r="W32" s="80">
        <v>0.0</v>
      </c>
      <c r="X32" s="80">
        <v>0.0</v>
      </c>
      <c r="Y32" s="80">
        <v>0.0</v>
      </c>
      <c r="Z32" s="80">
        <v>0.0</v>
      </c>
      <c r="AA32" s="80">
        <v>0.0</v>
      </c>
      <c r="AB32" s="80">
        <v>0.0</v>
      </c>
      <c r="AC32" s="80">
        <v>0.0</v>
      </c>
      <c r="AD32" s="80">
        <v>0.0</v>
      </c>
      <c r="AE32" s="80">
        <v>0.0</v>
      </c>
      <c r="AF32" s="80">
        <v>0.0</v>
      </c>
      <c r="AG32" s="80">
        <v>0.0</v>
      </c>
      <c r="AH32" s="80">
        <v>0.0</v>
      </c>
      <c r="AI32" s="80">
        <v>0.0</v>
      </c>
      <c r="AJ32" s="80">
        <v>0.0</v>
      </c>
      <c r="AK32" s="80">
        <v>0.0</v>
      </c>
      <c r="AL32" s="80">
        <v>0.0</v>
      </c>
      <c r="AM32" s="80">
        <v>0.0</v>
      </c>
      <c r="AN32" s="80">
        <v>0.0</v>
      </c>
      <c r="AO32" s="80">
        <v>0.0</v>
      </c>
      <c r="AP32" s="80">
        <v>0.0</v>
      </c>
      <c r="AQ32" s="80">
        <v>0.0</v>
      </c>
      <c r="AR32" s="80">
        <v>0.0</v>
      </c>
      <c r="AS32" s="80">
        <v>0.0</v>
      </c>
      <c r="AT32" s="80">
        <v>0.0</v>
      </c>
      <c r="AU32" s="80">
        <v>0.0</v>
      </c>
      <c r="AV32" s="80">
        <f t="shared" si="2"/>
        <v>975800</v>
      </c>
      <c r="AW32" s="80">
        <f t="shared" si="4"/>
        <v>975800</v>
      </c>
    </row>
    <row r="33">
      <c r="A33" s="13"/>
      <c r="B33" s="86">
        <v>16.0</v>
      </c>
      <c r="C33" s="224" t="s">
        <v>539</v>
      </c>
      <c r="D33" s="224" t="s">
        <v>537</v>
      </c>
      <c r="E33" s="224" t="s">
        <v>538</v>
      </c>
      <c r="F33" s="220">
        <v>40.0</v>
      </c>
      <c r="G33" s="223" t="s">
        <v>511</v>
      </c>
      <c r="H33" s="225">
        <f t="shared" si="6"/>
        <v>24395</v>
      </c>
      <c r="I33" s="80">
        <f t="shared" si="1"/>
        <v>975800</v>
      </c>
      <c r="J33" s="80">
        <v>0.0</v>
      </c>
      <c r="K33" s="80">
        <v>0.0</v>
      </c>
      <c r="L33" s="80">
        <v>0.0</v>
      </c>
      <c r="M33" s="80">
        <v>0.0</v>
      </c>
      <c r="N33" s="80">
        <v>0.0</v>
      </c>
      <c r="O33" s="80">
        <v>0.0</v>
      </c>
      <c r="P33" s="80">
        <v>0.0</v>
      </c>
      <c r="Q33" s="80">
        <v>0.0</v>
      </c>
      <c r="R33" s="80">
        <v>0.0</v>
      </c>
      <c r="S33" s="80">
        <v>0.0</v>
      </c>
      <c r="T33" s="80">
        <v>0.0</v>
      </c>
      <c r="U33" s="80">
        <v>0.0</v>
      </c>
      <c r="V33" s="80">
        <v>0.0</v>
      </c>
      <c r="W33" s="80">
        <v>0.0</v>
      </c>
      <c r="X33" s="80">
        <v>0.0</v>
      </c>
      <c r="Y33" s="80">
        <v>0.0</v>
      </c>
      <c r="Z33" s="80">
        <v>0.0</v>
      </c>
      <c r="AA33" s="80">
        <v>0.0</v>
      </c>
      <c r="AB33" s="80">
        <v>0.0</v>
      </c>
      <c r="AC33" s="80">
        <v>0.0</v>
      </c>
      <c r="AD33" s="80">
        <v>0.0</v>
      </c>
      <c r="AE33" s="80">
        <v>0.0</v>
      </c>
      <c r="AF33" s="80">
        <v>0.0</v>
      </c>
      <c r="AG33" s="80">
        <v>0.0</v>
      </c>
      <c r="AH33" s="80">
        <v>0.0</v>
      </c>
      <c r="AI33" s="80">
        <v>0.0</v>
      </c>
      <c r="AJ33" s="80">
        <v>0.0</v>
      </c>
      <c r="AK33" s="80">
        <v>0.0</v>
      </c>
      <c r="AL33" s="80">
        <v>0.0</v>
      </c>
      <c r="AM33" s="80">
        <v>0.0</v>
      </c>
      <c r="AN33" s="80">
        <v>0.0</v>
      </c>
      <c r="AO33" s="80">
        <v>0.0</v>
      </c>
      <c r="AP33" s="80">
        <v>0.0</v>
      </c>
      <c r="AQ33" s="80">
        <v>0.0</v>
      </c>
      <c r="AR33" s="80">
        <v>0.0</v>
      </c>
      <c r="AS33" s="80">
        <v>0.0</v>
      </c>
      <c r="AT33" s="80">
        <v>0.0</v>
      </c>
      <c r="AU33" s="80">
        <v>0.0</v>
      </c>
      <c r="AV33" s="80">
        <f t="shared" si="2"/>
        <v>975800</v>
      </c>
      <c r="AW33" s="80">
        <f t="shared" si="4"/>
        <v>975800</v>
      </c>
    </row>
    <row r="34">
      <c r="A34" s="13"/>
      <c r="B34" s="217">
        <v>17.0</v>
      </c>
      <c r="C34" s="224" t="s">
        <v>540</v>
      </c>
      <c r="D34" s="224" t="s">
        <v>537</v>
      </c>
      <c r="E34" s="224" t="s">
        <v>538</v>
      </c>
      <c r="F34" s="220">
        <v>40.0</v>
      </c>
      <c r="G34" s="223" t="s">
        <v>511</v>
      </c>
      <c r="H34" s="225">
        <f t="shared" si="6"/>
        <v>24395</v>
      </c>
      <c r="I34" s="80">
        <f t="shared" si="1"/>
        <v>975800</v>
      </c>
      <c r="J34" s="80">
        <v>0.0</v>
      </c>
      <c r="K34" s="80">
        <v>0.0</v>
      </c>
      <c r="L34" s="80">
        <v>0.0</v>
      </c>
      <c r="M34" s="80">
        <v>0.0</v>
      </c>
      <c r="N34" s="80">
        <v>0.0</v>
      </c>
      <c r="O34" s="80">
        <v>0.0</v>
      </c>
      <c r="P34" s="80">
        <v>0.0</v>
      </c>
      <c r="Q34" s="80">
        <v>0.0</v>
      </c>
      <c r="R34" s="80">
        <v>0.0</v>
      </c>
      <c r="S34" s="80">
        <v>0.0</v>
      </c>
      <c r="T34" s="80">
        <v>0.0</v>
      </c>
      <c r="U34" s="80">
        <v>0.0</v>
      </c>
      <c r="V34" s="80">
        <v>0.0</v>
      </c>
      <c r="W34" s="80">
        <v>0.0</v>
      </c>
      <c r="X34" s="80">
        <v>0.0</v>
      </c>
      <c r="Y34" s="80">
        <v>0.0</v>
      </c>
      <c r="Z34" s="80">
        <v>0.0</v>
      </c>
      <c r="AA34" s="80">
        <v>0.0</v>
      </c>
      <c r="AB34" s="80">
        <v>0.0</v>
      </c>
      <c r="AC34" s="80">
        <v>0.0</v>
      </c>
      <c r="AD34" s="80">
        <v>0.0</v>
      </c>
      <c r="AE34" s="80">
        <v>0.0</v>
      </c>
      <c r="AF34" s="80">
        <v>0.0</v>
      </c>
      <c r="AG34" s="80">
        <v>0.0</v>
      </c>
      <c r="AH34" s="80">
        <v>0.0</v>
      </c>
      <c r="AI34" s="80">
        <v>0.0</v>
      </c>
      <c r="AJ34" s="80">
        <v>0.0</v>
      </c>
      <c r="AK34" s="80">
        <v>0.0</v>
      </c>
      <c r="AL34" s="80">
        <v>0.0</v>
      </c>
      <c r="AM34" s="80">
        <v>0.0</v>
      </c>
      <c r="AN34" s="80">
        <v>0.0</v>
      </c>
      <c r="AO34" s="80">
        <v>0.0</v>
      </c>
      <c r="AP34" s="80">
        <v>0.0</v>
      </c>
      <c r="AQ34" s="80">
        <v>0.0</v>
      </c>
      <c r="AR34" s="80">
        <v>0.0</v>
      </c>
      <c r="AS34" s="80">
        <v>0.0</v>
      </c>
      <c r="AT34" s="80">
        <v>0.0</v>
      </c>
      <c r="AU34" s="80">
        <v>0.0</v>
      </c>
      <c r="AV34" s="80">
        <f t="shared" si="2"/>
        <v>975800</v>
      </c>
      <c r="AW34" s="80">
        <f t="shared" si="4"/>
        <v>975800</v>
      </c>
    </row>
    <row r="35">
      <c r="A35" s="13"/>
      <c r="B35" s="86">
        <v>18.0</v>
      </c>
      <c r="C35" s="89" t="s">
        <v>541</v>
      </c>
      <c r="D35" s="218" t="s">
        <v>542</v>
      </c>
      <c r="E35" s="218" t="s">
        <v>543</v>
      </c>
      <c r="F35" s="220">
        <v>3.0</v>
      </c>
      <c r="G35" s="223" t="s">
        <v>511</v>
      </c>
      <c r="H35" s="225">
        <v>2628156.0</v>
      </c>
      <c r="I35" s="80">
        <f t="shared" si="1"/>
        <v>7884468</v>
      </c>
      <c r="J35" s="80">
        <v>0.0</v>
      </c>
      <c r="K35" s="80">
        <v>0.0</v>
      </c>
      <c r="L35" s="80">
        <v>0.0</v>
      </c>
      <c r="M35" s="80">
        <v>0.0</v>
      </c>
      <c r="N35" s="80">
        <v>0.0</v>
      </c>
      <c r="O35" s="80">
        <v>0.0</v>
      </c>
      <c r="P35" s="80">
        <v>0.0</v>
      </c>
      <c r="Q35" s="80">
        <v>0.0</v>
      </c>
      <c r="R35" s="80">
        <v>0.0</v>
      </c>
      <c r="S35" s="80">
        <v>0.0</v>
      </c>
      <c r="T35" s="80">
        <v>0.0</v>
      </c>
      <c r="U35" s="80">
        <v>0.0</v>
      </c>
      <c r="V35" s="80">
        <v>0.0</v>
      </c>
      <c r="W35" s="80">
        <v>0.0</v>
      </c>
      <c r="X35" s="80">
        <v>0.0</v>
      </c>
      <c r="Y35" s="80">
        <v>0.0</v>
      </c>
      <c r="Z35" s="80">
        <v>0.0</v>
      </c>
      <c r="AA35" s="80">
        <v>0.0</v>
      </c>
      <c r="AB35" s="80">
        <v>0.0</v>
      </c>
      <c r="AC35" s="80">
        <v>0.0</v>
      </c>
      <c r="AD35" s="80">
        <v>0.0</v>
      </c>
      <c r="AE35" s="80">
        <v>0.0</v>
      </c>
      <c r="AF35" s="80">
        <v>0.0</v>
      </c>
      <c r="AG35" s="80">
        <v>0.0</v>
      </c>
      <c r="AH35" s="80">
        <v>0.0</v>
      </c>
      <c r="AI35" s="80">
        <v>0.0</v>
      </c>
      <c r="AJ35" s="80">
        <v>0.0</v>
      </c>
      <c r="AK35" s="80">
        <v>0.0</v>
      </c>
      <c r="AL35" s="80">
        <v>0.0</v>
      </c>
      <c r="AM35" s="80">
        <v>0.0</v>
      </c>
      <c r="AN35" s="80">
        <v>0.0</v>
      </c>
      <c r="AO35" s="80">
        <v>0.0</v>
      </c>
      <c r="AP35" s="80">
        <v>0.0</v>
      </c>
      <c r="AQ35" s="80">
        <v>0.0</v>
      </c>
      <c r="AR35" s="80">
        <v>0.0</v>
      </c>
      <c r="AS35" s="80">
        <v>0.0</v>
      </c>
      <c r="AT35" s="80">
        <v>0.0</v>
      </c>
      <c r="AU35" s="80">
        <v>0.0</v>
      </c>
      <c r="AV35" s="80">
        <f t="shared" si="2"/>
        <v>7884468</v>
      </c>
      <c r="AW35" s="80">
        <f t="shared" si="4"/>
        <v>7884468</v>
      </c>
    </row>
    <row r="36">
      <c r="A36" s="13"/>
      <c r="B36" s="217">
        <v>19.0</v>
      </c>
      <c r="C36" s="228" t="s">
        <v>544</v>
      </c>
      <c r="D36" s="228" t="s">
        <v>531</v>
      </c>
      <c r="E36" s="224" t="s">
        <v>532</v>
      </c>
      <c r="F36" s="220">
        <v>10.0</v>
      </c>
      <c r="G36" s="223" t="s">
        <v>511</v>
      </c>
      <c r="H36" s="227">
        <v>1130810.0</v>
      </c>
      <c r="I36" s="80">
        <f t="shared" si="1"/>
        <v>11308100</v>
      </c>
      <c r="J36" s="80">
        <v>0.0</v>
      </c>
      <c r="K36" s="80">
        <v>0.0</v>
      </c>
      <c r="L36" s="80">
        <v>0.0</v>
      </c>
      <c r="M36" s="80">
        <v>0.0</v>
      </c>
      <c r="N36" s="80">
        <v>0.0</v>
      </c>
      <c r="O36" s="80">
        <v>0.0</v>
      </c>
      <c r="P36" s="80">
        <v>0.0</v>
      </c>
      <c r="Q36" s="80">
        <v>0.0</v>
      </c>
      <c r="R36" s="80">
        <v>0.0</v>
      </c>
      <c r="S36" s="80">
        <v>0.0</v>
      </c>
      <c r="T36" s="80">
        <v>0.0</v>
      </c>
      <c r="U36" s="80">
        <v>0.0</v>
      </c>
      <c r="V36" s="80">
        <v>0.0</v>
      </c>
      <c r="W36" s="80">
        <v>0.0</v>
      </c>
      <c r="X36" s="80">
        <v>0.0</v>
      </c>
      <c r="Y36" s="80">
        <v>0.0</v>
      </c>
      <c r="Z36" s="80">
        <v>0.0</v>
      </c>
      <c r="AA36" s="80">
        <v>0.0</v>
      </c>
      <c r="AB36" s="80">
        <v>0.0</v>
      </c>
      <c r="AC36" s="80">
        <v>0.0</v>
      </c>
      <c r="AD36" s="80">
        <v>0.0</v>
      </c>
      <c r="AE36" s="80">
        <v>0.0</v>
      </c>
      <c r="AF36" s="80">
        <v>0.0</v>
      </c>
      <c r="AG36" s="80">
        <v>0.0</v>
      </c>
      <c r="AH36" s="80">
        <v>0.0</v>
      </c>
      <c r="AI36" s="80">
        <v>0.0</v>
      </c>
      <c r="AJ36" s="80">
        <v>0.0</v>
      </c>
      <c r="AK36" s="80">
        <v>0.0</v>
      </c>
      <c r="AL36" s="80">
        <v>0.0</v>
      </c>
      <c r="AM36" s="80">
        <v>0.0</v>
      </c>
      <c r="AN36" s="80">
        <v>0.0</v>
      </c>
      <c r="AO36" s="80">
        <v>0.0</v>
      </c>
      <c r="AP36" s="80">
        <v>0.0</v>
      </c>
      <c r="AQ36" s="80">
        <v>0.0</v>
      </c>
      <c r="AR36" s="80">
        <v>0.0</v>
      </c>
      <c r="AS36" s="80">
        <v>0.0</v>
      </c>
      <c r="AT36" s="80">
        <v>0.0</v>
      </c>
      <c r="AU36" s="80">
        <v>0.0</v>
      </c>
      <c r="AV36" s="80">
        <f t="shared" si="2"/>
        <v>11308100</v>
      </c>
      <c r="AW36" s="80">
        <f t="shared" si="4"/>
        <v>11308100</v>
      </c>
    </row>
    <row r="37">
      <c r="A37" s="13"/>
      <c r="B37" s="86">
        <v>20.0</v>
      </c>
      <c r="C37" s="89" t="s">
        <v>545</v>
      </c>
      <c r="D37" s="89" t="s">
        <v>546</v>
      </c>
      <c r="E37" s="218" t="s">
        <v>547</v>
      </c>
      <c r="F37" s="220">
        <v>5.0</v>
      </c>
      <c r="G37" s="223" t="s">
        <v>511</v>
      </c>
      <c r="H37" s="227">
        <v>1700000.0</v>
      </c>
      <c r="I37" s="80">
        <f t="shared" si="1"/>
        <v>8500000</v>
      </c>
      <c r="J37" s="80">
        <v>0.0</v>
      </c>
      <c r="K37" s="80">
        <v>0.0</v>
      </c>
      <c r="L37" s="80">
        <v>0.0</v>
      </c>
      <c r="M37" s="80">
        <v>0.0</v>
      </c>
      <c r="N37" s="80">
        <v>0.0</v>
      </c>
      <c r="O37" s="80">
        <v>0.0</v>
      </c>
      <c r="P37" s="80">
        <v>0.0</v>
      </c>
      <c r="Q37" s="80">
        <v>0.0</v>
      </c>
      <c r="R37" s="80">
        <v>0.0</v>
      </c>
      <c r="S37" s="80">
        <v>0.0</v>
      </c>
      <c r="T37" s="80">
        <v>0.0</v>
      </c>
      <c r="U37" s="80">
        <v>0.0</v>
      </c>
      <c r="V37" s="80">
        <v>0.0</v>
      </c>
      <c r="W37" s="80">
        <v>0.0</v>
      </c>
      <c r="X37" s="80">
        <v>0.0</v>
      </c>
      <c r="Y37" s="80">
        <v>0.0</v>
      </c>
      <c r="Z37" s="80">
        <v>0.0</v>
      </c>
      <c r="AA37" s="80">
        <v>0.0</v>
      </c>
      <c r="AB37" s="80">
        <v>0.0</v>
      </c>
      <c r="AC37" s="80">
        <v>0.0</v>
      </c>
      <c r="AD37" s="80">
        <v>0.0</v>
      </c>
      <c r="AE37" s="80">
        <v>0.0</v>
      </c>
      <c r="AF37" s="80">
        <v>0.0</v>
      </c>
      <c r="AG37" s="80">
        <v>0.0</v>
      </c>
      <c r="AH37" s="80">
        <v>0.0</v>
      </c>
      <c r="AI37" s="80">
        <v>0.0</v>
      </c>
      <c r="AJ37" s="80">
        <v>0.0</v>
      </c>
      <c r="AK37" s="80">
        <v>0.0</v>
      </c>
      <c r="AL37" s="80">
        <v>0.0</v>
      </c>
      <c r="AM37" s="80">
        <v>0.0</v>
      </c>
      <c r="AN37" s="80">
        <v>0.0</v>
      </c>
      <c r="AO37" s="80">
        <v>0.0</v>
      </c>
      <c r="AP37" s="80">
        <v>0.0</v>
      </c>
      <c r="AQ37" s="80">
        <v>0.0</v>
      </c>
      <c r="AR37" s="80">
        <v>0.0</v>
      </c>
      <c r="AS37" s="80">
        <v>0.0</v>
      </c>
      <c r="AT37" s="80">
        <v>0.0</v>
      </c>
      <c r="AU37" s="80">
        <v>0.0</v>
      </c>
      <c r="AV37" s="80">
        <f t="shared" si="2"/>
        <v>8500000</v>
      </c>
      <c r="AW37" s="80">
        <f t="shared" si="4"/>
        <v>8500000</v>
      </c>
    </row>
    <row r="38">
      <c r="A38" s="13"/>
      <c r="B38" s="217">
        <v>21.0</v>
      </c>
      <c r="C38" s="89" t="s">
        <v>548</v>
      </c>
      <c r="D38" s="115" t="s">
        <v>549</v>
      </c>
      <c r="E38" s="218" t="s">
        <v>550</v>
      </c>
      <c r="F38" s="220">
        <v>5.0</v>
      </c>
      <c r="G38" s="223" t="s">
        <v>511</v>
      </c>
      <c r="H38" s="225">
        <v>3124980.0</v>
      </c>
      <c r="I38" s="80">
        <f t="shared" si="1"/>
        <v>15624900</v>
      </c>
      <c r="J38" s="80">
        <v>0.0</v>
      </c>
      <c r="K38" s="80">
        <v>0.0</v>
      </c>
      <c r="L38" s="80">
        <v>0.0</v>
      </c>
      <c r="M38" s="80">
        <v>0.0</v>
      </c>
      <c r="N38" s="80">
        <v>0.0</v>
      </c>
      <c r="O38" s="80">
        <v>0.0</v>
      </c>
      <c r="P38" s="80">
        <v>0.0</v>
      </c>
      <c r="Q38" s="80">
        <v>0.0</v>
      </c>
      <c r="R38" s="80">
        <v>0.0</v>
      </c>
      <c r="S38" s="80">
        <v>0.0</v>
      </c>
      <c r="T38" s="80">
        <v>0.0</v>
      </c>
      <c r="U38" s="80">
        <v>0.0</v>
      </c>
      <c r="V38" s="80">
        <v>0.0</v>
      </c>
      <c r="W38" s="80">
        <v>0.0</v>
      </c>
      <c r="X38" s="80">
        <v>0.0</v>
      </c>
      <c r="Y38" s="80">
        <v>0.0</v>
      </c>
      <c r="Z38" s="80">
        <v>0.0</v>
      </c>
      <c r="AA38" s="80">
        <v>0.0</v>
      </c>
      <c r="AB38" s="80">
        <v>0.0</v>
      </c>
      <c r="AC38" s="80">
        <v>0.0</v>
      </c>
      <c r="AD38" s="80">
        <v>0.0</v>
      </c>
      <c r="AE38" s="80">
        <v>0.0</v>
      </c>
      <c r="AF38" s="80">
        <v>0.0</v>
      </c>
      <c r="AG38" s="80">
        <v>0.0</v>
      </c>
      <c r="AH38" s="80">
        <v>0.0</v>
      </c>
      <c r="AI38" s="80">
        <v>0.0</v>
      </c>
      <c r="AJ38" s="80">
        <v>0.0</v>
      </c>
      <c r="AK38" s="80">
        <v>0.0</v>
      </c>
      <c r="AL38" s="80">
        <v>0.0</v>
      </c>
      <c r="AM38" s="80">
        <v>0.0</v>
      </c>
      <c r="AN38" s="80">
        <v>0.0</v>
      </c>
      <c r="AO38" s="80">
        <v>0.0</v>
      </c>
      <c r="AP38" s="80">
        <v>0.0</v>
      </c>
      <c r="AQ38" s="80">
        <v>0.0</v>
      </c>
      <c r="AR38" s="80">
        <v>0.0</v>
      </c>
      <c r="AS38" s="80">
        <v>0.0</v>
      </c>
      <c r="AT38" s="80">
        <v>0.0</v>
      </c>
      <c r="AU38" s="80">
        <v>0.0</v>
      </c>
      <c r="AV38" s="80">
        <f t="shared" si="2"/>
        <v>15624900</v>
      </c>
      <c r="AW38" s="80">
        <f t="shared" si="4"/>
        <v>15624900</v>
      </c>
    </row>
    <row r="39">
      <c r="A39" s="13"/>
      <c r="B39" s="86">
        <v>22.0</v>
      </c>
      <c r="C39" s="89" t="s">
        <v>551</v>
      </c>
      <c r="D39" s="218" t="s">
        <v>552</v>
      </c>
      <c r="E39" s="218" t="s">
        <v>553</v>
      </c>
      <c r="F39" s="220">
        <v>4.0</v>
      </c>
      <c r="G39" s="223" t="s">
        <v>511</v>
      </c>
      <c r="H39" s="227">
        <v>1012000.0</v>
      </c>
      <c r="I39" s="80">
        <f t="shared" si="1"/>
        <v>4048000</v>
      </c>
      <c r="J39" s="80">
        <v>0.0</v>
      </c>
      <c r="K39" s="80">
        <v>0.0</v>
      </c>
      <c r="L39" s="80">
        <v>0.0</v>
      </c>
      <c r="M39" s="80">
        <v>0.0</v>
      </c>
      <c r="N39" s="80">
        <v>0.0</v>
      </c>
      <c r="O39" s="80">
        <v>0.0</v>
      </c>
      <c r="P39" s="80">
        <v>0.0</v>
      </c>
      <c r="Q39" s="80">
        <v>0.0</v>
      </c>
      <c r="R39" s="80">
        <v>0.0</v>
      </c>
      <c r="S39" s="80">
        <v>0.0</v>
      </c>
      <c r="T39" s="80">
        <v>0.0</v>
      </c>
      <c r="U39" s="80">
        <v>0.0</v>
      </c>
      <c r="V39" s="80">
        <v>0.0</v>
      </c>
      <c r="W39" s="80">
        <v>0.0</v>
      </c>
      <c r="X39" s="80">
        <v>0.0</v>
      </c>
      <c r="Y39" s="80">
        <v>0.0</v>
      </c>
      <c r="Z39" s="80">
        <v>0.0</v>
      </c>
      <c r="AA39" s="80">
        <v>0.0</v>
      </c>
      <c r="AB39" s="80">
        <v>0.0</v>
      </c>
      <c r="AC39" s="80">
        <v>0.0</v>
      </c>
      <c r="AD39" s="80">
        <v>0.0</v>
      </c>
      <c r="AE39" s="80">
        <v>0.0</v>
      </c>
      <c r="AF39" s="80">
        <v>0.0</v>
      </c>
      <c r="AG39" s="80">
        <v>0.0</v>
      </c>
      <c r="AH39" s="80">
        <v>0.0</v>
      </c>
      <c r="AI39" s="80">
        <v>0.0</v>
      </c>
      <c r="AJ39" s="80">
        <v>0.0</v>
      </c>
      <c r="AK39" s="80">
        <v>0.0</v>
      </c>
      <c r="AL39" s="80">
        <v>0.0</v>
      </c>
      <c r="AM39" s="80">
        <v>0.0</v>
      </c>
      <c r="AN39" s="80">
        <v>0.0</v>
      </c>
      <c r="AO39" s="80">
        <v>0.0</v>
      </c>
      <c r="AP39" s="80">
        <v>0.0</v>
      </c>
      <c r="AQ39" s="80">
        <v>0.0</v>
      </c>
      <c r="AR39" s="80">
        <v>0.0</v>
      </c>
      <c r="AS39" s="80">
        <v>0.0</v>
      </c>
      <c r="AT39" s="80">
        <v>0.0</v>
      </c>
      <c r="AU39" s="80">
        <v>0.0</v>
      </c>
      <c r="AV39" s="80">
        <f t="shared" si="2"/>
        <v>4048000</v>
      </c>
      <c r="AW39" s="80">
        <f t="shared" si="4"/>
        <v>4048000</v>
      </c>
    </row>
    <row r="40">
      <c r="A40" s="13"/>
      <c r="B40" s="217">
        <v>23.0</v>
      </c>
      <c r="C40" s="89" t="s">
        <v>554</v>
      </c>
      <c r="D40" s="218" t="s">
        <v>555</v>
      </c>
      <c r="E40" s="218" t="s">
        <v>556</v>
      </c>
      <c r="F40" s="220">
        <v>6.0</v>
      </c>
      <c r="G40" s="223" t="s">
        <v>511</v>
      </c>
      <c r="H40" s="227">
        <v>1531000.0</v>
      </c>
      <c r="I40" s="80">
        <f t="shared" si="1"/>
        <v>9186000</v>
      </c>
      <c r="J40" s="80">
        <v>0.0</v>
      </c>
      <c r="K40" s="80">
        <v>0.0</v>
      </c>
      <c r="L40" s="80">
        <v>0.0</v>
      </c>
      <c r="M40" s="80">
        <v>0.0</v>
      </c>
      <c r="N40" s="80">
        <v>0.0</v>
      </c>
      <c r="O40" s="80">
        <v>0.0</v>
      </c>
      <c r="P40" s="80">
        <v>0.0</v>
      </c>
      <c r="Q40" s="80">
        <v>0.0</v>
      </c>
      <c r="R40" s="80">
        <v>0.0</v>
      </c>
      <c r="S40" s="80">
        <v>0.0</v>
      </c>
      <c r="T40" s="80">
        <v>0.0</v>
      </c>
      <c r="U40" s="80">
        <v>0.0</v>
      </c>
      <c r="V40" s="80">
        <v>0.0</v>
      </c>
      <c r="W40" s="80">
        <v>0.0</v>
      </c>
      <c r="X40" s="80">
        <v>0.0</v>
      </c>
      <c r="Y40" s="80">
        <v>0.0</v>
      </c>
      <c r="Z40" s="80">
        <v>0.0</v>
      </c>
      <c r="AA40" s="80">
        <v>0.0</v>
      </c>
      <c r="AB40" s="80">
        <v>0.0</v>
      </c>
      <c r="AC40" s="80">
        <v>0.0</v>
      </c>
      <c r="AD40" s="80">
        <v>0.0</v>
      </c>
      <c r="AE40" s="80">
        <v>0.0</v>
      </c>
      <c r="AF40" s="80">
        <v>0.0</v>
      </c>
      <c r="AG40" s="80">
        <v>0.0</v>
      </c>
      <c r="AH40" s="80">
        <v>0.0</v>
      </c>
      <c r="AI40" s="80">
        <v>0.0</v>
      </c>
      <c r="AJ40" s="80">
        <v>0.0</v>
      </c>
      <c r="AK40" s="80">
        <v>0.0</v>
      </c>
      <c r="AL40" s="80">
        <v>0.0</v>
      </c>
      <c r="AM40" s="80">
        <v>0.0</v>
      </c>
      <c r="AN40" s="80">
        <v>0.0</v>
      </c>
      <c r="AO40" s="80">
        <v>0.0</v>
      </c>
      <c r="AP40" s="80">
        <v>0.0</v>
      </c>
      <c r="AQ40" s="80">
        <v>0.0</v>
      </c>
      <c r="AR40" s="80">
        <v>0.0</v>
      </c>
      <c r="AS40" s="80">
        <v>0.0</v>
      </c>
      <c r="AT40" s="80">
        <v>0.0</v>
      </c>
      <c r="AU40" s="80">
        <v>0.0</v>
      </c>
      <c r="AV40" s="80">
        <f t="shared" si="2"/>
        <v>9186000</v>
      </c>
      <c r="AW40" s="80">
        <f t="shared" si="4"/>
        <v>9186000</v>
      </c>
    </row>
    <row r="41">
      <c r="A41" s="13"/>
      <c r="B41" s="86">
        <v>24.0</v>
      </c>
      <c r="C41" s="89" t="s">
        <v>557</v>
      </c>
      <c r="D41" s="218" t="s">
        <v>558</v>
      </c>
      <c r="E41" s="218" t="s">
        <v>559</v>
      </c>
      <c r="F41" s="220">
        <v>6.0</v>
      </c>
      <c r="G41" s="223" t="s">
        <v>511</v>
      </c>
      <c r="H41" s="225">
        <f>320000*1.19*1.5</f>
        <v>571200</v>
      </c>
      <c r="I41" s="80">
        <f t="shared" si="1"/>
        <v>3427200</v>
      </c>
      <c r="J41" s="80">
        <v>0.0</v>
      </c>
      <c r="K41" s="80">
        <v>0.0</v>
      </c>
      <c r="L41" s="80">
        <v>0.0</v>
      </c>
      <c r="M41" s="80">
        <v>0.0</v>
      </c>
      <c r="N41" s="80">
        <v>0.0</v>
      </c>
      <c r="O41" s="80">
        <v>0.0</v>
      </c>
      <c r="P41" s="80">
        <v>0.0</v>
      </c>
      <c r="Q41" s="80">
        <v>0.0</v>
      </c>
      <c r="R41" s="80">
        <v>0.0</v>
      </c>
      <c r="S41" s="80">
        <v>0.0</v>
      </c>
      <c r="T41" s="80">
        <v>0.0</v>
      </c>
      <c r="U41" s="80">
        <v>0.0</v>
      </c>
      <c r="V41" s="80">
        <v>0.0</v>
      </c>
      <c r="W41" s="80">
        <v>0.0</v>
      </c>
      <c r="X41" s="80">
        <v>0.0</v>
      </c>
      <c r="Y41" s="80">
        <v>0.0</v>
      </c>
      <c r="Z41" s="80">
        <v>0.0</v>
      </c>
      <c r="AA41" s="80">
        <v>0.0</v>
      </c>
      <c r="AB41" s="80">
        <v>0.0</v>
      </c>
      <c r="AC41" s="80">
        <v>0.0</v>
      </c>
      <c r="AD41" s="80">
        <v>0.0</v>
      </c>
      <c r="AE41" s="80">
        <v>0.0</v>
      </c>
      <c r="AF41" s="80">
        <v>0.0</v>
      </c>
      <c r="AG41" s="80">
        <v>0.0</v>
      </c>
      <c r="AH41" s="80">
        <v>0.0</v>
      </c>
      <c r="AI41" s="80">
        <v>0.0</v>
      </c>
      <c r="AJ41" s="80">
        <v>0.0</v>
      </c>
      <c r="AK41" s="80">
        <v>0.0</v>
      </c>
      <c r="AL41" s="80">
        <v>0.0</v>
      </c>
      <c r="AM41" s="80">
        <v>0.0</v>
      </c>
      <c r="AN41" s="80">
        <v>0.0</v>
      </c>
      <c r="AO41" s="80">
        <v>0.0</v>
      </c>
      <c r="AP41" s="80">
        <v>0.0</v>
      </c>
      <c r="AQ41" s="80">
        <v>0.0</v>
      </c>
      <c r="AR41" s="80">
        <v>0.0</v>
      </c>
      <c r="AS41" s="80">
        <v>0.0</v>
      </c>
      <c r="AT41" s="80">
        <v>0.0</v>
      </c>
      <c r="AU41" s="80">
        <v>0.0</v>
      </c>
      <c r="AV41" s="80">
        <f t="shared" si="2"/>
        <v>3427200</v>
      </c>
      <c r="AW41" s="80">
        <f t="shared" si="4"/>
        <v>3427200</v>
      </c>
    </row>
    <row r="42">
      <c r="A42" s="13"/>
      <c r="B42" s="217">
        <v>25.0</v>
      </c>
      <c r="C42" s="89" t="s">
        <v>560</v>
      </c>
      <c r="D42" s="218" t="s">
        <v>558</v>
      </c>
      <c r="E42" s="218" t="s">
        <v>559</v>
      </c>
      <c r="F42" s="220">
        <v>6.0</v>
      </c>
      <c r="G42" s="223" t="s">
        <v>511</v>
      </c>
      <c r="H42" s="225">
        <f>270000*1.19*1.5</f>
        <v>481950</v>
      </c>
      <c r="I42" s="80">
        <f t="shared" si="1"/>
        <v>2891700</v>
      </c>
      <c r="J42" s="80">
        <v>0.0</v>
      </c>
      <c r="K42" s="80">
        <v>0.0</v>
      </c>
      <c r="L42" s="80">
        <v>0.0</v>
      </c>
      <c r="M42" s="80">
        <v>0.0</v>
      </c>
      <c r="N42" s="80">
        <v>0.0</v>
      </c>
      <c r="O42" s="80">
        <v>0.0</v>
      </c>
      <c r="P42" s="80">
        <v>0.0</v>
      </c>
      <c r="Q42" s="80">
        <v>0.0</v>
      </c>
      <c r="R42" s="80">
        <v>0.0</v>
      </c>
      <c r="S42" s="80">
        <v>0.0</v>
      </c>
      <c r="T42" s="80">
        <v>0.0</v>
      </c>
      <c r="U42" s="80">
        <v>0.0</v>
      </c>
      <c r="V42" s="80">
        <v>0.0</v>
      </c>
      <c r="W42" s="80">
        <v>0.0</v>
      </c>
      <c r="X42" s="80">
        <v>0.0</v>
      </c>
      <c r="Y42" s="80">
        <v>0.0</v>
      </c>
      <c r="Z42" s="80">
        <v>0.0</v>
      </c>
      <c r="AA42" s="80">
        <v>0.0</v>
      </c>
      <c r="AB42" s="80">
        <v>0.0</v>
      </c>
      <c r="AC42" s="80">
        <v>0.0</v>
      </c>
      <c r="AD42" s="80">
        <v>0.0</v>
      </c>
      <c r="AE42" s="80">
        <v>0.0</v>
      </c>
      <c r="AF42" s="80">
        <v>0.0</v>
      </c>
      <c r="AG42" s="80">
        <v>0.0</v>
      </c>
      <c r="AH42" s="80">
        <v>0.0</v>
      </c>
      <c r="AI42" s="80">
        <v>0.0</v>
      </c>
      <c r="AJ42" s="80">
        <v>0.0</v>
      </c>
      <c r="AK42" s="80">
        <v>0.0</v>
      </c>
      <c r="AL42" s="80">
        <v>0.0</v>
      </c>
      <c r="AM42" s="80">
        <v>0.0</v>
      </c>
      <c r="AN42" s="80">
        <v>0.0</v>
      </c>
      <c r="AO42" s="80">
        <v>0.0</v>
      </c>
      <c r="AP42" s="80">
        <v>0.0</v>
      </c>
      <c r="AQ42" s="80">
        <v>0.0</v>
      </c>
      <c r="AR42" s="80">
        <v>0.0</v>
      </c>
      <c r="AS42" s="80">
        <v>0.0</v>
      </c>
      <c r="AT42" s="80">
        <v>0.0</v>
      </c>
      <c r="AU42" s="80">
        <v>0.0</v>
      </c>
      <c r="AV42" s="80">
        <f t="shared" si="2"/>
        <v>2891700</v>
      </c>
      <c r="AW42" s="80">
        <f t="shared" si="4"/>
        <v>2891700</v>
      </c>
    </row>
    <row r="43">
      <c r="A43" s="13"/>
      <c r="B43" s="86">
        <v>26.0</v>
      </c>
      <c r="C43" s="89" t="s">
        <v>561</v>
      </c>
      <c r="D43" s="218" t="s">
        <v>558</v>
      </c>
      <c r="E43" s="218" t="s">
        <v>559</v>
      </c>
      <c r="F43" s="220">
        <v>6.0</v>
      </c>
      <c r="G43" s="223" t="s">
        <v>511</v>
      </c>
      <c r="H43" s="225">
        <f>480000*1.19*1.5</f>
        <v>856800</v>
      </c>
      <c r="I43" s="80">
        <f t="shared" si="1"/>
        <v>5140800</v>
      </c>
      <c r="J43" s="80">
        <v>0.0</v>
      </c>
      <c r="K43" s="80">
        <v>0.0</v>
      </c>
      <c r="L43" s="80">
        <v>0.0</v>
      </c>
      <c r="M43" s="80">
        <v>0.0</v>
      </c>
      <c r="N43" s="80">
        <v>0.0</v>
      </c>
      <c r="O43" s="80">
        <v>0.0</v>
      </c>
      <c r="P43" s="80">
        <v>0.0</v>
      </c>
      <c r="Q43" s="80">
        <v>0.0</v>
      </c>
      <c r="R43" s="80">
        <v>0.0</v>
      </c>
      <c r="S43" s="80">
        <v>0.0</v>
      </c>
      <c r="T43" s="80">
        <v>0.0</v>
      </c>
      <c r="U43" s="80">
        <v>0.0</v>
      </c>
      <c r="V43" s="80">
        <v>0.0</v>
      </c>
      <c r="W43" s="80">
        <v>0.0</v>
      </c>
      <c r="X43" s="80">
        <v>0.0</v>
      </c>
      <c r="Y43" s="80">
        <v>0.0</v>
      </c>
      <c r="Z43" s="80">
        <v>0.0</v>
      </c>
      <c r="AA43" s="80">
        <v>0.0</v>
      </c>
      <c r="AB43" s="80">
        <v>0.0</v>
      </c>
      <c r="AC43" s="80">
        <v>0.0</v>
      </c>
      <c r="AD43" s="80">
        <v>0.0</v>
      </c>
      <c r="AE43" s="80">
        <v>0.0</v>
      </c>
      <c r="AF43" s="80">
        <v>0.0</v>
      </c>
      <c r="AG43" s="80">
        <v>0.0</v>
      </c>
      <c r="AH43" s="80">
        <v>0.0</v>
      </c>
      <c r="AI43" s="80">
        <v>0.0</v>
      </c>
      <c r="AJ43" s="80">
        <v>0.0</v>
      </c>
      <c r="AK43" s="80">
        <v>0.0</v>
      </c>
      <c r="AL43" s="80">
        <v>0.0</v>
      </c>
      <c r="AM43" s="80">
        <v>0.0</v>
      </c>
      <c r="AN43" s="80">
        <v>0.0</v>
      </c>
      <c r="AO43" s="80">
        <v>0.0</v>
      </c>
      <c r="AP43" s="80">
        <v>0.0</v>
      </c>
      <c r="AQ43" s="80">
        <v>0.0</v>
      </c>
      <c r="AR43" s="80">
        <v>0.0</v>
      </c>
      <c r="AS43" s="80">
        <v>0.0</v>
      </c>
      <c r="AT43" s="80">
        <v>0.0</v>
      </c>
      <c r="AU43" s="80">
        <v>0.0</v>
      </c>
      <c r="AV43" s="80">
        <f t="shared" si="2"/>
        <v>5140800</v>
      </c>
      <c r="AW43" s="80">
        <f t="shared" si="4"/>
        <v>5140800</v>
      </c>
    </row>
    <row r="44">
      <c r="A44" s="13"/>
      <c r="B44" s="217">
        <v>27.0</v>
      </c>
      <c r="C44" s="89" t="s">
        <v>562</v>
      </c>
      <c r="D44" s="218" t="s">
        <v>558</v>
      </c>
      <c r="E44" s="218" t="s">
        <v>563</v>
      </c>
      <c r="F44" s="220">
        <v>6.0</v>
      </c>
      <c r="G44" s="223" t="s">
        <v>511</v>
      </c>
      <c r="H44" s="225">
        <f>120000</f>
        <v>120000</v>
      </c>
      <c r="I44" s="80">
        <f t="shared" si="1"/>
        <v>720000</v>
      </c>
      <c r="J44" s="80">
        <v>0.0</v>
      </c>
      <c r="K44" s="80">
        <v>0.0</v>
      </c>
      <c r="L44" s="80">
        <v>0.0</v>
      </c>
      <c r="M44" s="80">
        <v>0.0</v>
      </c>
      <c r="N44" s="80">
        <v>0.0</v>
      </c>
      <c r="O44" s="80">
        <v>0.0</v>
      </c>
      <c r="P44" s="80">
        <v>0.0</v>
      </c>
      <c r="Q44" s="80">
        <v>0.0</v>
      </c>
      <c r="R44" s="80">
        <v>0.0</v>
      </c>
      <c r="S44" s="80">
        <v>0.0</v>
      </c>
      <c r="T44" s="80">
        <v>0.0</v>
      </c>
      <c r="U44" s="80">
        <v>0.0</v>
      </c>
      <c r="V44" s="80">
        <v>0.0</v>
      </c>
      <c r="W44" s="80">
        <v>0.0</v>
      </c>
      <c r="X44" s="80">
        <v>0.0</v>
      </c>
      <c r="Y44" s="80">
        <v>0.0</v>
      </c>
      <c r="Z44" s="80">
        <v>0.0</v>
      </c>
      <c r="AA44" s="80">
        <v>0.0</v>
      </c>
      <c r="AB44" s="80">
        <v>0.0</v>
      </c>
      <c r="AC44" s="80">
        <v>0.0</v>
      </c>
      <c r="AD44" s="80">
        <v>0.0</v>
      </c>
      <c r="AE44" s="80">
        <v>0.0</v>
      </c>
      <c r="AF44" s="80">
        <v>0.0</v>
      </c>
      <c r="AG44" s="80">
        <v>0.0</v>
      </c>
      <c r="AH44" s="80">
        <v>0.0</v>
      </c>
      <c r="AI44" s="80">
        <v>0.0</v>
      </c>
      <c r="AJ44" s="80">
        <v>0.0</v>
      </c>
      <c r="AK44" s="80">
        <v>0.0</v>
      </c>
      <c r="AL44" s="80">
        <v>0.0</v>
      </c>
      <c r="AM44" s="80">
        <v>0.0</v>
      </c>
      <c r="AN44" s="80">
        <v>0.0</v>
      </c>
      <c r="AO44" s="80">
        <v>0.0</v>
      </c>
      <c r="AP44" s="80">
        <v>0.0</v>
      </c>
      <c r="AQ44" s="80">
        <v>0.0</v>
      </c>
      <c r="AR44" s="80">
        <v>0.0</v>
      </c>
      <c r="AS44" s="80">
        <v>0.0</v>
      </c>
      <c r="AT44" s="80">
        <v>0.0</v>
      </c>
      <c r="AU44" s="80">
        <v>0.0</v>
      </c>
      <c r="AV44" s="80">
        <f t="shared" si="2"/>
        <v>720000</v>
      </c>
      <c r="AW44" s="80">
        <f t="shared" si="4"/>
        <v>720000</v>
      </c>
    </row>
    <row r="45">
      <c r="A45" s="13"/>
      <c r="B45" s="86">
        <v>28.0</v>
      </c>
      <c r="C45" s="89" t="s">
        <v>564</v>
      </c>
      <c r="D45" s="226" t="s">
        <v>565</v>
      </c>
      <c r="E45" s="218" t="s">
        <v>566</v>
      </c>
      <c r="F45" s="220">
        <v>3.0</v>
      </c>
      <c r="G45" s="223" t="s">
        <v>511</v>
      </c>
      <c r="H45" s="225">
        <f>3000000*1.19</f>
        <v>3570000</v>
      </c>
      <c r="I45" s="80">
        <f t="shared" si="1"/>
        <v>10710000</v>
      </c>
      <c r="J45" s="80">
        <v>0.0</v>
      </c>
      <c r="K45" s="80">
        <v>0.0</v>
      </c>
      <c r="L45" s="80">
        <v>0.0</v>
      </c>
      <c r="M45" s="80">
        <v>0.0</v>
      </c>
      <c r="N45" s="80">
        <v>0.0</v>
      </c>
      <c r="O45" s="80">
        <v>0.0</v>
      </c>
      <c r="P45" s="80">
        <v>0.0</v>
      </c>
      <c r="Q45" s="80">
        <v>0.0</v>
      </c>
      <c r="R45" s="80">
        <v>0.0</v>
      </c>
      <c r="S45" s="80">
        <v>0.0</v>
      </c>
      <c r="T45" s="80">
        <v>0.0</v>
      </c>
      <c r="U45" s="80">
        <v>0.0</v>
      </c>
      <c r="V45" s="80">
        <v>0.0</v>
      </c>
      <c r="W45" s="80">
        <v>0.0</v>
      </c>
      <c r="X45" s="80">
        <v>0.0</v>
      </c>
      <c r="Y45" s="80">
        <v>0.0</v>
      </c>
      <c r="Z45" s="80">
        <v>0.0</v>
      </c>
      <c r="AA45" s="80">
        <v>0.0</v>
      </c>
      <c r="AB45" s="80">
        <v>0.0</v>
      </c>
      <c r="AC45" s="80">
        <v>0.0</v>
      </c>
      <c r="AD45" s="80">
        <v>0.0</v>
      </c>
      <c r="AE45" s="80">
        <v>0.0</v>
      </c>
      <c r="AF45" s="80">
        <v>0.0</v>
      </c>
      <c r="AG45" s="80">
        <v>0.0</v>
      </c>
      <c r="AH45" s="80">
        <v>0.0</v>
      </c>
      <c r="AI45" s="80">
        <v>0.0</v>
      </c>
      <c r="AJ45" s="80">
        <v>0.0</v>
      </c>
      <c r="AK45" s="80">
        <v>0.0</v>
      </c>
      <c r="AL45" s="80">
        <v>0.0</v>
      </c>
      <c r="AM45" s="80">
        <v>0.0</v>
      </c>
      <c r="AN45" s="80">
        <v>0.0</v>
      </c>
      <c r="AO45" s="80">
        <v>0.0</v>
      </c>
      <c r="AP45" s="80">
        <v>0.0</v>
      </c>
      <c r="AQ45" s="80">
        <v>0.0</v>
      </c>
      <c r="AR45" s="80">
        <v>0.0</v>
      </c>
      <c r="AS45" s="80">
        <v>0.0</v>
      </c>
      <c r="AT45" s="80">
        <v>0.0</v>
      </c>
      <c r="AU45" s="80">
        <v>0.0</v>
      </c>
      <c r="AV45" s="80">
        <f t="shared" si="2"/>
        <v>10710000</v>
      </c>
      <c r="AW45" s="80">
        <f t="shared" si="4"/>
        <v>10710000</v>
      </c>
    </row>
    <row r="46">
      <c r="A46" s="13"/>
      <c r="B46" s="217">
        <v>29.0</v>
      </c>
      <c r="C46" s="89" t="s">
        <v>567</v>
      </c>
      <c r="D46" s="226" t="s">
        <v>565</v>
      </c>
      <c r="E46" s="218" t="s">
        <v>566</v>
      </c>
      <c r="F46" s="220">
        <v>3.0</v>
      </c>
      <c r="G46" s="223" t="s">
        <v>511</v>
      </c>
      <c r="H46" s="225">
        <f>1700000*1.19</f>
        <v>2023000</v>
      </c>
      <c r="I46" s="80">
        <f t="shared" si="1"/>
        <v>6069000</v>
      </c>
      <c r="J46" s="80">
        <v>0.0</v>
      </c>
      <c r="K46" s="80">
        <v>0.0</v>
      </c>
      <c r="L46" s="80">
        <v>0.0</v>
      </c>
      <c r="M46" s="80">
        <v>0.0</v>
      </c>
      <c r="N46" s="80">
        <v>0.0</v>
      </c>
      <c r="O46" s="80">
        <v>0.0</v>
      </c>
      <c r="P46" s="80">
        <v>0.0</v>
      </c>
      <c r="Q46" s="80">
        <v>0.0</v>
      </c>
      <c r="R46" s="80">
        <v>0.0</v>
      </c>
      <c r="S46" s="80">
        <v>0.0</v>
      </c>
      <c r="T46" s="80">
        <v>0.0</v>
      </c>
      <c r="U46" s="80">
        <v>0.0</v>
      </c>
      <c r="V46" s="80">
        <v>0.0</v>
      </c>
      <c r="W46" s="80">
        <v>0.0</v>
      </c>
      <c r="X46" s="80">
        <v>0.0</v>
      </c>
      <c r="Y46" s="80">
        <v>0.0</v>
      </c>
      <c r="Z46" s="80">
        <v>0.0</v>
      </c>
      <c r="AA46" s="80">
        <v>0.0</v>
      </c>
      <c r="AB46" s="80">
        <v>0.0</v>
      </c>
      <c r="AC46" s="80">
        <v>0.0</v>
      </c>
      <c r="AD46" s="80">
        <v>0.0</v>
      </c>
      <c r="AE46" s="80">
        <v>0.0</v>
      </c>
      <c r="AF46" s="80">
        <v>0.0</v>
      </c>
      <c r="AG46" s="80">
        <v>0.0</v>
      </c>
      <c r="AH46" s="80">
        <v>0.0</v>
      </c>
      <c r="AI46" s="80">
        <v>0.0</v>
      </c>
      <c r="AJ46" s="80">
        <v>0.0</v>
      </c>
      <c r="AK46" s="80">
        <v>0.0</v>
      </c>
      <c r="AL46" s="80">
        <v>0.0</v>
      </c>
      <c r="AM46" s="80">
        <v>0.0</v>
      </c>
      <c r="AN46" s="80">
        <v>0.0</v>
      </c>
      <c r="AO46" s="80">
        <v>0.0</v>
      </c>
      <c r="AP46" s="80">
        <v>0.0</v>
      </c>
      <c r="AQ46" s="80">
        <v>0.0</v>
      </c>
      <c r="AR46" s="80">
        <v>0.0</v>
      </c>
      <c r="AS46" s="80">
        <v>0.0</v>
      </c>
      <c r="AT46" s="80">
        <v>0.0</v>
      </c>
      <c r="AU46" s="80">
        <v>0.0</v>
      </c>
      <c r="AV46" s="80">
        <f t="shared" si="2"/>
        <v>6069000</v>
      </c>
      <c r="AW46" s="80">
        <f t="shared" si="4"/>
        <v>6069000</v>
      </c>
    </row>
    <row r="47">
      <c r="A47" s="13"/>
      <c r="B47" s="86">
        <v>30.0</v>
      </c>
      <c r="C47" s="229" t="s">
        <v>568</v>
      </c>
      <c r="D47" s="61" t="s">
        <v>569</v>
      </c>
      <c r="E47" s="218" t="s">
        <v>570</v>
      </c>
      <c r="F47" s="220">
        <v>3.0</v>
      </c>
      <c r="G47" s="223" t="s">
        <v>511</v>
      </c>
      <c r="H47" s="227">
        <v>837760.0</v>
      </c>
      <c r="I47" s="80">
        <f t="shared" si="1"/>
        <v>2513280</v>
      </c>
      <c r="J47" s="80">
        <v>0.0</v>
      </c>
      <c r="K47" s="80">
        <v>0.0</v>
      </c>
      <c r="L47" s="80">
        <v>0.0</v>
      </c>
      <c r="M47" s="80">
        <v>0.0</v>
      </c>
      <c r="N47" s="80">
        <v>0.0</v>
      </c>
      <c r="O47" s="80">
        <v>0.0</v>
      </c>
      <c r="P47" s="80">
        <v>0.0</v>
      </c>
      <c r="Q47" s="80">
        <v>0.0</v>
      </c>
      <c r="R47" s="80">
        <v>0.0</v>
      </c>
      <c r="S47" s="80">
        <v>0.0</v>
      </c>
      <c r="T47" s="80">
        <v>0.0</v>
      </c>
      <c r="U47" s="80">
        <v>0.0</v>
      </c>
      <c r="V47" s="80">
        <v>0.0</v>
      </c>
      <c r="W47" s="80">
        <v>0.0</v>
      </c>
      <c r="X47" s="80">
        <v>0.0</v>
      </c>
      <c r="Y47" s="80">
        <v>0.0</v>
      </c>
      <c r="Z47" s="80">
        <v>0.0</v>
      </c>
      <c r="AA47" s="80">
        <v>0.0</v>
      </c>
      <c r="AB47" s="80">
        <v>0.0</v>
      </c>
      <c r="AC47" s="80">
        <v>0.0</v>
      </c>
      <c r="AD47" s="80">
        <v>0.0</v>
      </c>
      <c r="AE47" s="80">
        <v>0.0</v>
      </c>
      <c r="AF47" s="80">
        <v>0.0</v>
      </c>
      <c r="AG47" s="80">
        <v>0.0</v>
      </c>
      <c r="AH47" s="80">
        <v>0.0</v>
      </c>
      <c r="AI47" s="80">
        <v>0.0</v>
      </c>
      <c r="AJ47" s="80">
        <v>0.0</v>
      </c>
      <c r="AK47" s="80">
        <v>0.0</v>
      </c>
      <c r="AL47" s="80">
        <v>0.0</v>
      </c>
      <c r="AM47" s="80">
        <v>0.0</v>
      </c>
      <c r="AN47" s="80">
        <v>0.0</v>
      </c>
      <c r="AO47" s="80">
        <v>0.0</v>
      </c>
      <c r="AP47" s="80">
        <v>0.0</v>
      </c>
      <c r="AQ47" s="80">
        <v>0.0</v>
      </c>
      <c r="AR47" s="80">
        <v>0.0</v>
      </c>
      <c r="AS47" s="80">
        <v>0.0</v>
      </c>
      <c r="AT47" s="80">
        <v>0.0</v>
      </c>
      <c r="AU47" s="80">
        <v>0.0</v>
      </c>
      <c r="AV47" s="80">
        <f t="shared" si="2"/>
        <v>2513280</v>
      </c>
      <c r="AW47" s="80">
        <f t="shared" si="4"/>
        <v>2513280</v>
      </c>
    </row>
    <row r="48">
      <c r="A48" s="13"/>
      <c r="B48" s="217">
        <v>31.0</v>
      </c>
      <c r="C48" s="89" t="s">
        <v>571</v>
      </c>
      <c r="D48" s="61" t="s">
        <v>572</v>
      </c>
      <c r="E48" s="218" t="s">
        <v>570</v>
      </c>
      <c r="F48" s="220">
        <v>3.0</v>
      </c>
      <c r="G48" s="223" t="s">
        <v>511</v>
      </c>
      <c r="H48" s="225">
        <v>1990691.0</v>
      </c>
      <c r="I48" s="80">
        <f t="shared" si="1"/>
        <v>5972073</v>
      </c>
      <c r="J48" s="80">
        <v>0.0</v>
      </c>
      <c r="K48" s="80">
        <v>0.0</v>
      </c>
      <c r="L48" s="80">
        <v>0.0</v>
      </c>
      <c r="M48" s="80">
        <v>0.0</v>
      </c>
      <c r="N48" s="80">
        <v>0.0</v>
      </c>
      <c r="O48" s="80">
        <v>0.0</v>
      </c>
      <c r="P48" s="80">
        <v>0.0</v>
      </c>
      <c r="Q48" s="80">
        <v>0.0</v>
      </c>
      <c r="R48" s="80">
        <v>0.0</v>
      </c>
      <c r="S48" s="80">
        <v>0.0</v>
      </c>
      <c r="T48" s="80">
        <v>0.0</v>
      </c>
      <c r="U48" s="80">
        <v>0.0</v>
      </c>
      <c r="V48" s="80">
        <v>0.0</v>
      </c>
      <c r="W48" s="80">
        <v>0.0</v>
      </c>
      <c r="X48" s="80">
        <v>0.0</v>
      </c>
      <c r="Y48" s="80">
        <v>0.0</v>
      </c>
      <c r="Z48" s="80">
        <v>0.0</v>
      </c>
      <c r="AA48" s="80">
        <v>0.0</v>
      </c>
      <c r="AB48" s="80">
        <v>0.0</v>
      </c>
      <c r="AC48" s="80">
        <v>0.0</v>
      </c>
      <c r="AD48" s="80">
        <v>0.0</v>
      </c>
      <c r="AE48" s="80">
        <v>0.0</v>
      </c>
      <c r="AF48" s="80">
        <v>0.0</v>
      </c>
      <c r="AG48" s="80">
        <v>0.0</v>
      </c>
      <c r="AH48" s="80">
        <v>0.0</v>
      </c>
      <c r="AI48" s="80">
        <v>0.0</v>
      </c>
      <c r="AJ48" s="80">
        <v>0.0</v>
      </c>
      <c r="AK48" s="80">
        <v>0.0</v>
      </c>
      <c r="AL48" s="80">
        <v>0.0</v>
      </c>
      <c r="AM48" s="80">
        <v>0.0</v>
      </c>
      <c r="AN48" s="80">
        <v>0.0</v>
      </c>
      <c r="AO48" s="80">
        <v>0.0</v>
      </c>
      <c r="AP48" s="80">
        <v>0.0</v>
      </c>
      <c r="AQ48" s="80">
        <v>0.0</v>
      </c>
      <c r="AR48" s="80">
        <v>0.0</v>
      </c>
      <c r="AS48" s="80">
        <v>0.0</v>
      </c>
      <c r="AT48" s="80">
        <v>0.0</v>
      </c>
      <c r="AU48" s="80">
        <v>0.0</v>
      </c>
      <c r="AV48" s="80">
        <f t="shared" si="2"/>
        <v>5972073</v>
      </c>
      <c r="AW48" s="80">
        <f t="shared" si="4"/>
        <v>5972073</v>
      </c>
    </row>
    <row r="49">
      <c r="A49" s="13"/>
      <c r="B49" s="86">
        <v>32.0</v>
      </c>
      <c r="C49" s="230" t="s">
        <v>573</v>
      </c>
      <c r="D49" s="61" t="s">
        <v>574</v>
      </c>
      <c r="E49" s="218" t="s">
        <v>575</v>
      </c>
      <c r="F49" s="220">
        <v>4.0</v>
      </c>
      <c r="G49" s="223" t="s">
        <v>511</v>
      </c>
      <c r="H49" s="225">
        <v>4314107.0</v>
      </c>
      <c r="I49" s="80">
        <f t="shared" si="1"/>
        <v>17256428</v>
      </c>
      <c r="J49" s="80">
        <v>0.0</v>
      </c>
      <c r="K49" s="80">
        <v>0.0</v>
      </c>
      <c r="L49" s="80">
        <v>0.0</v>
      </c>
      <c r="M49" s="80">
        <v>0.0</v>
      </c>
      <c r="N49" s="80">
        <v>0.0</v>
      </c>
      <c r="O49" s="80">
        <v>0.0</v>
      </c>
      <c r="P49" s="80">
        <v>0.0</v>
      </c>
      <c r="Q49" s="80">
        <v>0.0</v>
      </c>
      <c r="R49" s="80">
        <v>0.0</v>
      </c>
      <c r="S49" s="80">
        <v>0.0</v>
      </c>
      <c r="T49" s="80">
        <v>0.0</v>
      </c>
      <c r="U49" s="80">
        <v>0.0</v>
      </c>
      <c r="V49" s="80">
        <v>0.0</v>
      </c>
      <c r="W49" s="80">
        <v>0.0</v>
      </c>
      <c r="X49" s="80">
        <v>0.0</v>
      </c>
      <c r="Y49" s="80">
        <v>0.0</v>
      </c>
      <c r="Z49" s="80">
        <v>0.0</v>
      </c>
      <c r="AA49" s="80">
        <v>0.0</v>
      </c>
      <c r="AB49" s="80">
        <v>0.0</v>
      </c>
      <c r="AC49" s="80">
        <v>0.0</v>
      </c>
      <c r="AD49" s="80">
        <v>0.0</v>
      </c>
      <c r="AE49" s="80">
        <v>0.0</v>
      </c>
      <c r="AF49" s="80">
        <v>0.0</v>
      </c>
      <c r="AG49" s="80">
        <v>0.0</v>
      </c>
      <c r="AH49" s="80">
        <v>0.0</v>
      </c>
      <c r="AI49" s="80">
        <v>0.0</v>
      </c>
      <c r="AJ49" s="80">
        <v>0.0</v>
      </c>
      <c r="AK49" s="80">
        <v>0.0</v>
      </c>
      <c r="AL49" s="80">
        <v>0.0</v>
      </c>
      <c r="AM49" s="80">
        <v>0.0</v>
      </c>
      <c r="AN49" s="80">
        <v>0.0</v>
      </c>
      <c r="AO49" s="80">
        <v>0.0</v>
      </c>
      <c r="AP49" s="80">
        <v>0.0</v>
      </c>
      <c r="AQ49" s="80">
        <v>0.0</v>
      </c>
      <c r="AR49" s="80">
        <v>0.0</v>
      </c>
      <c r="AS49" s="80">
        <v>0.0</v>
      </c>
      <c r="AT49" s="80">
        <v>0.0</v>
      </c>
      <c r="AU49" s="80">
        <v>0.0</v>
      </c>
      <c r="AV49" s="80">
        <f t="shared" si="2"/>
        <v>17256428</v>
      </c>
      <c r="AW49" s="80">
        <f t="shared" si="4"/>
        <v>17256428</v>
      </c>
    </row>
    <row r="50">
      <c r="A50" s="13"/>
      <c r="B50" s="217">
        <v>33.0</v>
      </c>
      <c r="C50" s="89" t="s">
        <v>576</v>
      </c>
      <c r="D50" s="61" t="s">
        <v>577</v>
      </c>
      <c r="E50" s="218" t="s">
        <v>578</v>
      </c>
      <c r="F50" s="220">
        <v>3.0</v>
      </c>
      <c r="G50" s="223" t="s">
        <v>511</v>
      </c>
      <c r="H50" s="227">
        <v>2300000.0</v>
      </c>
      <c r="I50" s="80">
        <f t="shared" si="1"/>
        <v>6900000</v>
      </c>
      <c r="J50" s="80">
        <v>0.0</v>
      </c>
      <c r="K50" s="80">
        <v>0.0</v>
      </c>
      <c r="L50" s="80">
        <v>0.0</v>
      </c>
      <c r="M50" s="80">
        <v>0.0</v>
      </c>
      <c r="N50" s="80">
        <v>0.0</v>
      </c>
      <c r="O50" s="80">
        <v>0.0</v>
      </c>
      <c r="P50" s="80">
        <v>0.0</v>
      </c>
      <c r="Q50" s="80">
        <v>0.0</v>
      </c>
      <c r="R50" s="80">
        <v>0.0</v>
      </c>
      <c r="S50" s="80">
        <v>0.0</v>
      </c>
      <c r="T50" s="80">
        <v>0.0</v>
      </c>
      <c r="U50" s="80">
        <v>0.0</v>
      </c>
      <c r="V50" s="80">
        <v>0.0</v>
      </c>
      <c r="W50" s="80">
        <v>0.0</v>
      </c>
      <c r="X50" s="80">
        <v>0.0</v>
      </c>
      <c r="Y50" s="80">
        <v>0.0</v>
      </c>
      <c r="Z50" s="80">
        <v>0.0</v>
      </c>
      <c r="AA50" s="80">
        <v>0.0</v>
      </c>
      <c r="AB50" s="80">
        <v>0.0</v>
      </c>
      <c r="AC50" s="80">
        <v>0.0</v>
      </c>
      <c r="AD50" s="80">
        <v>0.0</v>
      </c>
      <c r="AE50" s="80">
        <v>0.0</v>
      </c>
      <c r="AF50" s="80">
        <v>0.0</v>
      </c>
      <c r="AG50" s="80">
        <v>0.0</v>
      </c>
      <c r="AH50" s="80">
        <v>0.0</v>
      </c>
      <c r="AI50" s="80">
        <v>0.0</v>
      </c>
      <c r="AJ50" s="80">
        <v>0.0</v>
      </c>
      <c r="AK50" s="80">
        <v>0.0</v>
      </c>
      <c r="AL50" s="80">
        <v>0.0</v>
      </c>
      <c r="AM50" s="80">
        <v>0.0</v>
      </c>
      <c r="AN50" s="80">
        <v>0.0</v>
      </c>
      <c r="AO50" s="80">
        <v>0.0</v>
      </c>
      <c r="AP50" s="80">
        <v>0.0</v>
      </c>
      <c r="AQ50" s="80">
        <v>0.0</v>
      </c>
      <c r="AR50" s="80">
        <v>0.0</v>
      </c>
      <c r="AS50" s="80">
        <v>0.0</v>
      </c>
      <c r="AT50" s="80">
        <v>0.0</v>
      </c>
      <c r="AU50" s="80">
        <v>0.0</v>
      </c>
      <c r="AV50" s="80">
        <f t="shared" si="2"/>
        <v>6900000</v>
      </c>
      <c r="AW50" s="80">
        <f t="shared" si="4"/>
        <v>6900000</v>
      </c>
    </row>
    <row r="51">
      <c r="A51" s="13"/>
      <c r="B51" s="86">
        <v>34.0</v>
      </c>
      <c r="C51" s="89" t="s">
        <v>579</v>
      </c>
      <c r="D51" s="61" t="s">
        <v>580</v>
      </c>
      <c r="E51" s="218" t="s">
        <v>581</v>
      </c>
      <c r="F51" s="220">
        <v>4.0</v>
      </c>
      <c r="G51" s="223" t="s">
        <v>511</v>
      </c>
      <c r="H51" s="225">
        <f>2100000*1.19</f>
        <v>2499000</v>
      </c>
      <c r="I51" s="80">
        <f t="shared" si="1"/>
        <v>9996000</v>
      </c>
      <c r="J51" s="80">
        <v>0.0</v>
      </c>
      <c r="K51" s="80">
        <v>0.0</v>
      </c>
      <c r="L51" s="80">
        <v>0.0</v>
      </c>
      <c r="M51" s="80">
        <v>0.0</v>
      </c>
      <c r="N51" s="80">
        <v>0.0</v>
      </c>
      <c r="O51" s="80">
        <v>0.0</v>
      </c>
      <c r="P51" s="80">
        <v>0.0</v>
      </c>
      <c r="Q51" s="80">
        <v>0.0</v>
      </c>
      <c r="R51" s="80">
        <v>0.0</v>
      </c>
      <c r="S51" s="80">
        <v>0.0</v>
      </c>
      <c r="T51" s="80">
        <v>0.0</v>
      </c>
      <c r="U51" s="80">
        <v>0.0</v>
      </c>
      <c r="V51" s="80">
        <v>0.0</v>
      </c>
      <c r="W51" s="80">
        <v>0.0</v>
      </c>
      <c r="X51" s="80">
        <v>0.0</v>
      </c>
      <c r="Y51" s="80">
        <v>0.0</v>
      </c>
      <c r="Z51" s="80">
        <v>0.0</v>
      </c>
      <c r="AA51" s="80">
        <v>0.0</v>
      </c>
      <c r="AB51" s="80">
        <v>0.0</v>
      </c>
      <c r="AC51" s="80">
        <v>0.0</v>
      </c>
      <c r="AD51" s="80">
        <v>0.0</v>
      </c>
      <c r="AE51" s="80">
        <v>0.0</v>
      </c>
      <c r="AF51" s="80">
        <v>0.0</v>
      </c>
      <c r="AG51" s="80">
        <v>0.0</v>
      </c>
      <c r="AH51" s="80">
        <v>0.0</v>
      </c>
      <c r="AI51" s="80">
        <v>0.0</v>
      </c>
      <c r="AJ51" s="80">
        <v>0.0</v>
      </c>
      <c r="AK51" s="80">
        <v>0.0</v>
      </c>
      <c r="AL51" s="80">
        <v>0.0</v>
      </c>
      <c r="AM51" s="80">
        <v>0.0</v>
      </c>
      <c r="AN51" s="80">
        <v>0.0</v>
      </c>
      <c r="AO51" s="80">
        <v>0.0</v>
      </c>
      <c r="AP51" s="80">
        <v>0.0</v>
      </c>
      <c r="AQ51" s="80">
        <v>0.0</v>
      </c>
      <c r="AR51" s="80">
        <v>0.0</v>
      </c>
      <c r="AS51" s="80">
        <v>0.0</v>
      </c>
      <c r="AT51" s="80">
        <v>0.0</v>
      </c>
      <c r="AU51" s="80">
        <v>0.0</v>
      </c>
      <c r="AV51" s="80">
        <f t="shared" si="2"/>
        <v>9996000</v>
      </c>
      <c r="AW51" s="80">
        <f t="shared" si="4"/>
        <v>9996000</v>
      </c>
    </row>
    <row r="52">
      <c r="A52" s="13"/>
      <c r="B52" s="217">
        <v>35.0</v>
      </c>
      <c r="C52" s="228" t="s">
        <v>582</v>
      </c>
      <c r="D52" s="231" t="s">
        <v>583</v>
      </c>
      <c r="E52" s="218" t="s">
        <v>584</v>
      </c>
      <c r="F52" s="220">
        <v>4.0</v>
      </c>
      <c r="G52" s="223" t="s">
        <v>511</v>
      </c>
      <c r="H52" s="227">
        <v>725000.0</v>
      </c>
      <c r="I52" s="80">
        <f t="shared" si="1"/>
        <v>2900000</v>
      </c>
      <c r="J52" s="80">
        <v>0.0</v>
      </c>
      <c r="K52" s="80">
        <v>0.0</v>
      </c>
      <c r="L52" s="80">
        <v>0.0</v>
      </c>
      <c r="M52" s="80">
        <v>0.0</v>
      </c>
      <c r="N52" s="80">
        <v>0.0</v>
      </c>
      <c r="O52" s="80">
        <v>0.0</v>
      </c>
      <c r="P52" s="80">
        <v>0.0</v>
      </c>
      <c r="Q52" s="80">
        <v>0.0</v>
      </c>
      <c r="R52" s="80">
        <v>0.0</v>
      </c>
      <c r="S52" s="80">
        <v>0.0</v>
      </c>
      <c r="T52" s="80">
        <v>0.0</v>
      </c>
      <c r="U52" s="80">
        <v>0.0</v>
      </c>
      <c r="V52" s="80">
        <v>0.0</v>
      </c>
      <c r="W52" s="80">
        <v>0.0</v>
      </c>
      <c r="X52" s="80">
        <v>0.0</v>
      </c>
      <c r="Y52" s="80">
        <v>0.0</v>
      </c>
      <c r="Z52" s="80">
        <v>0.0</v>
      </c>
      <c r="AA52" s="80">
        <v>0.0</v>
      </c>
      <c r="AB52" s="80">
        <v>0.0</v>
      </c>
      <c r="AC52" s="80">
        <v>0.0</v>
      </c>
      <c r="AD52" s="80">
        <v>0.0</v>
      </c>
      <c r="AE52" s="80">
        <v>0.0</v>
      </c>
      <c r="AF52" s="80">
        <v>0.0</v>
      </c>
      <c r="AG52" s="80">
        <v>0.0</v>
      </c>
      <c r="AH52" s="80">
        <v>0.0</v>
      </c>
      <c r="AI52" s="80">
        <v>0.0</v>
      </c>
      <c r="AJ52" s="80">
        <v>0.0</v>
      </c>
      <c r="AK52" s="80">
        <v>0.0</v>
      </c>
      <c r="AL52" s="80">
        <v>0.0</v>
      </c>
      <c r="AM52" s="80">
        <v>0.0</v>
      </c>
      <c r="AN52" s="80">
        <v>0.0</v>
      </c>
      <c r="AO52" s="80">
        <v>0.0</v>
      </c>
      <c r="AP52" s="80">
        <v>0.0</v>
      </c>
      <c r="AQ52" s="80">
        <v>0.0</v>
      </c>
      <c r="AR52" s="80">
        <v>0.0</v>
      </c>
      <c r="AS52" s="80">
        <v>0.0</v>
      </c>
      <c r="AT52" s="80">
        <v>0.0</v>
      </c>
      <c r="AU52" s="80">
        <v>0.0</v>
      </c>
      <c r="AV52" s="80">
        <f t="shared" si="2"/>
        <v>2900000</v>
      </c>
      <c r="AW52" s="80">
        <f t="shared" si="4"/>
        <v>2900000</v>
      </c>
    </row>
    <row r="53">
      <c r="A53" s="13"/>
      <c r="B53" s="86">
        <v>36.0</v>
      </c>
      <c r="C53" s="89" t="s">
        <v>585</v>
      </c>
      <c r="D53" s="89" t="s">
        <v>586</v>
      </c>
      <c r="E53" s="218" t="s">
        <v>587</v>
      </c>
      <c r="F53" s="220">
        <v>3.0</v>
      </c>
      <c r="G53" s="223" t="s">
        <v>511</v>
      </c>
      <c r="H53" s="227">
        <v>2794882.0</v>
      </c>
      <c r="I53" s="80">
        <f t="shared" si="1"/>
        <v>8384646</v>
      </c>
      <c r="J53" s="80">
        <v>0.0</v>
      </c>
      <c r="K53" s="80">
        <v>0.0</v>
      </c>
      <c r="L53" s="80">
        <v>0.0</v>
      </c>
      <c r="M53" s="80">
        <v>0.0</v>
      </c>
      <c r="N53" s="80">
        <v>0.0</v>
      </c>
      <c r="O53" s="80">
        <v>0.0</v>
      </c>
      <c r="P53" s="80">
        <v>0.0</v>
      </c>
      <c r="Q53" s="80">
        <v>0.0</v>
      </c>
      <c r="R53" s="80">
        <v>0.0</v>
      </c>
      <c r="S53" s="80">
        <v>0.0</v>
      </c>
      <c r="T53" s="80">
        <v>0.0</v>
      </c>
      <c r="U53" s="80">
        <v>0.0</v>
      </c>
      <c r="V53" s="80">
        <v>0.0</v>
      </c>
      <c r="W53" s="80">
        <v>0.0</v>
      </c>
      <c r="X53" s="80">
        <v>0.0</v>
      </c>
      <c r="Y53" s="80">
        <v>0.0</v>
      </c>
      <c r="Z53" s="80">
        <v>0.0</v>
      </c>
      <c r="AA53" s="80">
        <v>0.0</v>
      </c>
      <c r="AB53" s="80">
        <v>0.0</v>
      </c>
      <c r="AC53" s="80">
        <v>0.0</v>
      </c>
      <c r="AD53" s="80">
        <v>0.0</v>
      </c>
      <c r="AE53" s="80">
        <v>0.0</v>
      </c>
      <c r="AF53" s="80">
        <v>0.0</v>
      </c>
      <c r="AG53" s="80">
        <v>0.0</v>
      </c>
      <c r="AH53" s="80">
        <v>0.0</v>
      </c>
      <c r="AI53" s="80">
        <v>0.0</v>
      </c>
      <c r="AJ53" s="80">
        <v>0.0</v>
      </c>
      <c r="AK53" s="80">
        <v>0.0</v>
      </c>
      <c r="AL53" s="80">
        <v>0.0</v>
      </c>
      <c r="AM53" s="80">
        <v>0.0</v>
      </c>
      <c r="AN53" s="80">
        <v>0.0</v>
      </c>
      <c r="AO53" s="80">
        <v>0.0</v>
      </c>
      <c r="AP53" s="80">
        <v>0.0</v>
      </c>
      <c r="AQ53" s="80">
        <v>0.0</v>
      </c>
      <c r="AR53" s="80">
        <v>0.0</v>
      </c>
      <c r="AS53" s="80">
        <v>0.0</v>
      </c>
      <c r="AT53" s="80">
        <v>0.0</v>
      </c>
      <c r="AU53" s="80">
        <v>0.0</v>
      </c>
      <c r="AV53" s="80">
        <f t="shared" si="2"/>
        <v>8384646</v>
      </c>
      <c r="AW53" s="80">
        <f t="shared" si="4"/>
        <v>8384646</v>
      </c>
    </row>
    <row r="54">
      <c r="A54" s="13"/>
      <c r="B54" s="217">
        <v>37.0</v>
      </c>
      <c r="C54" s="230" t="s">
        <v>588</v>
      </c>
      <c r="D54" s="232" t="s">
        <v>589</v>
      </c>
      <c r="E54" s="218" t="s">
        <v>590</v>
      </c>
      <c r="F54" s="220">
        <v>12.0</v>
      </c>
      <c r="G54" s="223" t="s">
        <v>511</v>
      </c>
      <c r="H54" s="225">
        <f>400000*1.19</f>
        <v>476000</v>
      </c>
      <c r="I54" s="80">
        <f t="shared" si="1"/>
        <v>5712000</v>
      </c>
      <c r="J54" s="80">
        <v>0.0</v>
      </c>
      <c r="K54" s="80">
        <v>0.0</v>
      </c>
      <c r="L54" s="80">
        <v>0.0</v>
      </c>
      <c r="M54" s="80">
        <v>0.0</v>
      </c>
      <c r="N54" s="80">
        <v>0.0</v>
      </c>
      <c r="O54" s="80">
        <v>0.0</v>
      </c>
      <c r="P54" s="80">
        <v>0.0</v>
      </c>
      <c r="Q54" s="80">
        <v>0.0</v>
      </c>
      <c r="R54" s="80">
        <v>0.0</v>
      </c>
      <c r="S54" s="80">
        <v>0.0</v>
      </c>
      <c r="T54" s="80">
        <v>0.0</v>
      </c>
      <c r="U54" s="80">
        <v>0.0</v>
      </c>
      <c r="V54" s="80">
        <v>0.0</v>
      </c>
      <c r="W54" s="80">
        <v>0.0</v>
      </c>
      <c r="X54" s="80">
        <v>0.0</v>
      </c>
      <c r="Y54" s="80">
        <v>0.0</v>
      </c>
      <c r="Z54" s="80">
        <v>0.0</v>
      </c>
      <c r="AA54" s="80">
        <v>0.0</v>
      </c>
      <c r="AB54" s="80">
        <v>0.0</v>
      </c>
      <c r="AC54" s="80">
        <v>0.0</v>
      </c>
      <c r="AD54" s="80">
        <v>0.0</v>
      </c>
      <c r="AE54" s="80">
        <v>0.0</v>
      </c>
      <c r="AF54" s="80">
        <v>0.0</v>
      </c>
      <c r="AG54" s="80">
        <v>0.0</v>
      </c>
      <c r="AH54" s="80">
        <v>0.0</v>
      </c>
      <c r="AI54" s="80">
        <v>0.0</v>
      </c>
      <c r="AJ54" s="80">
        <v>0.0</v>
      </c>
      <c r="AK54" s="80">
        <v>0.0</v>
      </c>
      <c r="AL54" s="80">
        <v>0.0</v>
      </c>
      <c r="AM54" s="80">
        <v>0.0</v>
      </c>
      <c r="AN54" s="80">
        <v>0.0</v>
      </c>
      <c r="AO54" s="80">
        <v>0.0</v>
      </c>
      <c r="AP54" s="80">
        <v>0.0</v>
      </c>
      <c r="AQ54" s="80">
        <v>0.0</v>
      </c>
      <c r="AR54" s="80">
        <v>0.0</v>
      </c>
      <c r="AS54" s="80">
        <v>0.0</v>
      </c>
      <c r="AT54" s="80">
        <v>0.0</v>
      </c>
      <c r="AU54" s="80">
        <v>0.0</v>
      </c>
      <c r="AV54" s="80">
        <f t="shared" si="2"/>
        <v>5712000</v>
      </c>
      <c r="AW54" s="80">
        <f t="shared" si="4"/>
        <v>5712000</v>
      </c>
    </row>
    <row r="55">
      <c r="A55" s="13"/>
      <c r="B55" s="86">
        <v>38.0</v>
      </c>
      <c r="C55" s="89" t="s">
        <v>591</v>
      </c>
      <c r="D55" s="226" t="s">
        <v>589</v>
      </c>
      <c r="E55" s="218" t="s">
        <v>590</v>
      </c>
      <c r="F55" s="220">
        <v>11.0</v>
      </c>
      <c r="G55" s="223" t="s">
        <v>511</v>
      </c>
      <c r="H55" s="225">
        <f>550000*1.19</f>
        <v>654500</v>
      </c>
      <c r="I55" s="80">
        <f t="shared" si="1"/>
        <v>7199500</v>
      </c>
      <c r="J55" s="80">
        <v>0.0</v>
      </c>
      <c r="K55" s="80">
        <v>0.0</v>
      </c>
      <c r="L55" s="80">
        <v>0.0</v>
      </c>
      <c r="M55" s="80">
        <v>0.0</v>
      </c>
      <c r="N55" s="80">
        <v>0.0</v>
      </c>
      <c r="O55" s="80">
        <v>0.0</v>
      </c>
      <c r="P55" s="80">
        <v>0.0</v>
      </c>
      <c r="Q55" s="80">
        <v>0.0</v>
      </c>
      <c r="R55" s="80">
        <v>0.0</v>
      </c>
      <c r="S55" s="80">
        <v>0.0</v>
      </c>
      <c r="T55" s="80">
        <v>0.0</v>
      </c>
      <c r="U55" s="80">
        <v>0.0</v>
      </c>
      <c r="V55" s="80">
        <v>0.0</v>
      </c>
      <c r="W55" s="80">
        <v>0.0</v>
      </c>
      <c r="X55" s="80">
        <v>0.0</v>
      </c>
      <c r="Y55" s="80">
        <v>0.0</v>
      </c>
      <c r="Z55" s="80">
        <v>0.0</v>
      </c>
      <c r="AA55" s="80">
        <v>0.0</v>
      </c>
      <c r="AB55" s="80">
        <v>0.0</v>
      </c>
      <c r="AC55" s="80">
        <v>0.0</v>
      </c>
      <c r="AD55" s="80">
        <v>0.0</v>
      </c>
      <c r="AE55" s="80">
        <v>0.0</v>
      </c>
      <c r="AF55" s="80">
        <v>0.0</v>
      </c>
      <c r="AG55" s="80">
        <v>0.0</v>
      </c>
      <c r="AH55" s="80">
        <v>0.0</v>
      </c>
      <c r="AI55" s="80">
        <v>0.0</v>
      </c>
      <c r="AJ55" s="80">
        <v>0.0</v>
      </c>
      <c r="AK55" s="80">
        <v>0.0</v>
      </c>
      <c r="AL55" s="80">
        <v>0.0</v>
      </c>
      <c r="AM55" s="80">
        <v>0.0</v>
      </c>
      <c r="AN55" s="80">
        <v>0.0</v>
      </c>
      <c r="AO55" s="80">
        <v>0.0</v>
      </c>
      <c r="AP55" s="80">
        <v>0.0</v>
      </c>
      <c r="AQ55" s="80">
        <v>0.0</v>
      </c>
      <c r="AR55" s="80">
        <v>0.0</v>
      </c>
      <c r="AS55" s="80">
        <v>0.0</v>
      </c>
      <c r="AT55" s="80">
        <v>0.0</v>
      </c>
      <c r="AU55" s="80">
        <v>0.0</v>
      </c>
      <c r="AV55" s="80">
        <f t="shared" si="2"/>
        <v>7199500</v>
      </c>
      <c r="AW55" s="80">
        <f t="shared" si="4"/>
        <v>7199500</v>
      </c>
    </row>
    <row r="56">
      <c r="A56" s="13"/>
      <c r="B56" s="217">
        <v>39.0</v>
      </c>
      <c r="C56" s="89" t="s">
        <v>592</v>
      </c>
      <c r="D56" s="226" t="s">
        <v>589</v>
      </c>
      <c r="E56" s="218" t="s">
        <v>590</v>
      </c>
      <c r="F56" s="220">
        <v>30.0</v>
      </c>
      <c r="G56" s="223" t="s">
        <v>511</v>
      </c>
      <c r="H56" s="225">
        <f>43000*1.19</f>
        <v>51170</v>
      </c>
      <c r="I56" s="80">
        <f t="shared" si="1"/>
        <v>1535100</v>
      </c>
      <c r="J56" s="80">
        <v>0.0</v>
      </c>
      <c r="K56" s="80">
        <v>0.0</v>
      </c>
      <c r="L56" s="80">
        <v>0.0</v>
      </c>
      <c r="M56" s="80">
        <v>0.0</v>
      </c>
      <c r="N56" s="80">
        <v>0.0</v>
      </c>
      <c r="O56" s="80">
        <v>0.0</v>
      </c>
      <c r="P56" s="80">
        <v>0.0</v>
      </c>
      <c r="Q56" s="80">
        <v>0.0</v>
      </c>
      <c r="R56" s="80">
        <v>0.0</v>
      </c>
      <c r="S56" s="80">
        <v>0.0</v>
      </c>
      <c r="T56" s="80">
        <v>0.0</v>
      </c>
      <c r="U56" s="80">
        <v>0.0</v>
      </c>
      <c r="V56" s="80">
        <v>0.0</v>
      </c>
      <c r="W56" s="80">
        <v>0.0</v>
      </c>
      <c r="X56" s="80">
        <v>0.0</v>
      </c>
      <c r="Y56" s="80">
        <v>0.0</v>
      </c>
      <c r="Z56" s="80">
        <v>0.0</v>
      </c>
      <c r="AA56" s="80">
        <v>0.0</v>
      </c>
      <c r="AB56" s="80">
        <v>0.0</v>
      </c>
      <c r="AC56" s="80">
        <v>0.0</v>
      </c>
      <c r="AD56" s="80">
        <v>0.0</v>
      </c>
      <c r="AE56" s="80">
        <v>0.0</v>
      </c>
      <c r="AF56" s="80">
        <v>0.0</v>
      </c>
      <c r="AG56" s="80">
        <v>0.0</v>
      </c>
      <c r="AH56" s="80">
        <v>0.0</v>
      </c>
      <c r="AI56" s="80">
        <v>0.0</v>
      </c>
      <c r="AJ56" s="80">
        <v>0.0</v>
      </c>
      <c r="AK56" s="80">
        <v>0.0</v>
      </c>
      <c r="AL56" s="80">
        <v>0.0</v>
      </c>
      <c r="AM56" s="80">
        <v>0.0</v>
      </c>
      <c r="AN56" s="80">
        <v>0.0</v>
      </c>
      <c r="AO56" s="80">
        <v>0.0</v>
      </c>
      <c r="AP56" s="80">
        <v>0.0</v>
      </c>
      <c r="AQ56" s="80">
        <v>0.0</v>
      </c>
      <c r="AR56" s="80">
        <v>0.0</v>
      </c>
      <c r="AS56" s="80">
        <v>0.0</v>
      </c>
      <c r="AT56" s="80">
        <v>0.0</v>
      </c>
      <c r="AU56" s="80">
        <v>0.0</v>
      </c>
      <c r="AV56" s="80">
        <f t="shared" si="2"/>
        <v>1535100</v>
      </c>
      <c r="AW56" s="80">
        <f t="shared" si="4"/>
        <v>1535100</v>
      </c>
    </row>
    <row r="57">
      <c r="A57" s="13"/>
      <c r="B57" s="86">
        <v>40.0</v>
      </c>
      <c r="C57" s="89" t="s">
        <v>593</v>
      </c>
      <c r="D57" s="226" t="s">
        <v>594</v>
      </c>
      <c r="E57" s="218" t="s">
        <v>590</v>
      </c>
      <c r="F57" s="220">
        <v>30.0</v>
      </c>
      <c r="G57" s="223" t="s">
        <v>511</v>
      </c>
      <c r="H57" s="225">
        <f>210000*1.19</f>
        <v>249900</v>
      </c>
      <c r="I57" s="80">
        <f t="shared" si="1"/>
        <v>7497000</v>
      </c>
      <c r="J57" s="80">
        <v>0.0</v>
      </c>
      <c r="K57" s="80">
        <v>0.0</v>
      </c>
      <c r="L57" s="80">
        <v>0.0</v>
      </c>
      <c r="M57" s="80">
        <v>0.0</v>
      </c>
      <c r="N57" s="80">
        <v>0.0</v>
      </c>
      <c r="O57" s="80">
        <v>0.0</v>
      </c>
      <c r="P57" s="80">
        <v>0.0</v>
      </c>
      <c r="Q57" s="80">
        <v>0.0</v>
      </c>
      <c r="R57" s="80">
        <v>0.0</v>
      </c>
      <c r="S57" s="80">
        <v>0.0</v>
      </c>
      <c r="T57" s="80">
        <v>0.0</v>
      </c>
      <c r="U57" s="80">
        <v>0.0</v>
      </c>
      <c r="V57" s="80">
        <v>0.0</v>
      </c>
      <c r="W57" s="80">
        <v>0.0</v>
      </c>
      <c r="X57" s="80">
        <v>0.0</v>
      </c>
      <c r="Y57" s="80">
        <v>0.0</v>
      </c>
      <c r="Z57" s="80">
        <v>0.0</v>
      </c>
      <c r="AA57" s="80">
        <v>0.0</v>
      </c>
      <c r="AB57" s="80">
        <v>0.0</v>
      </c>
      <c r="AC57" s="80">
        <v>0.0</v>
      </c>
      <c r="AD57" s="80">
        <v>0.0</v>
      </c>
      <c r="AE57" s="80">
        <v>0.0</v>
      </c>
      <c r="AF57" s="80">
        <v>0.0</v>
      </c>
      <c r="AG57" s="80">
        <v>0.0</v>
      </c>
      <c r="AH57" s="80">
        <v>0.0</v>
      </c>
      <c r="AI57" s="80">
        <v>0.0</v>
      </c>
      <c r="AJ57" s="80">
        <v>0.0</v>
      </c>
      <c r="AK57" s="80">
        <v>0.0</v>
      </c>
      <c r="AL57" s="80">
        <v>0.0</v>
      </c>
      <c r="AM57" s="80">
        <v>0.0</v>
      </c>
      <c r="AN57" s="80">
        <v>0.0</v>
      </c>
      <c r="AO57" s="80">
        <v>0.0</v>
      </c>
      <c r="AP57" s="80">
        <v>0.0</v>
      </c>
      <c r="AQ57" s="80">
        <v>0.0</v>
      </c>
      <c r="AR57" s="80">
        <v>0.0</v>
      </c>
      <c r="AS57" s="80">
        <v>0.0</v>
      </c>
      <c r="AT57" s="80">
        <v>0.0</v>
      </c>
      <c r="AU57" s="80">
        <v>0.0</v>
      </c>
      <c r="AV57" s="80">
        <f t="shared" si="2"/>
        <v>7497000</v>
      </c>
      <c r="AW57" s="80">
        <f t="shared" si="4"/>
        <v>7497000</v>
      </c>
    </row>
    <row r="58">
      <c r="A58" s="13"/>
      <c r="B58" s="217">
        <v>41.0</v>
      </c>
      <c r="C58" s="89" t="s">
        <v>595</v>
      </c>
      <c r="D58" s="226" t="s">
        <v>596</v>
      </c>
      <c r="E58" s="218" t="s">
        <v>597</v>
      </c>
      <c r="F58" s="220">
        <v>10.0</v>
      </c>
      <c r="G58" s="223" t="s">
        <v>511</v>
      </c>
      <c r="H58" s="225">
        <v>23000.0</v>
      </c>
      <c r="I58" s="80">
        <f t="shared" si="1"/>
        <v>230000</v>
      </c>
      <c r="J58" s="80">
        <v>0.0</v>
      </c>
      <c r="K58" s="80">
        <v>0.0</v>
      </c>
      <c r="L58" s="80">
        <v>0.0</v>
      </c>
      <c r="M58" s="80">
        <v>0.0</v>
      </c>
      <c r="N58" s="80">
        <v>0.0</v>
      </c>
      <c r="O58" s="80">
        <v>0.0</v>
      </c>
      <c r="P58" s="80">
        <v>0.0</v>
      </c>
      <c r="Q58" s="80">
        <v>0.0</v>
      </c>
      <c r="R58" s="80">
        <v>0.0</v>
      </c>
      <c r="S58" s="80">
        <v>0.0</v>
      </c>
      <c r="T58" s="80">
        <v>0.0</v>
      </c>
      <c r="U58" s="80">
        <v>0.0</v>
      </c>
      <c r="V58" s="80">
        <v>0.0</v>
      </c>
      <c r="W58" s="80">
        <v>0.0</v>
      </c>
      <c r="X58" s="80">
        <v>0.0</v>
      </c>
      <c r="Y58" s="80">
        <v>0.0</v>
      </c>
      <c r="Z58" s="80">
        <v>0.0</v>
      </c>
      <c r="AA58" s="80">
        <v>0.0</v>
      </c>
      <c r="AB58" s="80">
        <v>0.0</v>
      </c>
      <c r="AC58" s="80">
        <v>0.0</v>
      </c>
      <c r="AD58" s="80">
        <v>0.0</v>
      </c>
      <c r="AE58" s="80">
        <v>0.0</v>
      </c>
      <c r="AF58" s="80">
        <v>0.0</v>
      </c>
      <c r="AG58" s="80">
        <v>0.0</v>
      </c>
      <c r="AH58" s="80">
        <v>0.0</v>
      </c>
      <c r="AI58" s="80">
        <v>0.0</v>
      </c>
      <c r="AJ58" s="80">
        <v>0.0</v>
      </c>
      <c r="AK58" s="80">
        <v>0.0</v>
      </c>
      <c r="AL58" s="80">
        <v>0.0</v>
      </c>
      <c r="AM58" s="80">
        <v>0.0</v>
      </c>
      <c r="AN58" s="80">
        <v>0.0</v>
      </c>
      <c r="AO58" s="80">
        <v>0.0</v>
      </c>
      <c r="AP58" s="80">
        <v>0.0</v>
      </c>
      <c r="AQ58" s="80">
        <v>0.0</v>
      </c>
      <c r="AR58" s="80">
        <v>0.0</v>
      </c>
      <c r="AS58" s="80">
        <v>0.0</v>
      </c>
      <c r="AT58" s="80">
        <v>0.0</v>
      </c>
      <c r="AU58" s="80">
        <v>0.0</v>
      </c>
      <c r="AV58" s="80">
        <f t="shared" si="2"/>
        <v>230000</v>
      </c>
      <c r="AW58" s="80">
        <f t="shared" si="4"/>
        <v>230000</v>
      </c>
    </row>
    <row r="59">
      <c r="A59" s="13"/>
      <c r="B59" s="86">
        <v>42.0</v>
      </c>
      <c r="C59" s="89" t="s">
        <v>598</v>
      </c>
      <c r="D59" s="226" t="s">
        <v>599</v>
      </c>
      <c r="E59" s="218" t="s">
        <v>600</v>
      </c>
      <c r="F59" s="220">
        <v>20.0</v>
      </c>
      <c r="G59" s="223" t="s">
        <v>511</v>
      </c>
      <c r="H59" s="225">
        <f>41000*1.19</f>
        <v>48790</v>
      </c>
      <c r="I59" s="80">
        <f t="shared" si="1"/>
        <v>975800</v>
      </c>
      <c r="J59" s="80">
        <v>0.0</v>
      </c>
      <c r="K59" s="80">
        <v>0.0</v>
      </c>
      <c r="L59" s="80">
        <v>0.0</v>
      </c>
      <c r="M59" s="80">
        <v>0.0</v>
      </c>
      <c r="N59" s="80">
        <v>0.0</v>
      </c>
      <c r="O59" s="80">
        <v>0.0</v>
      </c>
      <c r="P59" s="80">
        <v>0.0</v>
      </c>
      <c r="Q59" s="80">
        <v>0.0</v>
      </c>
      <c r="R59" s="80">
        <v>0.0</v>
      </c>
      <c r="S59" s="80">
        <v>0.0</v>
      </c>
      <c r="T59" s="80">
        <v>0.0</v>
      </c>
      <c r="U59" s="80">
        <v>0.0</v>
      </c>
      <c r="V59" s="80">
        <v>0.0</v>
      </c>
      <c r="W59" s="80">
        <v>0.0</v>
      </c>
      <c r="X59" s="80">
        <v>0.0</v>
      </c>
      <c r="Y59" s="80">
        <v>0.0</v>
      </c>
      <c r="Z59" s="80">
        <v>0.0</v>
      </c>
      <c r="AA59" s="80">
        <v>0.0</v>
      </c>
      <c r="AB59" s="80">
        <v>0.0</v>
      </c>
      <c r="AC59" s="80">
        <v>0.0</v>
      </c>
      <c r="AD59" s="80">
        <v>0.0</v>
      </c>
      <c r="AE59" s="80">
        <v>0.0</v>
      </c>
      <c r="AF59" s="80">
        <v>0.0</v>
      </c>
      <c r="AG59" s="80">
        <v>0.0</v>
      </c>
      <c r="AH59" s="80">
        <v>0.0</v>
      </c>
      <c r="AI59" s="80">
        <v>0.0</v>
      </c>
      <c r="AJ59" s="80">
        <v>0.0</v>
      </c>
      <c r="AK59" s="80">
        <v>0.0</v>
      </c>
      <c r="AL59" s="80">
        <v>0.0</v>
      </c>
      <c r="AM59" s="80">
        <v>0.0</v>
      </c>
      <c r="AN59" s="80">
        <v>0.0</v>
      </c>
      <c r="AO59" s="80">
        <v>0.0</v>
      </c>
      <c r="AP59" s="80">
        <v>0.0</v>
      </c>
      <c r="AQ59" s="80">
        <v>0.0</v>
      </c>
      <c r="AR59" s="80">
        <v>0.0</v>
      </c>
      <c r="AS59" s="80">
        <v>0.0</v>
      </c>
      <c r="AT59" s="80">
        <v>0.0</v>
      </c>
      <c r="AU59" s="80">
        <v>0.0</v>
      </c>
      <c r="AV59" s="80">
        <f t="shared" si="2"/>
        <v>975800</v>
      </c>
      <c r="AW59" s="80">
        <f t="shared" si="4"/>
        <v>975800</v>
      </c>
    </row>
    <row r="60">
      <c r="A60" s="13"/>
      <c r="B60" s="217">
        <v>43.0</v>
      </c>
      <c r="C60" s="89" t="s">
        <v>601</v>
      </c>
      <c r="D60" s="61" t="s">
        <v>602</v>
      </c>
      <c r="E60" s="218" t="s">
        <v>603</v>
      </c>
      <c r="F60" s="220">
        <v>3.0</v>
      </c>
      <c r="G60" s="223" t="s">
        <v>511</v>
      </c>
      <c r="H60" s="225">
        <v>380000.0</v>
      </c>
      <c r="I60" s="80">
        <f t="shared" si="1"/>
        <v>1140000</v>
      </c>
      <c r="J60" s="80">
        <v>0.0</v>
      </c>
      <c r="K60" s="80">
        <v>0.0</v>
      </c>
      <c r="L60" s="80">
        <v>0.0</v>
      </c>
      <c r="M60" s="80">
        <v>0.0</v>
      </c>
      <c r="N60" s="80">
        <v>0.0</v>
      </c>
      <c r="O60" s="80">
        <v>0.0</v>
      </c>
      <c r="P60" s="80">
        <v>0.0</v>
      </c>
      <c r="Q60" s="80">
        <v>0.0</v>
      </c>
      <c r="R60" s="80">
        <v>0.0</v>
      </c>
      <c r="S60" s="80">
        <v>0.0</v>
      </c>
      <c r="T60" s="80">
        <v>0.0</v>
      </c>
      <c r="U60" s="80">
        <v>0.0</v>
      </c>
      <c r="V60" s="80">
        <v>0.0</v>
      </c>
      <c r="W60" s="80">
        <v>0.0</v>
      </c>
      <c r="X60" s="80">
        <v>0.0</v>
      </c>
      <c r="Y60" s="80">
        <v>0.0</v>
      </c>
      <c r="Z60" s="80">
        <v>0.0</v>
      </c>
      <c r="AA60" s="80">
        <v>0.0</v>
      </c>
      <c r="AB60" s="80">
        <v>0.0</v>
      </c>
      <c r="AC60" s="80">
        <v>0.0</v>
      </c>
      <c r="AD60" s="80">
        <v>0.0</v>
      </c>
      <c r="AE60" s="80">
        <v>0.0</v>
      </c>
      <c r="AF60" s="80">
        <v>0.0</v>
      </c>
      <c r="AG60" s="80">
        <v>0.0</v>
      </c>
      <c r="AH60" s="80">
        <v>0.0</v>
      </c>
      <c r="AI60" s="80">
        <v>0.0</v>
      </c>
      <c r="AJ60" s="80">
        <v>0.0</v>
      </c>
      <c r="AK60" s="80">
        <v>0.0</v>
      </c>
      <c r="AL60" s="80">
        <v>0.0</v>
      </c>
      <c r="AM60" s="80">
        <v>0.0</v>
      </c>
      <c r="AN60" s="80">
        <v>0.0</v>
      </c>
      <c r="AO60" s="80">
        <v>0.0</v>
      </c>
      <c r="AP60" s="80">
        <v>0.0</v>
      </c>
      <c r="AQ60" s="80">
        <v>0.0</v>
      </c>
      <c r="AR60" s="80">
        <v>0.0</v>
      </c>
      <c r="AS60" s="80">
        <v>0.0</v>
      </c>
      <c r="AT60" s="80">
        <v>0.0</v>
      </c>
      <c r="AU60" s="80">
        <v>0.0</v>
      </c>
      <c r="AV60" s="80">
        <f t="shared" si="2"/>
        <v>1140000</v>
      </c>
      <c r="AW60" s="80">
        <f t="shared" si="4"/>
        <v>1140000</v>
      </c>
    </row>
    <row r="61">
      <c r="A61" s="13"/>
      <c r="B61" s="86">
        <v>44.0</v>
      </c>
      <c r="C61" s="89" t="s">
        <v>604</v>
      </c>
      <c r="D61" s="61" t="s">
        <v>605</v>
      </c>
      <c r="E61" s="218" t="s">
        <v>606</v>
      </c>
      <c r="F61" s="220">
        <v>3.0</v>
      </c>
      <c r="G61" s="223" t="s">
        <v>511</v>
      </c>
      <c r="H61" s="225">
        <f>410000*1.19*1.3</f>
        <v>634270</v>
      </c>
      <c r="I61" s="80">
        <f t="shared" si="1"/>
        <v>1902810</v>
      </c>
      <c r="J61" s="80">
        <v>0.0</v>
      </c>
      <c r="K61" s="80">
        <v>0.0</v>
      </c>
      <c r="L61" s="80">
        <v>0.0</v>
      </c>
      <c r="M61" s="80">
        <v>0.0</v>
      </c>
      <c r="N61" s="80">
        <v>0.0</v>
      </c>
      <c r="O61" s="80">
        <v>0.0</v>
      </c>
      <c r="P61" s="80">
        <v>0.0</v>
      </c>
      <c r="Q61" s="80">
        <v>0.0</v>
      </c>
      <c r="R61" s="80">
        <v>0.0</v>
      </c>
      <c r="S61" s="80">
        <v>0.0</v>
      </c>
      <c r="T61" s="80">
        <v>0.0</v>
      </c>
      <c r="U61" s="80">
        <v>0.0</v>
      </c>
      <c r="V61" s="80">
        <v>0.0</v>
      </c>
      <c r="W61" s="80">
        <v>0.0</v>
      </c>
      <c r="X61" s="80">
        <v>0.0</v>
      </c>
      <c r="Y61" s="80">
        <v>0.0</v>
      </c>
      <c r="Z61" s="80">
        <v>0.0</v>
      </c>
      <c r="AA61" s="80">
        <v>0.0</v>
      </c>
      <c r="AB61" s="80">
        <v>0.0</v>
      </c>
      <c r="AC61" s="80">
        <v>0.0</v>
      </c>
      <c r="AD61" s="80">
        <v>0.0</v>
      </c>
      <c r="AE61" s="80">
        <v>0.0</v>
      </c>
      <c r="AF61" s="80">
        <v>0.0</v>
      </c>
      <c r="AG61" s="80">
        <v>0.0</v>
      </c>
      <c r="AH61" s="80">
        <v>0.0</v>
      </c>
      <c r="AI61" s="80">
        <v>0.0</v>
      </c>
      <c r="AJ61" s="80">
        <v>0.0</v>
      </c>
      <c r="AK61" s="80">
        <v>0.0</v>
      </c>
      <c r="AL61" s="80">
        <v>0.0</v>
      </c>
      <c r="AM61" s="80">
        <v>0.0</v>
      </c>
      <c r="AN61" s="80">
        <v>0.0</v>
      </c>
      <c r="AO61" s="80">
        <v>0.0</v>
      </c>
      <c r="AP61" s="80">
        <v>0.0</v>
      </c>
      <c r="AQ61" s="80">
        <v>0.0</v>
      </c>
      <c r="AR61" s="80">
        <v>0.0</v>
      </c>
      <c r="AS61" s="80">
        <v>0.0</v>
      </c>
      <c r="AT61" s="80">
        <v>0.0</v>
      </c>
      <c r="AU61" s="80">
        <v>0.0</v>
      </c>
      <c r="AV61" s="80">
        <f t="shared" si="2"/>
        <v>1902810</v>
      </c>
      <c r="AW61" s="80">
        <f t="shared" si="4"/>
        <v>1902810</v>
      </c>
    </row>
    <row r="62">
      <c r="A62" s="13"/>
      <c r="B62" s="217">
        <v>45.0</v>
      </c>
      <c r="C62" s="89" t="s">
        <v>607</v>
      </c>
      <c r="D62" s="61" t="s">
        <v>608</v>
      </c>
      <c r="E62" s="218" t="s">
        <v>609</v>
      </c>
      <c r="F62" s="220">
        <v>2.0</v>
      </c>
      <c r="G62" s="223" t="s">
        <v>511</v>
      </c>
      <c r="H62" s="225">
        <f>530000*1.19*1.5</f>
        <v>946050</v>
      </c>
      <c r="I62" s="80">
        <f t="shared" si="1"/>
        <v>1892100</v>
      </c>
      <c r="J62" s="80">
        <v>0.0</v>
      </c>
      <c r="K62" s="80">
        <v>0.0</v>
      </c>
      <c r="L62" s="80">
        <v>0.0</v>
      </c>
      <c r="M62" s="80">
        <v>0.0</v>
      </c>
      <c r="N62" s="80">
        <v>0.0</v>
      </c>
      <c r="O62" s="80">
        <v>0.0</v>
      </c>
      <c r="P62" s="80">
        <v>0.0</v>
      </c>
      <c r="Q62" s="80">
        <v>0.0</v>
      </c>
      <c r="R62" s="80">
        <v>0.0</v>
      </c>
      <c r="S62" s="80">
        <v>0.0</v>
      </c>
      <c r="T62" s="80">
        <v>0.0</v>
      </c>
      <c r="U62" s="80">
        <v>0.0</v>
      </c>
      <c r="V62" s="80">
        <v>0.0</v>
      </c>
      <c r="W62" s="80">
        <v>0.0</v>
      </c>
      <c r="X62" s="80">
        <v>0.0</v>
      </c>
      <c r="Y62" s="80">
        <v>0.0</v>
      </c>
      <c r="Z62" s="80">
        <v>0.0</v>
      </c>
      <c r="AA62" s="80">
        <v>0.0</v>
      </c>
      <c r="AB62" s="80">
        <v>0.0</v>
      </c>
      <c r="AC62" s="80">
        <v>0.0</v>
      </c>
      <c r="AD62" s="80">
        <v>0.0</v>
      </c>
      <c r="AE62" s="80">
        <v>0.0</v>
      </c>
      <c r="AF62" s="80">
        <v>0.0</v>
      </c>
      <c r="AG62" s="80">
        <v>0.0</v>
      </c>
      <c r="AH62" s="80">
        <v>0.0</v>
      </c>
      <c r="AI62" s="80">
        <v>0.0</v>
      </c>
      <c r="AJ62" s="80">
        <v>0.0</v>
      </c>
      <c r="AK62" s="80">
        <v>0.0</v>
      </c>
      <c r="AL62" s="80">
        <v>0.0</v>
      </c>
      <c r="AM62" s="80">
        <v>0.0</v>
      </c>
      <c r="AN62" s="80">
        <v>0.0</v>
      </c>
      <c r="AO62" s="80">
        <v>0.0</v>
      </c>
      <c r="AP62" s="80">
        <v>0.0</v>
      </c>
      <c r="AQ62" s="80">
        <v>0.0</v>
      </c>
      <c r="AR62" s="80">
        <v>0.0</v>
      </c>
      <c r="AS62" s="80">
        <v>0.0</v>
      </c>
      <c r="AT62" s="80">
        <v>0.0</v>
      </c>
      <c r="AU62" s="80">
        <v>0.0</v>
      </c>
      <c r="AV62" s="80">
        <f t="shared" si="2"/>
        <v>1892100</v>
      </c>
      <c r="AW62" s="80">
        <f t="shared" si="4"/>
        <v>1892100</v>
      </c>
    </row>
    <row r="63">
      <c r="A63" s="13"/>
      <c r="B63" s="86">
        <v>46.0</v>
      </c>
      <c r="C63" s="89" t="s">
        <v>610</v>
      </c>
      <c r="D63" s="61" t="s">
        <v>608</v>
      </c>
      <c r="E63" s="218" t="s">
        <v>609</v>
      </c>
      <c r="F63" s="220">
        <v>2.0</v>
      </c>
      <c r="G63" s="223" t="s">
        <v>511</v>
      </c>
      <c r="H63" s="225">
        <f>749000*1.19*1.3</f>
        <v>1158703</v>
      </c>
      <c r="I63" s="80">
        <f t="shared" si="1"/>
        <v>2317406</v>
      </c>
      <c r="J63" s="80">
        <v>0.0</v>
      </c>
      <c r="K63" s="80">
        <v>0.0</v>
      </c>
      <c r="L63" s="80">
        <v>0.0</v>
      </c>
      <c r="M63" s="80">
        <v>0.0</v>
      </c>
      <c r="N63" s="80">
        <v>0.0</v>
      </c>
      <c r="O63" s="80">
        <v>0.0</v>
      </c>
      <c r="P63" s="80">
        <v>0.0</v>
      </c>
      <c r="Q63" s="80">
        <v>0.0</v>
      </c>
      <c r="R63" s="80">
        <v>0.0</v>
      </c>
      <c r="S63" s="80">
        <v>0.0</v>
      </c>
      <c r="T63" s="80">
        <v>0.0</v>
      </c>
      <c r="U63" s="80">
        <v>0.0</v>
      </c>
      <c r="V63" s="80">
        <v>0.0</v>
      </c>
      <c r="W63" s="80">
        <v>0.0</v>
      </c>
      <c r="X63" s="80">
        <v>0.0</v>
      </c>
      <c r="Y63" s="80">
        <v>0.0</v>
      </c>
      <c r="Z63" s="80">
        <v>0.0</v>
      </c>
      <c r="AA63" s="80">
        <v>0.0</v>
      </c>
      <c r="AB63" s="80">
        <v>0.0</v>
      </c>
      <c r="AC63" s="80">
        <v>0.0</v>
      </c>
      <c r="AD63" s="80">
        <v>0.0</v>
      </c>
      <c r="AE63" s="80">
        <v>0.0</v>
      </c>
      <c r="AF63" s="80">
        <v>0.0</v>
      </c>
      <c r="AG63" s="80">
        <v>0.0</v>
      </c>
      <c r="AH63" s="80">
        <v>0.0</v>
      </c>
      <c r="AI63" s="80">
        <v>0.0</v>
      </c>
      <c r="AJ63" s="80">
        <v>0.0</v>
      </c>
      <c r="AK63" s="80">
        <v>0.0</v>
      </c>
      <c r="AL63" s="80">
        <v>0.0</v>
      </c>
      <c r="AM63" s="80">
        <v>0.0</v>
      </c>
      <c r="AN63" s="80">
        <v>0.0</v>
      </c>
      <c r="AO63" s="80">
        <v>0.0</v>
      </c>
      <c r="AP63" s="80">
        <v>0.0</v>
      </c>
      <c r="AQ63" s="80">
        <v>0.0</v>
      </c>
      <c r="AR63" s="80">
        <v>0.0</v>
      </c>
      <c r="AS63" s="80">
        <v>0.0</v>
      </c>
      <c r="AT63" s="80">
        <v>0.0</v>
      </c>
      <c r="AU63" s="80">
        <v>0.0</v>
      </c>
      <c r="AV63" s="80">
        <f t="shared" si="2"/>
        <v>2317406</v>
      </c>
      <c r="AW63" s="80">
        <f t="shared" si="4"/>
        <v>2317406</v>
      </c>
    </row>
    <row r="64">
      <c r="A64" s="13"/>
      <c r="B64" s="217">
        <v>47.0</v>
      </c>
      <c r="C64" s="89" t="s">
        <v>611</v>
      </c>
      <c r="D64" s="61" t="s">
        <v>608</v>
      </c>
      <c r="E64" s="218" t="s">
        <v>609</v>
      </c>
      <c r="F64" s="220">
        <v>2.0</v>
      </c>
      <c r="G64" s="223" t="s">
        <v>511</v>
      </c>
      <c r="H64" s="225">
        <f>1760000*1.198*1.3</f>
        <v>2741024</v>
      </c>
      <c r="I64" s="80">
        <f t="shared" si="1"/>
        <v>5482048</v>
      </c>
      <c r="J64" s="80">
        <v>0.0</v>
      </c>
      <c r="K64" s="80">
        <v>0.0</v>
      </c>
      <c r="L64" s="80">
        <v>0.0</v>
      </c>
      <c r="M64" s="80">
        <v>0.0</v>
      </c>
      <c r="N64" s="80">
        <v>0.0</v>
      </c>
      <c r="O64" s="80">
        <v>0.0</v>
      </c>
      <c r="P64" s="80">
        <v>0.0</v>
      </c>
      <c r="Q64" s="80">
        <v>0.0</v>
      </c>
      <c r="R64" s="80">
        <v>0.0</v>
      </c>
      <c r="S64" s="80">
        <v>0.0</v>
      </c>
      <c r="T64" s="80">
        <v>0.0</v>
      </c>
      <c r="U64" s="80">
        <v>0.0</v>
      </c>
      <c r="V64" s="80">
        <v>0.0</v>
      </c>
      <c r="W64" s="80">
        <v>0.0</v>
      </c>
      <c r="X64" s="80">
        <v>0.0</v>
      </c>
      <c r="Y64" s="80">
        <v>0.0</v>
      </c>
      <c r="Z64" s="80">
        <v>0.0</v>
      </c>
      <c r="AA64" s="80">
        <v>0.0</v>
      </c>
      <c r="AB64" s="80">
        <v>0.0</v>
      </c>
      <c r="AC64" s="80">
        <v>0.0</v>
      </c>
      <c r="AD64" s="80">
        <v>0.0</v>
      </c>
      <c r="AE64" s="80">
        <v>0.0</v>
      </c>
      <c r="AF64" s="80">
        <v>0.0</v>
      </c>
      <c r="AG64" s="80">
        <v>0.0</v>
      </c>
      <c r="AH64" s="80">
        <v>0.0</v>
      </c>
      <c r="AI64" s="80">
        <v>0.0</v>
      </c>
      <c r="AJ64" s="80">
        <v>0.0</v>
      </c>
      <c r="AK64" s="80">
        <v>0.0</v>
      </c>
      <c r="AL64" s="80">
        <v>0.0</v>
      </c>
      <c r="AM64" s="80">
        <v>0.0</v>
      </c>
      <c r="AN64" s="80">
        <v>0.0</v>
      </c>
      <c r="AO64" s="80">
        <v>0.0</v>
      </c>
      <c r="AP64" s="80">
        <v>0.0</v>
      </c>
      <c r="AQ64" s="80">
        <v>0.0</v>
      </c>
      <c r="AR64" s="80">
        <v>0.0</v>
      </c>
      <c r="AS64" s="80">
        <v>0.0</v>
      </c>
      <c r="AT64" s="80">
        <v>0.0</v>
      </c>
      <c r="AU64" s="80">
        <v>0.0</v>
      </c>
      <c r="AV64" s="80">
        <f t="shared" si="2"/>
        <v>5482048</v>
      </c>
      <c r="AW64" s="80">
        <f t="shared" si="4"/>
        <v>5482048</v>
      </c>
    </row>
    <row r="65">
      <c r="A65" s="13"/>
      <c r="B65" s="86">
        <v>48.0</v>
      </c>
      <c r="C65" s="89" t="s">
        <v>612</v>
      </c>
      <c r="D65" s="61" t="s">
        <v>613</v>
      </c>
      <c r="E65" s="218" t="s">
        <v>609</v>
      </c>
      <c r="F65" s="220">
        <v>20.0</v>
      </c>
      <c r="G65" s="223" t="s">
        <v>511</v>
      </c>
      <c r="H65" s="225">
        <f>21000*1.19</f>
        <v>24990</v>
      </c>
      <c r="I65" s="80">
        <f t="shared" si="1"/>
        <v>499800</v>
      </c>
      <c r="J65" s="80">
        <v>0.0</v>
      </c>
      <c r="K65" s="80">
        <v>0.0</v>
      </c>
      <c r="L65" s="80">
        <v>0.0</v>
      </c>
      <c r="M65" s="80">
        <v>0.0</v>
      </c>
      <c r="N65" s="80">
        <v>0.0</v>
      </c>
      <c r="O65" s="80">
        <v>0.0</v>
      </c>
      <c r="P65" s="80">
        <v>0.0</v>
      </c>
      <c r="Q65" s="80">
        <v>0.0</v>
      </c>
      <c r="R65" s="80">
        <v>0.0</v>
      </c>
      <c r="S65" s="80">
        <v>0.0</v>
      </c>
      <c r="T65" s="80">
        <v>0.0</v>
      </c>
      <c r="U65" s="80">
        <v>0.0</v>
      </c>
      <c r="V65" s="80">
        <v>0.0</v>
      </c>
      <c r="W65" s="80">
        <v>0.0</v>
      </c>
      <c r="X65" s="80">
        <v>0.0</v>
      </c>
      <c r="Y65" s="80">
        <v>0.0</v>
      </c>
      <c r="Z65" s="80">
        <v>0.0</v>
      </c>
      <c r="AA65" s="80">
        <v>0.0</v>
      </c>
      <c r="AB65" s="80">
        <v>0.0</v>
      </c>
      <c r="AC65" s="80">
        <v>0.0</v>
      </c>
      <c r="AD65" s="80">
        <v>0.0</v>
      </c>
      <c r="AE65" s="80">
        <v>0.0</v>
      </c>
      <c r="AF65" s="80">
        <v>0.0</v>
      </c>
      <c r="AG65" s="80">
        <v>0.0</v>
      </c>
      <c r="AH65" s="80">
        <v>0.0</v>
      </c>
      <c r="AI65" s="80">
        <v>0.0</v>
      </c>
      <c r="AJ65" s="80">
        <v>0.0</v>
      </c>
      <c r="AK65" s="80">
        <v>0.0</v>
      </c>
      <c r="AL65" s="80">
        <v>0.0</v>
      </c>
      <c r="AM65" s="80">
        <v>0.0</v>
      </c>
      <c r="AN65" s="80">
        <v>0.0</v>
      </c>
      <c r="AO65" s="80">
        <v>0.0</v>
      </c>
      <c r="AP65" s="80">
        <v>0.0</v>
      </c>
      <c r="AQ65" s="80">
        <v>0.0</v>
      </c>
      <c r="AR65" s="80">
        <v>0.0</v>
      </c>
      <c r="AS65" s="80">
        <v>0.0</v>
      </c>
      <c r="AT65" s="80">
        <v>0.0</v>
      </c>
      <c r="AU65" s="80">
        <v>0.0</v>
      </c>
      <c r="AV65" s="80">
        <f t="shared" si="2"/>
        <v>499800</v>
      </c>
      <c r="AW65" s="80">
        <f t="shared" si="4"/>
        <v>499800</v>
      </c>
    </row>
    <row r="66">
      <c r="A66" s="13"/>
      <c r="B66" s="217">
        <v>49.0</v>
      </c>
      <c r="C66" s="89" t="s">
        <v>614</v>
      </c>
      <c r="D66" s="61" t="s">
        <v>613</v>
      </c>
      <c r="E66" s="218" t="s">
        <v>609</v>
      </c>
      <c r="F66" s="220">
        <v>15.0</v>
      </c>
      <c r="G66" s="223" t="s">
        <v>511</v>
      </c>
      <c r="H66" s="225">
        <f>30000*1.19</f>
        <v>35700</v>
      </c>
      <c r="I66" s="80">
        <f t="shared" si="1"/>
        <v>535500</v>
      </c>
      <c r="J66" s="80">
        <v>0.0</v>
      </c>
      <c r="K66" s="80">
        <v>0.0</v>
      </c>
      <c r="L66" s="80">
        <v>0.0</v>
      </c>
      <c r="M66" s="80">
        <v>0.0</v>
      </c>
      <c r="N66" s="80">
        <v>0.0</v>
      </c>
      <c r="O66" s="80">
        <v>0.0</v>
      </c>
      <c r="P66" s="80">
        <v>0.0</v>
      </c>
      <c r="Q66" s="80">
        <v>0.0</v>
      </c>
      <c r="R66" s="80">
        <v>0.0</v>
      </c>
      <c r="S66" s="80">
        <v>0.0</v>
      </c>
      <c r="T66" s="80">
        <v>0.0</v>
      </c>
      <c r="U66" s="80">
        <v>0.0</v>
      </c>
      <c r="V66" s="80">
        <v>0.0</v>
      </c>
      <c r="W66" s="80">
        <v>0.0</v>
      </c>
      <c r="X66" s="80">
        <v>0.0</v>
      </c>
      <c r="Y66" s="80">
        <v>0.0</v>
      </c>
      <c r="Z66" s="80">
        <v>0.0</v>
      </c>
      <c r="AA66" s="80">
        <v>0.0</v>
      </c>
      <c r="AB66" s="80">
        <v>0.0</v>
      </c>
      <c r="AC66" s="80">
        <v>0.0</v>
      </c>
      <c r="AD66" s="80">
        <v>0.0</v>
      </c>
      <c r="AE66" s="80">
        <v>0.0</v>
      </c>
      <c r="AF66" s="80">
        <v>0.0</v>
      </c>
      <c r="AG66" s="80">
        <v>0.0</v>
      </c>
      <c r="AH66" s="80">
        <v>0.0</v>
      </c>
      <c r="AI66" s="80">
        <v>0.0</v>
      </c>
      <c r="AJ66" s="80">
        <v>0.0</v>
      </c>
      <c r="AK66" s="80">
        <v>0.0</v>
      </c>
      <c r="AL66" s="80">
        <v>0.0</v>
      </c>
      <c r="AM66" s="80">
        <v>0.0</v>
      </c>
      <c r="AN66" s="80">
        <v>0.0</v>
      </c>
      <c r="AO66" s="80">
        <v>0.0</v>
      </c>
      <c r="AP66" s="80">
        <v>0.0</v>
      </c>
      <c r="AQ66" s="80">
        <v>0.0</v>
      </c>
      <c r="AR66" s="80">
        <v>0.0</v>
      </c>
      <c r="AS66" s="80">
        <v>0.0</v>
      </c>
      <c r="AT66" s="80">
        <v>0.0</v>
      </c>
      <c r="AU66" s="80">
        <v>0.0</v>
      </c>
      <c r="AV66" s="80">
        <f t="shared" si="2"/>
        <v>535500</v>
      </c>
      <c r="AW66" s="80">
        <f t="shared" si="4"/>
        <v>535500</v>
      </c>
    </row>
    <row r="67">
      <c r="A67" s="13"/>
      <c r="B67" s="86">
        <v>50.0</v>
      </c>
      <c r="C67" s="89" t="s">
        <v>615</v>
      </c>
      <c r="D67" s="61" t="s">
        <v>616</v>
      </c>
      <c r="E67" s="218" t="s">
        <v>617</v>
      </c>
      <c r="F67" s="220">
        <v>10.0</v>
      </c>
      <c r="G67" s="223" t="s">
        <v>511</v>
      </c>
      <c r="H67" s="227">
        <v>185658.0</v>
      </c>
      <c r="I67" s="80">
        <f t="shared" si="1"/>
        <v>1856580</v>
      </c>
      <c r="J67" s="80">
        <v>0.0</v>
      </c>
      <c r="K67" s="80">
        <v>0.0</v>
      </c>
      <c r="L67" s="80">
        <v>0.0</v>
      </c>
      <c r="M67" s="80">
        <v>0.0</v>
      </c>
      <c r="N67" s="80">
        <v>0.0</v>
      </c>
      <c r="O67" s="80">
        <v>0.0</v>
      </c>
      <c r="P67" s="80">
        <v>0.0</v>
      </c>
      <c r="Q67" s="80">
        <v>0.0</v>
      </c>
      <c r="R67" s="80">
        <v>0.0</v>
      </c>
      <c r="S67" s="80">
        <v>0.0</v>
      </c>
      <c r="T67" s="80">
        <v>0.0</v>
      </c>
      <c r="U67" s="80">
        <v>0.0</v>
      </c>
      <c r="V67" s="80">
        <v>0.0</v>
      </c>
      <c r="W67" s="80">
        <v>0.0</v>
      </c>
      <c r="X67" s="80">
        <v>0.0</v>
      </c>
      <c r="Y67" s="80">
        <v>0.0</v>
      </c>
      <c r="Z67" s="80">
        <v>0.0</v>
      </c>
      <c r="AA67" s="80">
        <v>0.0</v>
      </c>
      <c r="AB67" s="80">
        <v>0.0</v>
      </c>
      <c r="AC67" s="80">
        <v>0.0</v>
      </c>
      <c r="AD67" s="80">
        <v>0.0</v>
      </c>
      <c r="AE67" s="80">
        <v>0.0</v>
      </c>
      <c r="AF67" s="80">
        <v>0.0</v>
      </c>
      <c r="AG67" s="80">
        <v>0.0</v>
      </c>
      <c r="AH67" s="80">
        <v>0.0</v>
      </c>
      <c r="AI67" s="80">
        <v>0.0</v>
      </c>
      <c r="AJ67" s="80">
        <v>0.0</v>
      </c>
      <c r="AK67" s="80">
        <v>0.0</v>
      </c>
      <c r="AL67" s="80">
        <v>0.0</v>
      </c>
      <c r="AM67" s="80">
        <v>0.0</v>
      </c>
      <c r="AN67" s="80">
        <v>0.0</v>
      </c>
      <c r="AO67" s="80">
        <v>0.0</v>
      </c>
      <c r="AP67" s="80">
        <v>0.0</v>
      </c>
      <c r="AQ67" s="80">
        <v>0.0</v>
      </c>
      <c r="AR67" s="80">
        <v>0.0</v>
      </c>
      <c r="AS67" s="80">
        <v>0.0</v>
      </c>
      <c r="AT67" s="80">
        <v>0.0</v>
      </c>
      <c r="AU67" s="80">
        <v>0.0</v>
      </c>
      <c r="AV67" s="80">
        <f t="shared" si="2"/>
        <v>1856580</v>
      </c>
      <c r="AW67" s="80">
        <f t="shared" si="4"/>
        <v>1856580</v>
      </c>
    </row>
    <row r="68">
      <c r="A68" s="13"/>
      <c r="B68" s="217">
        <v>51.0</v>
      </c>
      <c r="C68" s="229" t="s">
        <v>618</v>
      </c>
      <c r="D68" s="61" t="s">
        <v>619</v>
      </c>
      <c r="E68" s="218" t="s">
        <v>617</v>
      </c>
      <c r="F68" s="220">
        <v>6.0</v>
      </c>
      <c r="G68" s="223" t="s">
        <v>511</v>
      </c>
      <c r="H68" s="225">
        <v>490000.0</v>
      </c>
      <c r="I68" s="80">
        <f t="shared" si="1"/>
        <v>2940000</v>
      </c>
      <c r="J68" s="80">
        <v>0.0</v>
      </c>
      <c r="K68" s="80">
        <v>0.0</v>
      </c>
      <c r="L68" s="80">
        <v>0.0</v>
      </c>
      <c r="M68" s="80">
        <v>0.0</v>
      </c>
      <c r="N68" s="80">
        <v>0.0</v>
      </c>
      <c r="O68" s="80">
        <v>0.0</v>
      </c>
      <c r="P68" s="80">
        <v>0.0</v>
      </c>
      <c r="Q68" s="80">
        <v>0.0</v>
      </c>
      <c r="R68" s="80">
        <v>0.0</v>
      </c>
      <c r="S68" s="80">
        <v>0.0</v>
      </c>
      <c r="T68" s="80">
        <v>0.0</v>
      </c>
      <c r="U68" s="80">
        <v>0.0</v>
      </c>
      <c r="V68" s="80">
        <v>0.0</v>
      </c>
      <c r="W68" s="80">
        <v>0.0</v>
      </c>
      <c r="X68" s="80">
        <v>0.0</v>
      </c>
      <c r="Y68" s="80">
        <v>0.0</v>
      </c>
      <c r="Z68" s="80">
        <v>0.0</v>
      </c>
      <c r="AA68" s="80">
        <v>0.0</v>
      </c>
      <c r="AB68" s="80">
        <v>0.0</v>
      </c>
      <c r="AC68" s="80">
        <v>0.0</v>
      </c>
      <c r="AD68" s="80">
        <v>0.0</v>
      </c>
      <c r="AE68" s="80">
        <v>0.0</v>
      </c>
      <c r="AF68" s="80">
        <v>0.0</v>
      </c>
      <c r="AG68" s="80">
        <v>0.0</v>
      </c>
      <c r="AH68" s="80">
        <v>0.0</v>
      </c>
      <c r="AI68" s="80">
        <v>0.0</v>
      </c>
      <c r="AJ68" s="80">
        <v>0.0</v>
      </c>
      <c r="AK68" s="80">
        <v>0.0</v>
      </c>
      <c r="AL68" s="80">
        <v>0.0</v>
      </c>
      <c r="AM68" s="80">
        <v>0.0</v>
      </c>
      <c r="AN68" s="80">
        <v>0.0</v>
      </c>
      <c r="AO68" s="80">
        <v>0.0</v>
      </c>
      <c r="AP68" s="80">
        <v>0.0</v>
      </c>
      <c r="AQ68" s="80">
        <v>0.0</v>
      </c>
      <c r="AR68" s="80">
        <v>0.0</v>
      </c>
      <c r="AS68" s="80">
        <v>0.0</v>
      </c>
      <c r="AT68" s="80">
        <v>0.0</v>
      </c>
      <c r="AU68" s="80">
        <v>0.0</v>
      </c>
      <c r="AV68" s="80">
        <f t="shared" si="2"/>
        <v>2940000</v>
      </c>
      <c r="AW68" s="80">
        <f t="shared" si="4"/>
        <v>2940000</v>
      </c>
    </row>
    <row r="69">
      <c r="A69" s="13"/>
      <c r="B69" s="86">
        <v>52.0</v>
      </c>
      <c r="C69" s="89" t="s">
        <v>620</v>
      </c>
      <c r="D69" s="61" t="s">
        <v>621</v>
      </c>
      <c r="E69" s="218" t="s">
        <v>617</v>
      </c>
      <c r="F69" s="220">
        <v>3.0</v>
      </c>
      <c r="G69" s="223" t="s">
        <v>511</v>
      </c>
      <c r="H69" s="227">
        <v>2195550.0</v>
      </c>
      <c r="I69" s="80">
        <f t="shared" si="1"/>
        <v>6586650</v>
      </c>
      <c r="J69" s="80">
        <v>0.0</v>
      </c>
      <c r="K69" s="80">
        <v>0.0</v>
      </c>
      <c r="L69" s="80">
        <v>0.0</v>
      </c>
      <c r="M69" s="80">
        <v>0.0</v>
      </c>
      <c r="N69" s="80">
        <v>0.0</v>
      </c>
      <c r="O69" s="80">
        <v>0.0</v>
      </c>
      <c r="P69" s="80">
        <v>0.0</v>
      </c>
      <c r="Q69" s="80">
        <v>0.0</v>
      </c>
      <c r="R69" s="80">
        <v>0.0</v>
      </c>
      <c r="S69" s="80">
        <v>0.0</v>
      </c>
      <c r="T69" s="80">
        <v>0.0</v>
      </c>
      <c r="U69" s="80">
        <v>0.0</v>
      </c>
      <c r="V69" s="80">
        <v>0.0</v>
      </c>
      <c r="W69" s="80">
        <v>0.0</v>
      </c>
      <c r="X69" s="80">
        <v>0.0</v>
      </c>
      <c r="Y69" s="80">
        <v>0.0</v>
      </c>
      <c r="Z69" s="80">
        <v>0.0</v>
      </c>
      <c r="AA69" s="80">
        <v>0.0</v>
      </c>
      <c r="AB69" s="80">
        <v>0.0</v>
      </c>
      <c r="AC69" s="80">
        <v>0.0</v>
      </c>
      <c r="AD69" s="80">
        <v>0.0</v>
      </c>
      <c r="AE69" s="80">
        <v>0.0</v>
      </c>
      <c r="AF69" s="80">
        <v>0.0</v>
      </c>
      <c r="AG69" s="80">
        <v>0.0</v>
      </c>
      <c r="AH69" s="80">
        <v>0.0</v>
      </c>
      <c r="AI69" s="80">
        <v>0.0</v>
      </c>
      <c r="AJ69" s="80">
        <v>0.0</v>
      </c>
      <c r="AK69" s="80">
        <v>0.0</v>
      </c>
      <c r="AL69" s="80">
        <v>0.0</v>
      </c>
      <c r="AM69" s="80">
        <v>0.0</v>
      </c>
      <c r="AN69" s="80">
        <v>0.0</v>
      </c>
      <c r="AO69" s="80">
        <v>0.0</v>
      </c>
      <c r="AP69" s="80">
        <v>0.0</v>
      </c>
      <c r="AQ69" s="80">
        <v>0.0</v>
      </c>
      <c r="AR69" s="80">
        <v>0.0</v>
      </c>
      <c r="AS69" s="80">
        <v>0.0</v>
      </c>
      <c r="AT69" s="80">
        <v>0.0</v>
      </c>
      <c r="AU69" s="80">
        <v>0.0</v>
      </c>
      <c r="AV69" s="80">
        <f t="shared" si="2"/>
        <v>6586650</v>
      </c>
      <c r="AW69" s="80">
        <f t="shared" si="4"/>
        <v>6586650</v>
      </c>
    </row>
    <row r="70">
      <c r="A70" s="13"/>
      <c r="B70" s="217">
        <v>53.0</v>
      </c>
      <c r="C70" s="89" t="s">
        <v>622</v>
      </c>
      <c r="D70" s="61" t="s">
        <v>623</v>
      </c>
      <c r="E70" s="218" t="s">
        <v>624</v>
      </c>
      <c r="F70" s="220">
        <v>4.0</v>
      </c>
      <c r="G70" s="223" t="s">
        <v>511</v>
      </c>
      <c r="H70" s="225">
        <f>222790*1.19*1.6</f>
        <v>424192.16</v>
      </c>
      <c r="I70" s="80">
        <f t="shared" si="1"/>
        <v>1696768.64</v>
      </c>
      <c r="J70" s="80">
        <v>0.0</v>
      </c>
      <c r="K70" s="80">
        <v>0.0</v>
      </c>
      <c r="L70" s="80">
        <v>0.0</v>
      </c>
      <c r="M70" s="80">
        <v>0.0</v>
      </c>
      <c r="N70" s="80">
        <v>0.0</v>
      </c>
      <c r="O70" s="80">
        <v>0.0</v>
      </c>
      <c r="P70" s="80">
        <v>0.0</v>
      </c>
      <c r="Q70" s="80">
        <v>0.0</v>
      </c>
      <c r="R70" s="80">
        <v>0.0</v>
      </c>
      <c r="S70" s="80">
        <v>0.0</v>
      </c>
      <c r="T70" s="80">
        <v>0.0</v>
      </c>
      <c r="U70" s="80">
        <v>0.0</v>
      </c>
      <c r="V70" s="80">
        <v>0.0</v>
      </c>
      <c r="W70" s="80">
        <v>0.0</v>
      </c>
      <c r="X70" s="80">
        <v>0.0</v>
      </c>
      <c r="Y70" s="80">
        <v>0.0</v>
      </c>
      <c r="Z70" s="80">
        <v>0.0</v>
      </c>
      <c r="AA70" s="80">
        <v>0.0</v>
      </c>
      <c r="AB70" s="80">
        <v>0.0</v>
      </c>
      <c r="AC70" s="80">
        <v>0.0</v>
      </c>
      <c r="AD70" s="80">
        <v>0.0</v>
      </c>
      <c r="AE70" s="80">
        <v>0.0</v>
      </c>
      <c r="AF70" s="80">
        <v>0.0</v>
      </c>
      <c r="AG70" s="80">
        <v>0.0</v>
      </c>
      <c r="AH70" s="80">
        <v>0.0</v>
      </c>
      <c r="AI70" s="80">
        <v>0.0</v>
      </c>
      <c r="AJ70" s="80">
        <v>0.0</v>
      </c>
      <c r="AK70" s="80">
        <v>0.0</v>
      </c>
      <c r="AL70" s="80">
        <v>0.0</v>
      </c>
      <c r="AM70" s="80">
        <v>0.0</v>
      </c>
      <c r="AN70" s="80">
        <v>0.0</v>
      </c>
      <c r="AO70" s="80">
        <v>0.0</v>
      </c>
      <c r="AP70" s="80">
        <v>0.0</v>
      </c>
      <c r="AQ70" s="80">
        <v>0.0</v>
      </c>
      <c r="AR70" s="80">
        <v>0.0</v>
      </c>
      <c r="AS70" s="80">
        <v>0.0</v>
      </c>
      <c r="AT70" s="80">
        <v>0.0</v>
      </c>
      <c r="AU70" s="80">
        <v>0.0</v>
      </c>
      <c r="AV70" s="80">
        <f t="shared" si="2"/>
        <v>1696768.64</v>
      </c>
      <c r="AW70" s="80">
        <f t="shared" si="4"/>
        <v>1696768.64</v>
      </c>
    </row>
    <row r="71">
      <c r="A71" s="13"/>
      <c r="B71" s="86">
        <v>54.0</v>
      </c>
      <c r="C71" s="89" t="s">
        <v>625</v>
      </c>
      <c r="D71" s="61" t="s">
        <v>626</v>
      </c>
      <c r="E71" s="218" t="s">
        <v>627</v>
      </c>
      <c r="F71" s="220">
        <v>7.0</v>
      </c>
      <c r="G71" s="223" t="s">
        <v>511</v>
      </c>
      <c r="H71" s="225">
        <v>1000000.0</v>
      </c>
      <c r="I71" s="80">
        <f t="shared" si="1"/>
        <v>7000000</v>
      </c>
      <c r="J71" s="80">
        <v>0.0</v>
      </c>
      <c r="K71" s="80">
        <v>0.0</v>
      </c>
      <c r="L71" s="80">
        <v>0.0</v>
      </c>
      <c r="M71" s="80">
        <v>0.0</v>
      </c>
      <c r="N71" s="80">
        <v>0.0</v>
      </c>
      <c r="O71" s="80">
        <v>0.0</v>
      </c>
      <c r="P71" s="80">
        <v>0.0</v>
      </c>
      <c r="Q71" s="80">
        <v>0.0</v>
      </c>
      <c r="R71" s="80">
        <v>0.0</v>
      </c>
      <c r="S71" s="80">
        <v>0.0</v>
      </c>
      <c r="T71" s="80">
        <v>0.0</v>
      </c>
      <c r="U71" s="80">
        <v>0.0</v>
      </c>
      <c r="V71" s="80">
        <v>0.0</v>
      </c>
      <c r="W71" s="80">
        <v>0.0</v>
      </c>
      <c r="X71" s="80">
        <v>0.0</v>
      </c>
      <c r="Y71" s="80">
        <v>0.0</v>
      </c>
      <c r="Z71" s="80">
        <v>0.0</v>
      </c>
      <c r="AA71" s="80">
        <v>0.0</v>
      </c>
      <c r="AB71" s="80">
        <v>0.0</v>
      </c>
      <c r="AC71" s="80">
        <v>0.0</v>
      </c>
      <c r="AD71" s="80">
        <v>0.0</v>
      </c>
      <c r="AE71" s="80">
        <v>0.0</v>
      </c>
      <c r="AF71" s="80">
        <v>0.0</v>
      </c>
      <c r="AG71" s="80">
        <v>0.0</v>
      </c>
      <c r="AH71" s="80">
        <v>0.0</v>
      </c>
      <c r="AI71" s="80">
        <v>0.0</v>
      </c>
      <c r="AJ71" s="80">
        <v>0.0</v>
      </c>
      <c r="AK71" s="80">
        <v>0.0</v>
      </c>
      <c r="AL71" s="80">
        <v>0.0</v>
      </c>
      <c r="AM71" s="80">
        <v>0.0</v>
      </c>
      <c r="AN71" s="80">
        <v>0.0</v>
      </c>
      <c r="AO71" s="80">
        <v>0.0</v>
      </c>
      <c r="AP71" s="80">
        <v>0.0</v>
      </c>
      <c r="AQ71" s="80">
        <v>0.0</v>
      </c>
      <c r="AR71" s="80">
        <v>0.0</v>
      </c>
      <c r="AS71" s="80">
        <v>0.0</v>
      </c>
      <c r="AT71" s="80">
        <v>0.0</v>
      </c>
      <c r="AU71" s="80">
        <v>0.0</v>
      </c>
      <c r="AV71" s="80">
        <f t="shared" si="2"/>
        <v>7000000</v>
      </c>
      <c r="AW71" s="80">
        <f t="shared" si="4"/>
        <v>7000000</v>
      </c>
    </row>
    <row r="72">
      <c r="A72" s="13"/>
      <c r="B72" s="217">
        <v>55.0</v>
      </c>
      <c r="C72" s="89" t="s">
        <v>628</v>
      </c>
      <c r="D72" s="61" t="s">
        <v>629</v>
      </c>
      <c r="E72" s="218" t="s">
        <v>630</v>
      </c>
      <c r="F72" s="220">
        <v>8.0</v>
      </c>
      <c r="G72" s="223" t="s">
        <v>511</v>
      </c>
      <c r="H72" s="225">
        <v>610000.0</v>
      </c>
      <c r="I72" s="80">
        <f t="shared" si="1"/>
        <v>4880000</v>
      </c>
      <c r="J72" s="80">
        <v>0.0</v>
      </c>
      <c r="K72" s="80">
        <v>0.0</v>
      </c>
      <c r="L72" s="80">
        <v>0.0</v>
      </c>
      <c r="M72" s="80">
        <v>0.0</v>
      </c>
      <c r="N72" s="80">
        <v>0.0</v>
      </c>
      <c r="O72" s="80">
        <v>0.0</v>
      </c>
      <c r="P72" s="80">
        <v>0.0</v>
      </c>
      <c r="Q72" s="80">
        <v>0.0</v>
      </c>
      <c r="R72" s="80">
        <v>0.0</v>
      </c>
      <c r="S72" s="80">
        <v>0.0</v>
      </c>
      <c r="T72" s="80">
        <v>0.0</v>
      </c>
      <c r="U72" s="80">
        <v>0.0</v>
      </c>
      <c r="V72" s="80">
        <v>0.0</v>
      </c>
      <c r="W72" s="80">
        <v>0.0</v>
      </c>
      <c r="X72" s="80">
        <v>0.0</v>
      </c>
      <c r="Y72" s="80">
        <v>0.0</v>
      </c>
      <c r="Z72" s="80">
        <v>0.0</v>
      </c>
      <c r="AA72" s="80">
        <v>0.0</v>
      </c>
      <c r="AB72" s="80">
        <v>0.0</v>
      </c>
      <c r="AC72" s="80">
        <v>0.0</v>
      </c>
      <c r="AD72" s="80">
        <v>0.0</v>
      </c>
      <c r="AE72" s="80">
        <v>0.0</v>
      </c>
      <c r="AF72" s="80">
        <v>0.0</v>
      </c>
      <c r="AG72" s="80">
        <v>0.0</v>
      </c>
      <c r="AH72" s="80">
        <v>0.0</v>
      </c>
      <c r="AI72" s="80">
        <v>0.0</v>
      </c>
      <c r="AJ72" s="80">
        <v>0.0</v>
      </c>
      <c r="AK72" s="80">
        <v>0.0</v>
      </c>
      <c r="AL72" s="80">
        <v>0.0</v>
      </c>
      <c r="AM72" s="80">
        <v>0.0</v>
      </c>
      <c r="AN72" s="80">
        <v>0.0</v>
      </c>
      <c r="AO72" s="80">
        <v>0.0</v>
      </c>
      <c r="AP72" s="80">
        <v>0.0</v>
      </c>
      <c r="AQ72" s="80">
        <v>0.0</v>
      </c>
      <c r="AR72" s="80">
        <v>0.0</v>
      </c>
      <c r="AS72" s="80">
        <v>0.0</v>
      </c>
      <c r="AT72" s="80">
        <v>0.0</v>
      </c>
      <c r="AU72" s="80">
        <v>0.0</v>
      </c>
      <c r="AV72" s="80">
        <f t="shared" si="2"/>
        <v>4880000</v>
      </c>
      <c r="AW72" s="80">
        <f t="shared" si="4"/>
        <v>4880000</v>
      </c>
    </row>
    <row r="73">
      <c r="A73" s="13"/>
      <c r="B73" s="86">
        <v>56.0</v>
      </c>
      <c r="C73" s="89" t="s">
        <v>631</v>
      </c>
      <c r="D73" s="233" t="s">
        <v>632</v>
      </c>
      <c r="E73" s="218" t="s">
        <v>633</v>
      </c>
      <c r="F73" s="220">
        <v>4.0</v>
      </c>
      <c r="G73" s="223" t="s">
        <v>511</v>
      </c>
      <c r="H73" s="227">
        <v>1254000.0</v>
      </c>
      <c r="I73" s="80">
        <f t="shared" si="1"/>
        <v>5016000</v>
      </c>
      <c r="J73" s="80">
        <v>0.0</v>
      </c>
      <c r="K73" s="80">
        <v>0.0</v>
      </c>
      <c r="L73" s="80">
        <v>0.0</v>
      </c>
      <c r="M73" s="80">
        <v>0.0</v>
      </c>
      <c r="N73" s="80">
        <v>0.0</v>
      </c>
      <c r="O73" s="80">
        <v>0.0</v>
      </c>
      <c r="P73" s="80">
        <v>0.0</v>
      </c>
      <c r="Q73" s="80">
        <v>0.0</v>
      </c>
      <c r="R73" s="80">
        <v>0.0</v>
      </c>
      <c r="S73" s="80">
        <v>0.0</v>
      </c>
      <c r="T73" s="80">
        <v>0.0</v>
      </c>
      <c r="U73" s="80">
        <v>0.0</v>
      </c>
      <c r="V73" s="80">
        <v>0.0</v>
      </c>
      <c r="W73" s="80">
        <v>0.0</v>
      </c>
      <c r="X73" s="80">
        <v>0.0</v>
      </c>
      <c r="Y73" s="80">
        <v>0.0</v>
      </c>
      <c r="Z73" s="80">
        <v>0.0</v>
      </c>
      <c r="AA73" s="80">
        <v>0.0</v>
      </c>
      <c r="AB73" s="80">
        <v>0.0</v>
      </c>
      <c r="AC73" s="80">
        <v>0.0</v>
      </c>
      <c r="AD73" s="80">
        <v>0.0</v>
      </c>
      <c r="AE73" s="80">
        <v>0.0</v>
      </c>
      <c r="AF73" s="80">
        <v>0.0</v>
      </c>
      <c r="AG73" s="80">
        <v>0.0</v>
      </c>
      <c r="AH73" s="80">
        <v>0.0</v>
      </c>
      <c r="AI73" s="80">
        <v>0.0</v>
      </c>
      <c r="AJ73" s="80">
        <v>0.0</v>
      </c>
      <c r="AK73" s="80">
        <v>0.0</v>
      </c>
      <c r="AL73" s="80">
        <v>0.0</v>
      </c>
      <c r="AM73" s="80">
        <v>0.0</v>
      </c>
      <c r="AN73" s="80">
        <v>0.0</v>
      </c>
      <c r="AO73" s="80">
        <v>0.0</v>
      </c>
      <c r="AP73" s="80">
        <v>0.0</v>
      </c>
      <c r="AQ73" s="80">
        <v>0.0</v>
      </c>
      <c r="AR73" s="80">
        <v>0.0</v>
      </c>
      <c r="AS73" s="80">
        <v>0.0</v>
      </c>
      <c r="AT73" s="80">
        <v>0.0</v>
      </c>
      <c r="AU73" s="80">
        <v>0.0</v>
      </c>
      <c r="AV73" s="80">
        <f t="shared" si="2"/>
        <v>5016000</v>
      </c>
      <c r="AW73" s="80">
        <f t="shared" si="4"/>
        <v>5016000</v>
      </c>
    </row>
    <row r="74">
      <c r="A74" s="13"/>
      <c r="B74" s="217">
        <v>57.0</v>
      </c>
      <c r="C74" s="89" t="s">
        <v>634</v>
      </c>
      <c r="D74" s="89" t="s">
        <v>635</v>
      </c>
      <c r="E74" s="218" t="s">
        <v>636</v>
      </c>
      <c r="F74" s="220">
        <v>6.0</v>
      </c>
      <c r="G74" s="223" t="s">
        <v>511</v>
      </c>
      <c r="H74" s="227">
        <v>1786000.0</v>
      </c>
      <c r="I74" s="80">
        <f t="shared" si="1"/>
        <v>10716000</v>
      </c>
      <c r="J74" s="80">
        <v>0.0</v>
      </c>
      <c r="K74" s="80">
        <v>0.0</v>
      </c>
      <c r="L74" s="80">
        <v>0.0</v>
      </c>
      <c r="M74" s="80">
        <v>0.0</v>
      </c>
      <c r="N74" s="80">
        <v>0.0</v>
      </c>
      <c r="O74" s="80">
        <v>0.0</v>
      </c>
      <c r="P74" s="80">
        <v>0.0</v>
      </c>
      <c r="Q74" s="80">
        <v>0.0</v>
      </c>
      <c r="R74" s="80">
        <v>0.0</v>
      </c>
      <c r="S74" s="80">
        <v>0.0</v>
      </c>
      <c r="T74" s="80">
        <v>0.0</v>
      </c>
      <c r="U74" s="80">
        <v>0.0</v>
      </c>
      <c r="V74" s="80">
        <v>0.0</v>
      </c>
      <c r="W74" s="80">
        <v>0.0</v>
      </c>
      <c r="X74" s="80">
        <v>0.0</v>
      </c>
      <c r="Y74" s="80">
        <v>0.0</v>
      </c>
      <c r="Z74" s="80">
        <v>0.0</v>
      </c>
      <c r="AA74" s="80">
        <v>0.0</v>
      </c>
      <c r="AB74" s="80">
        <v>0.0</v>
      </c>
      <c r="AC74" s="80">
        <v>0.0</v>
      </c>
      <c r="AD74" s="80">
        <v>0.0</v>
      </c>
      <c r="AE74" s="80">
        <v>0.0</v>
      </c>
      <c r="AF74" s="80">
        <v>0.0</v>
      </c>
      <c r="AG74" s="80">
        <v>0.0</v>
      </c>
      <c r="AH74" s="80">
        <v>0.0</v>
      </c>
      <c r="AI74" s="80">
        <v>0.0</v>
      </c>
      <c r="AJ74" s="80">
        <v>0.0</v>
      </c>
      <c r="AK74" s="80">
        <v>0.0</v>
      </c>
      <c r="AL74" s="80">
        <v>0.0</v>
      </c>
      <c r="AM74" s="80">
        <v>0.0</v>
      </c>
      <c r="AN74" s="80">
        <v>0.0</v>
      </c>
      <c r="AO74" s="80">
        <v>0.0</v>
      </c>
      <c r="AP74" s="80">
        <v>0.0</v>
      </c>
      <c r="AQ74" s="80">
        <v>0.0</v>
      </c>
      <c r="AR74" s="80">
        <v>0.0</v>
      </c>
      <c r="AS74" s="80">
        <v>0.0</v>
      </c>
      <c r="AT74" s="80">
        <v>0.0</v>
      </c>
      <c r="AU74" s="80">
        <v>0.0</v>
      </c>
      <c r="AV74" s="80">
        <f t="shared" si="2"/>
        <v>10716000</v>
      </c>
      <c r="AW74" s="80">
        <f t="shared" si="4"/>
        <v>10716000</v>
      </c>
    </row>
    <row r="75">
      <c r="A75" s="13"/>
      <c r="B75" s="86">
        <v>58.0</v>
      </c>
      <c r="C75" s="89" t="s">
        <v>637</v>
      </c>
      <c r="D75" s="61" t="s">
        <v>638</v>
      </c>
      <c r="E75" s="218" t="s">
        <v>639</v>
      </c>
      <c r="F75" s="220">
        <v>4.0</v>
      </c>
      <c r="G75" s="223" t="s">
        <v>511</v>
      </c>
      <c r="H75" s="225">
        <f>1900000*1.19</f>
        <v>2261000</v>
      </c>
      <c r="I75" s="80">
        <f t="shared" si="1"/>
        <v>9044000</v>
      </c>
      <c r="J75" s="80">
        <v>0.0</v>
      </c>
      <c r="K75" s="80">
        <v>0.0</v>
      </c>
      <c r="L75" s="80">
        <v>0.0</v>
      </c>
      <c r="M75" s="80">
        <v>0.0</v>
      </c>
      <c r="N75" s="80">
        <v>0.0</v>
      </c>
      <c r="O75" s="80">
        <v>0.0</v>
      </c>
      <c r="P75" s="80">
        <v>0.0</v>
      </c>
      <c r="Q75" s="80">
        <v>0.0</v>
      </c>
      <c r="R75" s="80">
        <v>0.0</v>
      </c>
      <c r="S75" s="80">
        <v>0.0</v>
      </c>
      <c r="T75" s="80">
        <v>0.0</v>
      </c>
      <c r="U75" s="80">
        <v>0.0</v>
      </c>
      <c r="V75" s="80">
        <v>0.0</v>
      </c>
      <c r="W75" s="80">
        <v>0.0</v>
      </c>
      <c r="X75" s="80">
        <v>0.0</v>
      </c>
      <c r="Y75" s="80">
        <v>0.0</v>
      </c>
      <c r="Z75" s="80">
        <v>0.0</v>
      </c>
      <c r="AA75" s="80">
        <v>0.0</v>
      </c>
      <c r="AB75" s="80">
        <v>0.0</v>
      </c>
      <c r="AC75" s="80">
        <v>0.0</v>
      </c>
      <c r="AD75" s="80">
        <v>0.0</v>
      </c>
      <c r="AE75" s="80">
        <v>0.0</v>
      </c>
      <c r="AF75" s="80">
        <v>0.0</v>
      </c>
      <c r="AG75" s="80">
        <v>0.0</v>
      </c>
      <c r="AH75" s="80">
        <v>0.0</v>
      </c>
      <c r="AI75" s="80">
        <v>0.0</v>
      </c>
      <c r="AJ75" s="80">
        <v>0.0</v>
      </c>
      <c r="AK75" s="80">
        <v>0.0</v>
      </c>
      <c r="AL75" s="80">
        <v>0.0</v>
      </c>
      <c r="AM75" s="80">
        <v>0.0</v>
      </c>
      <c r="AN75" s="80">
        <v>0.0</v>
      </c>
      <c r="AO75" s="80">
        <v>0.0</v>
      </c>
      <c r="AP75" s="80">
        <v>0.0</v>
      </c>
      <c r="AQ75" s="80">
        <v>0.0</v>
      </c>
      <c r="AR75" s="80">
        <v>0.0</v>
      </c>
      <c r="AS75" s="80">
        <v>0.0</v>
      </c>
      <c r="AT75" s="80">
        <v>0.0</v>
      </c>
      <c r="AU75" s="80">
        <v>0.0</v>
      </c>
      <c r="AV75" s="80">
        <f t="shared" si="2"/>
        <v>9044000</v>
      </c>
      <c r="AW75" s="80">
        <f t="shared" si="4"/>
        <v>9044000</v>
      </c>
    </row>
    <row r="76">
      <c r="A76" s="13"/>
      <c r="B76" s="217">
        <v>59.0</v>
      </c>
      <c r="C76" s="89" t="s">
        <v>640</v>
      </c>
      <c r="D76" s="61" t="s">
        <v>641</v>
      </c>
      <c r="E76" s="218" t="s">
        <v>642</v>
      </c>
      <c r="F76" s="220">
        <v>4.0</v>
      </c>
      <c r="G76" s="223" t="s">
        <v>511</v>
      </c>
      <c r="H76" s="225">
        <f>1400000*1.19*1.4</f>
        <v>2332400</v>
      </c>
      <c r="I76" s="80">
        <f t="shared" si="1"/>
        <v>9329600</v>
      </c>
      <c r="J76" s="80">
        <v>0.0</v>
      </c>
      <c r="K76" s="80">
        <v>0.0</v>
      </c>
      <c r="L76" s="80">
        <v>0.0</v>
      </c>
      <c r="M76" s="80">
        <v>0.0</v>
      </c>
      <c r="N76" s="80">
        <v>0.0</v>
      </c>
      <c r="O76" s="80">
        <v>0.0</v>
      </c>
      <c r="P76" s="80">
        <v>0.0</v>
      </c>
      <c r="Q76" s="80">
        <v>0.0</v>
      </c>
      <c r="R76" s="80">
        <v>0.0</v>
      </c>
      <c r="S76" s="80">
        <v>0.0</v>
      </c>
      <c r="T76" s="80">
        <v>0.0</v>
      </c>
      <c r="U76" s="80">
        <v>0.0</v>
      </c>
      <c r="V76" s="80">
        <v>0.0</v>
      </c>
      <c r="W76" s="80">
        <v>0.0</v>
      </c>
      <c r="X76" s="80">
        <v>0.0</v>
      </c>
      <c r="Y76" s="80">
        <v>0.0</v>
      </c>
      <c r="Z76" s="80">
        <v>0.0</v>
      </c>
      <c r="AA76" s="80">
        <v>0.0</v>
      </c>
      <c r="AB76" s="80">
        <v>0.0</v>
      </c>
      <c r="AC76" s="80">
        <v>0.0</v>
      </c>
      <c r="AD76" s="80">
        <v>0.0</v>
      </c>
      <c r="AE76" s="80">
        <v>0.0</v>
      </c>
      <c r="AF76" s="80">
        <v>0.0</v>
      </c>
      <c r="AG76" s="80">
        <v>0.0</v>
      </c>
      <c r="AH76" s="80">
        <v>0.0</v>
      </c>
      <c r="AI76" s="80">
        <v>0.0</v>
      </c>
      <c r="AJ76" s="80">
        <v>0.0</v>
      </c>
      <c r="AK76" s="80">
        <v>0.0</v>
      </c>
      <c r="AL76" s="80">
        <v>0.0</v>
      </c>
      <c r="AM76" s="80">
        <v>0.0</v>
      </c>
      <c r="AN76" s="80">
        <v>0.0</v>
      </c>
      <c r="AO76" s="80">
        <v>0.0</v>
      </c>
      <c r="AP76" s="80">
        <v>0.0</v>
      </c>
      <c r="AQ76" s="80">
        <v>0.0</v>
      </c>
      <c r="AR76" s="80">
        <v>0.0</v>
      </c>
      <c r="AS76" s="80">
        <v>0.0</v>
      </c>
      <c r="AT76" s="80">
        <v>0.0</v>
      </c>
      <c r="AU76" s="80">
        <v>0.0</v>
      </c>
      <c r="AV76" s="80">
        <f t="shared" si="2"/>
        <v>9329600</v>
      </c>
      <c r="AW76" s="80">
        <f t="shared" si="4"/>
        <v>9329600</v>
      </c>
    </row>
    <row r="77">
      <c r="A77" s="13"/>
      <c r="B77" s="86">
        <v>60.0</v>
      </c>
      <c r="C77" s="89" t="s">
        <v>643</v>
      </c>
      <c r="D77" s="61" t="s">
        <v>644</v>
      </c>
      <c r="E77" s="218" t="s">
        <v>645</v>
      </c>
      <c r="F77" s="220">
        <v>6.0</v>
      </c>
      <c r="G77" s="223" t="s">
        <v>511</v>
      </c>
      <c r="H77" s="225">
        <f>900000*1.19*1.5</f>
        <v>1606500</v>
      </c>
      <c r="I77" s="80">
        <f t="shared" si="1"/>
        <v>9639000</v>
      </c>
      <c r="J77" s="80">
        <v>0.0</v>
      </c>
      <c r="K77" s="80">
        <v>0.0</v>
      </c>
      <c r="L77" s="80">
        <v>0.0</v>
      </c>
      <c r="M77" s="80">
        <v>0.0</v>
      </c>
      <c r="N77" s="80">
        <v>0.0</v>
      </c>
      <c r="O77" s="80">
        <v>0.0</v>
      </c>
      <c r="P77" s="80">
        <v>0.0</v>
      </c>
      <c r="Q77" s="80">
        <v>0.0</v>
      </c>
      <c r="R77" s="80">
        <v>0.0</v>
      </c>
      <c r="S77" s="80">
        <v>0.0</v>
      </c>
      <c r="T77" s="80">
        <v>0.0</v>
      </c>
      <c r="U77" s="80">
        <v>0.0</v>
      </c>
      <c r="V77" s="80">
        <v>0.0</v>
      </c>
      <c r="W77" s="80">
        <v>0.0</v>
      </c>
      <c r="X77" s="80">
        <v>0.0</v>
      </c>
      <c r="Y77" s="80">
        <v>0.0</v>
      </c>
      <c r="Z77" s="80">
        <v>0.0</v>
      </c>
      <c r="AA77" s="80">
        <v>0.0</v>
      </c>
      <c r="AB77" s="80">
        <v>0.0</v>
      </c>
      <c r="AC77" s="80">
        <v>0.0</v>
      </c>
      <c r="AD77" s="80">
        <v>0.0</v>
      </c>
      <c r="AE77" s="80">
        <v>0.0</v>
      </c>
      <c r="AF77" s="80">
        <v>0.0</v>
      </c>
      <c r="AG77" s="80">
        <v>0.0</v>
      </c>
      <c r="AH77" s="80">
        <v>0.0</v>
      </c>
      <c r="AI77" s="80">
        <v>0.0</v>
      </c>
      <c r="AJ77" s="80">
        <v>0.0</v>
      </c>
      <c r="AK77" s="80">
        <v>0.0</v>
      </c>
      <c r="AL77" s="80">
        <v>0.0</v>
      </c>
      <c r="AM77" s="80">
        <v>0.0</v>
      </c>
      <c r="AN77" s="80">
        <v>0.0</v>
      </c>
      <c r="AO77" s="80">
        <v>0.0</v>
      </c>
      <c r="AP77" s="80">
        <v>0.0</v>
      </c>
      <c r="AQ77" s="80">
        <v>0.0</v>
      </c>
      <c r="AR77" s="80">
        <v>0.0</v>
      </c>
      <c r="AS77" s="80">
        <v>0.0</v>
      </c>
      <c r="AT77" s="80">
        <v>0.0</v>
      </c>
      <c r="AU77" s="80">
        <v>0.0</v>
      </c>
      <c r="AV77" s="80">
        <f t="shared" si="2"/>
        <v>9639000</v>
      </c>
      <c r="AW77" s="80">
        <f t="shared" si="4"/>
        <v>9639000</v>
      </c>
    </row>
    <row r="78">
      <c r="A78" s="13"/>
      <c r="B78" s="217">
        <v>61.0</v>
      </c>
      <c r="C78" s="89" t="s">
        <v>646</v>
      </c>
      <c r="D78" s="89" t="s">
        <v>647</v>
      </c>
      <c r="E78" s="218" t="s">
        <v>648</v>
      </c>
      <c r="F78" s="220">
        <v>4.0</v>
      </c>
      <c r="G78" s="223" t="s">
        <v>511</v>
      </c>
      <c r="H78" s="227">
        <v>5150000.0</v>
      </c>
      <c r="I78" s="80">
        <f t="shared" si="1"/>
        <v>20600000</v>
      </c>
      <c r="J78" s="80">
        <v>0.0</v>
      </c>
      <c r="K78" s="80">
        <v>0.0</v>
      </c>
      <c r="L78" s="80">
        <v>0.0</v>
      </c>
      <c r="M78" s="80">
        <v>0.0</v>
      </c>
      <c r="N78" s="80">
        <v>0.0</v>
      </c>
      <c r="O78" s="80">
        <v>0.0</v>
      </c>
      <c r="P78" s="80">
        <v>0.0</v>
      </c>
      <c r="Q78" s="80">
        <v>0.0</v>
      </c>
      <c r="R78" s="80">
        <v>0.0</v>
      </c>
      <c r="S78" s="80">
        <v>0.0</v>
      </c>
      <c r="T78" s="80">
        <v>0.0</v>
      </c>
      <c r="U78" s="80">
        <v>0.0</v>
      </c>
      <c r="V78" s="80">
        <v>0.0</v>
      </c>
      <c r="W78" s="80">
        <v>0.0</v>
      </c>
      <c r="X78" s="80">
        <v>0.0</v>
      </c>
      <c r="Y78" s="80">
        <v>0.0</v>
      </c>
      <c r="Z78" s="80">
        <v>0.0</v>
      </c>
      <c r="AA78" s="80">
        <v>0.0</v>
      </c>
      <c r="AB78" s="80">
        <v>0.0</v>
      </c>
      <c r="AC78" s="80">
        <v>0.0</v>
      </c>
      <c r="AD78" s="80">
        <v>0.0</v>
      </c>
      <c r="AE78" s="80">
        <v>0.0</v>
      </c>
      <c r="AF78" s="80">
        <v>0.0</v>
      </c>
      <c r="AG78" s="80">
        <v>0.0</v>
      </c>
      <c r="AH78" s="80">
        <v>0.0</v>
      </c>
      <c r="AI78" s="80">
        <v>0.0</v>
      </c>
      <c r="AJ78" s="80">
        <v>0.0</v>
      </c>
      <c r="AK78" s="80">
        <v>0.0</v>
      </c>
      <c r="AL78" s="80">
        <v>0.0</v>
      </c>
      <c r="AM78" s="80">
        <v>0.0</v>
      </c>
      <c r="AN78" s="80">
        <v>0.0</v>
      </c>
      <c r="AO78" s="80">
        <v>0.0</v>
      </c>
      <c r="AP78" s="80">
        <v>0.0</v>
      </c>
      <c r="AQ78" s="80">
        <v>0.0</v>
      </c>
      <c r="AR78" s="80">
        <v>0.0</v>
      </c>
      <c r="AS78" s="80">
        <v>0.0</v>
      </c>
      <c r="AT78" s="80">
        <v>0.0</v>
      </c>
      <c r="AU78" s="80">
        <v>0.0</v>
      </c>
      <c r="AV78" s="80">
        <f t="shared" si="2"/>
        <v>20600000</v>
      </c>
      <c r="AW78" s="80">
        <f t="shared" si="4"/>
        <v>20600000</v>
      </c>
    </row>
    <row r="79">
      <c r="A79" s="13"/>
      <c r="B79" s="86">
        <v>62.0</v>
      </c>
      <c r="C79" s="89" t="s">
        <v>649</v>
      </c>
      <c r="D79" s="61" t="s">
        <v>650</v>
      </c>
      <c r="E79" s="218" t="s">
        <v>651</v>
      </c>
      <c r="F79" s="220">
        <v>4.0</v>
      </c>
      <c r="G79" s="223" t="s">
        <v>511</v>
      </c>
      <c r="H79" s="227">
        <v>460000.0</v>
      </c>
      <c r="I79" s="80">
        <f t="shared" si="1"/>
        <v>1840000</v>
      </c>
      <c r="J79" s="80">
        <v>0.0</v>
      </c>
      <c r="K79" s="80">
        <v>0.0</v>
      </c>
      <c r="L79" s="80">
        <v>0.0</v>
      </c>
      <c r="M79" s="80">
        <v>0.0</v>
      </c>
      <c r="N79" s="80">
        <v>0.0</v>
      </c>
      <c r="O79" s="80">
        <v>0.0</v>
      </c>
      <c r="P79" s="80">
        <v>0.0</v>
      </c>
      <c r="Q79" s="80">
        <v>0.0</v>
      </c>
      <c r="R79" s="80">
        <v>0.0</v>
      </c>
      <c r="S79" s="80">
        <v>0.0</v>
      </c>
      <c r="T79" s="80">
        <v>0.0</v>
      </c>
      <c r="U79" s="80">
        <v>0.0</v>
      </c>
      <c r="V79" s="80">
        <v>0.0</v>
      </c>
      <c r="W79" s="80">
        <v>0.0</v>
      </c>
      <c r="X79" s="80">
        <v>0.0</v>
      </c>
      <c r="Y79" s="80">
        <v>0.0</v>
      </c>
      <c r="Z79" s="80">
        <v>0.0</v>
      </c>
      <c r="AA79" s="80">
        <v>0.0</v>
      </c>
      <c r="AB79" s="80">
        <v>0.0</v>
      </c>
      <c r="AC79" s="80">
        <v>0.0</v>
      </c>
      <c r="AD79" s="80">
        <v>0.0</v>
      </c>
      <c r="AE79" s="80">
        <v>0.0</v>
      </c>
      <c r="AF79" s="80">
        <v>0.0</v>
      </c>
      <c r="AG79" s="80">
        <v>0.0</v>
      </c>
      <c r="AH79" s="80">
        <v>0.0</v>
      </c>
      <c r="AI79" s="80">
        <v>0.0</v>
      </c>
      <c r="AJ79" s="80">
        <v>0.0</v>
      </c>
      <c r="AK79" s="80">
        <v>0.0</v>
      </c>
      <c r="AL79" s="80">
        <v>0.0</v>
      </c>
      <c r="AM79" s="80">
        <v>0.0</v>
      </c>
      <c r="AN79" s="80">
        <v>0.0</v>
      </c>
      <c r="AO79" s="80">
        <v>0.0</v>
      </c>
      <c r="AP79" s="80">
        <v>0.0</v>
      </c>
      <c r="AQ79" s="80">
        <v>0.0</v>
      </c>
      <c r="AR79" s="80">
        <v>0.0</v>
      </c>
      <c r="AS79" s="80">
        <v>0.0</v>
      </c>
      <c r="AT79" s="80">
        <v>0.0</v>
      </c>
      <c r="AU79" s="80">
        <v>0.0</v>
      </c>
      <c r="AV79" s="80">
        <f t="shared" si="2"/>
        <v>1840000</v>
      </c>
      <c r="AW79" s="80">
        <f t="shared" si="4"/>
        <v>1840000</v>
      </c>
    </row>
    <row r="80">
      <c r="A80" s="13"/>
      <c r="B80" s="217">
        <v>63.0</v>
      </c>
      <c r="C80" s="89" t="s">
        <v>652</v>
      </c>
      <c r="D80" s="61" t="s">
        <v>653</v>
      </c>
      <c r="E80" s="218" t="s">
        <v>651</v>
      </c>
      <c r="F80" s="220">
        <v>3.0</v>
      </c>
      <c r="G80" s="223" t="s">
        <v>511</v>
      </c>
      <c r="H80" s="225">
        <f>140000*1.19*1.5</f>
        <v>249900</v>
      </c>
      <c r="I80" s="80">
        <f t="shared" si="1"/>
        <v>749700</v>
      </c>
      <c r="J80" s="80">
        <v>0.0</v>
      </c>
      <c r="K80" s="80">
        <v>0.0</v>
      </c>
      <c r="L80" s="80">
        <v>0.0</v>
      </c>
      <c r="M80" s="80">
        <v>0.0</v>
      </c>
      <c r="N80" s="80">
        <v>0.0</v>
      </c>
      <c r="O80" s="80">
        <v>0.0</v>
      </c>
      <c r="P80" s="80">
        <v>0.0</v>
      </c>
      <c r="Q80" s="80">
        <v>0.0</v>
      </c>
      <c r="R80" s="80">
        <v>0.0</v>
      </c>
      <c r="S80" s="80">
        <v>0.0</v>
      </c>
      <c r="T80" s="80">
        <v>0.0</v>
      </c>
      <c r="U80" s="80">
        <v>0.0</v>
      </c>
      <c r="V80" s="80">
        <v>0.0</v>
      </c>
      <c r="W80" s="80">
        <v>0.0</v>
      </c>
      <c r="X80" s="80">
        <v>0.0</v>
      </c>
      <c r="Y80" s="80">
        <v>0.0</v>
      </c>
      <c r="Z80" s="80">
        <v>0.0</v>
      </c>
      <c r="AA80" s="80">
        <v>0.0</v>
      </c>
      <c r="AB80" s="80">
        <v>0.0</v>
      </c>
      <c r="AC80" s="80">
        <v>0.0</v>
      </c>
      <c r="AD80" s="80">
        <v>0.0</v>
      </c>
      <c r="AE80" s="80">
        <v>0.0</v>
      </c>
      <c r="AF80" s="80">
        <v>0.0</v>
      </c>
      <c r="AG80" s="80">
        <v>0.0</v>
      </c>
      <c r="AH80" s="80">
        <v>0.0</v>
      </c>
      <c r="AI80" s="80">
        <v>0.0</v>
      </c>
      <c r="AJ80" s="80">
        <v>0.0</v>
      </c>
      <c r="AK80" s="80">
        <v>0.0</v>
      </c>
      <c r="AL80" s="80">
        <v>0.0</v>
      </c>
      <c r="AM80" s="80">
        <v>0.0</v>
      </c>
      <c r="AN80" s="80">
        <v>0.0</v>
      </c>
      <c r="AO80" s="80">
        <v>0.0</v>
      </c>
      <c r="AP80" s="80">
        <v>0.0</v>
      </c>
      <c r="AQ80" s="80">
        <v>0.0</v>
      </c>
      <c r="AR80" s="80">
        <v>0.0</v>
      </c>
      <c r="AS80" s="80">
        <v>0.0</v>
      </c>
      <c r="AT80" s="80">
        <v>0.0</v>
      </c>
      <c r="AU80" s="80">
        <v>0.0</v>
      </c>
      <c r="AV80" s="80">
        <f t="shared" si="2"/>
        <v>749700</v>
      </c>
      <c r="AW80" s="80">
        <f t="shared" si="4"/>
        <v>749700</v>
      </c>
    </row>
    <row r="81">
      <c r="A81" s="13"/>
      <c r="B81" s="86">
        <v>64.0</v>
      </c>
      <c r="C81" s="89" t="s">
        <v>654</v>
      </c>
      <c r="D81" s="61" t="s">
        <v>655</v>
      </c>
      <c r="E81" s="218" t="s">
        <v>651</v>
      </c>
      <c r="F81" s="220">
        <v>3.0</v>
      </c>
      <c r="G81" s="223" t="s">
        <v>511</v>
      </c>
      <c r="H81" s="227">
        <v>420000.0</v>
      </c>
      <c r="I81" s="80">
        <f t="shared" si="1"/>
        <v>1260000</v>
      </c>
      <c r="J81" s="80">
        <v>0.0</v>
      </c>
      <c r="K81" s="80">
        <v>0.0</v>
      </c>
      <c r="L81" s="80">
        <v>0.0</v>
      </c>
      <c r="M81" s="80">
        <v>0.0</v>
      </c>
      <c r="N81" s="80">
        <v>0.0</v>
      </c>
      <c r="O81" s="80">
        <v>0.0</v>
      </c>
      <c r="P81" s="80">
        <v>0.0</v>
      </c>
      <c r="Q81" s="80">
        <v>0.0</v>
      </c>
      <c r="R81" s="80">
        <v>0.0</v>
      </c>
      <c r="S81" s="80">
        <v>0.0</v>
      </c>
      <c r="T81" s="80">
        <v>0.0</v>
      </c>
      <c r="U81" s="80">
        <v>0.0</v>
      </c>
      <c r="V81" s="80">
        <v>0.0</v>
      </c>
      <c r="W81" s="80">
        <v>0.0</v>
      </c>
      <c r="X81" s="80">
        <v>0.0</v>
      </c>
      <c r="Y81" s="80">
        <v>0.0</v>
      </c>
      <c r="Z81" s="80">
        <v>0.0</v>
      </c>
      <c r="AA81" s="80">
        <v>0.0</v>
      </c>
      <c r="AB81" s="80">
        <v>0.0</v>
      </c>
      <c r="AC81" s="80">
        <v>0.0</v>
      </c>
      <c r="AD81" s="80">
        <v>0.0</v>
      </c>
      <c r="AE81" s="80">
        <v>0.0</v>
      </c>
      <c r="AF81" s="80">
        <v>0.0</v>
      </c>
      <c r="AG81" s="80">
        <v>0.0</v>
      </c>
      <c r="AH81" s="80">
        <v>0.0</v>
      </c>
      <c r="AI81" s="80">
        <v>0.0</v>
      </c>
      <c r="AJ81" s="80">
        <v>0.0</v>
      </c>
      <c r="AK81" s="80">
        <v>0.0</v>
      </c>
      <c r="AL81" s="80">
        <v>0.0</v>
      </c>
      <c r="AM81" s="80">
        <v>0.0</v>
      </c>
      <c r="AN81" s="80">
        <v>0.0</v>
      </c>
      <c r="AO81" s="80">
        <v>0.0</v>
      </c>
      <c r="AP81" s="80">
        <v>0.0</v>
      </c>
      <c r="AQ81" s="80">
        <v>0.0</v>
      </c>
      <c r="AR81" s="80">
        <v>0.0</v>
      </c>
      <c r="AS81" s="80">
        <v>0.0</v>
      </c>
      <c r="AT81" s="80">
        <v>0.0</v>
      </c>
      <c r="AU81" s="80">
        <v>0.0</v>
      </c>
      <c r="AV81" s="80">
        <f t="shared" si="2"/>
        <v>1260000</v>
      </c>
      <c r="AW81" s="80">
        <f t="shared" si="4"/>
        <v>1260000</v>
      </c>
    </row>
    <row r="82">
      <c r="A82" s="13"/>
      <c r="B82" s="217">
        <v>65.0</v>
      </c>
      <c r="C82" s="89" t="s">
        <v>656</v>
      </c>
      <c r="D82" s="61" t="s">
        <v>657</v>
      </c>
      <c r="E82" s="218" t="s">
        <v>658</v>
      </c>
      <c r="F82" s="220">
        <v>5.0</v>
      </c>
      <c r="G82" s="223" t="s">
        <v>511</v>
      </c>
      <c r="H82" s="225">
        <f>430000*1.19*1.5</f>
        <v>767550</v>
      </c>
      <c r="I82" s="80">
        <f t="shared" si="1"/>
        <v>3837750</v>
      </c>
      <c r="J82" s="80">
        <v>0.0</v>
      </c>
      <c r="K82" s="80">
        <v>0.0</v>
      </c>
      <c r="L82" s="80">
        <v>0.0</v>
      </c>
      <c r="M82" s="80">
        <v>0.0</v>
      </c>
      <c r="N82" s="80">
        <v>0.0</v>
      </c>
      <c r="O82" s="80">
        <v>0.0</v>
      </c>
      <c r="P82" s="80">
        <v>0.0</v>
      </c>
      <c r="Q82" s="80">
        <v>0.0</v>
      </c>
      <c r="R82" s="80">
        <v>0.0</v>
      </c>
      <c r="S82" s="80">
        <v>0.0</v>
      </c>
      <c r="T82" s="80">
        <v>0.0</v>
      </c>
      <c r="U82" s="80">
        <v>0.0</v>
      </c>
      <c r="V82" s="80">
        <v>0.0</v>
      </c>
      <c r="W82" s="80">
        <v>0.0</v>
      </c>
      <c r="X82" s="80">
        <v>0.0</v>
      </c>
      <c r="Y82" s="80">
        <v>0.0</v>
      </c>
      <c r="Z82" s="80">
        <v>0.0</v>
      </c>
      <c r="AA82" s="80">
        <v>0.0</v>
      </c>
      <c r="AB82" s="80">
        <v>0.0</v>
      </c>
      <c r="AC82" s="80">
        <v>0.0</v>
      </c>
      <c r="AD82" s="80">
        <v>0.0</v>
      </c>
      <c r="AE82" s="80">
        <v>0.0</v>
      </c>
      <c r="AF82" s="80">
        <v>0.0</v>
      </c>
      <c r="AG82" s="80">
        <v>0.0</v>
      </c>
      <c r="AH82" s="80">
        <v>0.0</v>
      </c>
      <c r="AI82" s="80">
        <v>0.0</v>
      </c>
      <c r="AJ82" s="80">
        <v>0.0</v>
      </c>
      <c r="AK82" s="80">
        <v>0.0</v>
      </c>
      <c r="AL82" s="80">
        <v>0.0</v>
      </c>
      <c r="AM82" s="80">
        <v>0.0</v>
      </c>
      <c r="AN82" s="80">
        <v>0.0</v>
      </c>
      <c r="AO82" s="80">
        <v>0.0</v>
      </c>
      <c r="AP82" s="80">
        <v>0.0</v>
      </c>
      <c r="AQ82" s="80">
        <v>0.0</v>
      </c>
      <c r="AR82" s="80">
        <v>0.0</v>
      </c>
      <c r="AS82" s="80">
        <v>0.0</v>
      </c>
      <c r="AT82" s="80">
        <v>0.0</v>
      </c>
      <c r="AU82" s="80">
        <v>0.0</v>
      </c>
      <c r="AV82" s="80">
        <f t="shared" si="2"/>
        <v>3837750</v>
      </c>
      <c r="AW82" s="80">
        <f t="shared" si="4"/>
        <v>3837750</v>
      </c>
    </row>
    <row r="83">
      <c r="A83" s="13"/>
      <c r="B83" s="217">
        <v>66.0</v>
      </c>
      <c r="C83" s="89" t="s">
        <v>659</v>
      </c>
      <c r="D83" s="61" t="s">
        <v>660</v>
      </c>
      <c r="E83" s="218" t="s">
        <v>661</v>
      </c>
      <c r="F83" s="220">
        <v>6.0</v>
      </c>
      <c r="G83" s="223" t="s">
        <v>511</v>
      </c>
      <c r="H83" s="225">
        <f>780000*1.19*1.5</f>
        <v>1392300</v>
      </c>
      <c r="I83" s="80">
        <f t="shared" si="1"/>
        <v>8353800</v>
      </c>
      <c r="J83" s="80">
        <v>0.0</v>
      </c>
      <c r="K83" s="80">
        <v>0.0</v>
      </c>
      <c r="L83" s="80">
        <v>0.0</v>
      </c>
      <c r="M83" s="80">
        <v>0.0</v>
      </c>
      <c r="N83" s="80">
        <v>0.0</v>
      </c>
      <c r="O83" s="80">
        <v>0.0</v>
      </c>
      <c r="P83" s="80">
        <v>0.0</v>
      </c>
      <c r="Q83" s="80">
        <v>0.0</v>
      </c>
      <c r="R83" s="80">
        <v>0.0</v>
      </c>
      <c r="S83" s="80">
        <v>0.0</v>
      </c>
      <c r="T83" s="80">
        <v>0.0</v>
      </c>
      <c r="U83" s="80">
        <v>0.0</v>
      </c>
      <c r="V83" s="80">
        <v>0.0</v>
      </c>
      <c r="W83" s="80">
        <v>0.0</v>
      </c>
      <c r="X83" s="80">
        <v>0.0</v>
      </c>
      <c r="Y83" s="80">
        <v>0.0</v>
      </c>
      <c r="Z83" s="80">
        <v>0.0</v>
      </c>
      <c r="AA83" s="80">
        <v>0.0</v>
      </c>
      <c r="AB83" s="80">
        <v>0.0</v>
      </c>
      <c r="AC83" s="80">
        <v>0.0</v>
      </c>
      <c r="AD83" s="80">
        <v>0.0</v>
      </c>
      <c r="AE83" s="80">
        <v>0.0</v>
      </c>
      <c r="AF83" s="80">
        <v>0.0</v>
      </c>
      <c r="AG83" s="80">
        <v>0.0</v>
      </c>
      <c r="AH83" s="80">
        <v>0.0</v>
      </c>
      <c r="AI83" s="80">
        <v>0.0</v>
      </c>
      <c r="AJ83" s="80">
        <v>0.0</v>
      </c>
      <c r="AK83" s="80">
        <v>0.0</v>
      </c>
      <c r="AL83" s="80">
        <v>0.0</v>
      </c>
      <c r="AM83" s="80">
        <v>0.0</v>
      </c>
      <c r="AN83" s="80">
        <v>0.0</v>
      </c>
      <c r="AO83" s="80">
        <v>0.0</v>
      </c>
      <c r="AP83" s="80">
        <v>0.0</v>
      </c>
      <c r="AQ83" s="80">
        <v>0.0</v>
      </c>
      <c r="AR83" s="80">
        <v>0.0</v>
      </c>
      <c r="AS83" s="80">
        <v>0.0</v>
      </c>
      <c r="AT83" s="80">
        <v>0.0</v>
      </c>
      <c r="AU83" s="80">
        <v>0.0</v>
      </c>
      <c r="AV83" s="80">
        <f t="shared" si="2"/>
        <v>8353800</v>
      </c>
      <c r="AW83" s="80">
        <f t="shared" si="4"/>
        <v>8353800</v>
      </c>
    </row>
    <row r="84">
      <c r="A84" s="13"/>
      <c r="B84" s="217">
        <v>67.0</v>
      </c>
      <c r="C84" s="229" t="s">
        <v>662</v>
      </c>
      <c r="D84" s="61" t="s">
        <v>663</v>
      </c>
      <c r="E84" s="218" t="s">
        <v>578</v>
      </c>
      <c r="F84" s="220">
        <v>3.0</v>
      </c>
      <c r="G84" s="223" t="s">
        <v>511</v>
      </c>
      <c r="H84" s="227">
        <v>1278970.0</v>
      </c>
      <c r="I84" s="80">
        <f t="shared" si="1"/>
        <v>3836910</v>
      </c>
      <c r="J84" s="80">
        <v>0.0</v>
      </c>
      <c r="K84" s="80">
        <v>0.0</v>
      </c>
      <c r="L84" s="80">
        <v>0.0</v>
      </c>
      <c r="M84" s="80">
        <v>0.0</v>
      </c>
      <c r="N84" s="80">
        <v>0.0</v>
      </c>
      <c r="O84" s="80">
        <v>0.0</v>
      </c>
      <c r="P84" s="80">
        <v>0.0</v>
      </c>
      <c r="Q84" s="80">
        <v>0.0</v>
      </c>
      <c r="R84" s="80">
        <v>0.0</v>
      </c>
      <c r="S84" s="80">
        <v>0.0</v>
      </c>
      <c r="T84" s="80">
        <v>0.0</v>
      </c>
      <c r="U84" s="80">
        <v>0.0</v>
      </c>
      <c r="V84" s="80">
        <v>0.0</v>
      </c>
      <c r="W84" s="80">
        <v>0.0</v>
      </c>
      <c r="X84" s="80">
        <v>0.0</v>
      </c>
      <c r="Y84" s="80">
        <v>0.0</v>
      </c>
      <c r="Z84" s="80">
        <v>0.0</v>
      </c>
      <c r="AA84" s="80">
        <v>0.0</v>
      </c>
      <c r="AB84" s="80">
        <v>0.0</v>
      </c>
      <c r="AC84" s="80">
        <v>0.0</v>
      </c>
      <c r="AD84" s="80">
        <v>0.0</v>
      </c>
      <c r="AE84" s="80">
        <v>0.0</v>
      </c>
      <c r="AF84" s="80">
        <v>0.0</v>
      </c>
      <c r="AG84" s="80">
        <v>0.0</v>
      </c>
      <c r="AH84" s="80">
        <v>0.0</v>
      </c>
      <c r="AI84" s="80">
        <v>0.0</v>
      </c>
      <c r="AJ84" s="80">
        <v>0.0</v>
      </c>
      <c r="AK84" s="80">
        <v>0.0</v>
      </c>
      <c r="AL84" s="80">
        <v>0.0</v>
      </c>
      <c r="AM84" s="80">
        <v>0.0</v>
      </c>
      <c r="AN84" s="80">
        <v>0.0</v>
      </c>
      <c r="AO84" s="80">
        <v>0.0</v>
      </c>
      <c r="AP84" s="80">
        <v>0.0</v>
      </c>
      <c r="AQ84" s="80">
        <v>0.0</v>
      </c>
      <c r="AR84" s="80">
        <v>0.0</v>
      </c>
      <c r="AS84" s="80">
        <v>0.0</v>
      </c>
      <c r="AT84" s="80">
        <v>0.0</v>
      </c>
      <c r="AU84" s="80">
        <v>0.0</v>
      </c>
      <c r="AV84" s="80">
        <f t="shared" si="2"/>
        <v>3836910</v>
      </c>
      <c r="AW84" s="80">
        <f t="shared" si="4"/>
        <v>3836910</v>
      </c>
    </row>
    <row r="85" ht="14.25" customHeight="1">
      <c r="A85" s="106"/>
      <c r="B85" s="103" t="s">
        <v>6</v>
      </c>
      <c r="C85" s="6"/>
      <c r="D85" s="6"/>
      <c r="E85" s="6"/>
      <c r="F85" s="6"/>
      <c r="G85" s="6"/>
      <c r="H85" s="6"/>
      <c r="I85" s="234">
        <f>SUM(I11:I84)</f>
        <v>723549841.5</v>
      </c>
      <c r="J85" s="234">
        <f t="shared" ref="J85:AU85" si="7">SUM(J19:J43)</f>
        <v>0</v>
      </c>
      <c r="K85" s="234">
        <f t="shared" si="7"/>
        <v>0</v>
      </c>
      <c r="L85" s="234">
        <f t="shared" si="7"/>
        <v>0</v>
      </c>
      <c r="M85" s="234">
        <f t="shared" si="7"/>
        <v>0</v>
      </c>
      <c r="N85" s="234">
        <f t="shared" si="7"/>
        <v>0</v>
      </c>
      <c r="O85" s="234">
        <f t="shared" si="7"/>
        <v>0</v>
      </c>
      <c r="P85" s="234">
        <f t="shared" si="7"/>
        <v>0</v>
      </c>
      <c r="Q85" s="234">
        <f t="shared" si="7"/>
        <v>0</v>
      </c>
      <c r="R85" s="234">
        <f t="shared" si="7"/>
        <v>0</v>
      </c>
      <c r="S85" s="234">
        <f t="shared" si="7"/>
        <v>0</v>
      </c>
      <c r="T85" s="234">
        <f t="shared" si="7"/>
        <v>0</v>
      </c>
      <c r="U85" s="234">
        <f t="shared" si="7"/>
        <v>0</v>
      </c>
      <c r="V85" s="234">
        <f t="shared" si="7"/>
        <v>0</v>
      </c>
      <c r="W85" s="234">
        <f t="shared" si="7"/>
        <v>0</v>
      </c>
      <c r="X85" s="234">
        <f t="shared" si="7"/>
        <v>0</v>
      </c>
      <c r="Y85" s="234">
        <f t="shared" si="7"/>
        <v>0</v>
      </c>
      <c r="Z85" s="234">
        <f t="shared" si="7"/>
        <v>0</v>
      </c>
      <c r="AA85" s="234">
        <f t="shared" si="7"/>
        <v>0</v>
      </c>
      <c r="AB85" s="234">
        <f t="shared" si="7"/>
        <v>0</v>
      </c>
      <c r="AC85" s="234">
        <f t="shared" si="7"/>
        <v>0</v>
      </c>
      <c r="AD85" s="234">
        <f t="shared" si="7"/>
        <v>0</v>
      </c>
      <c r="AE85" s="234">
        <f t="shared" si="7"/>
        <v>0</v>
      </c>
      <c r="AF85" s="234">
        <f t="shared" si="7"/>
        <v>0</v>
      </c>
      <c r="AG85" s="234">
        <f t="shared" si="7"/>
        <v>0</v>
      </c>
      <c r="AH85" s="234">
        <f t="shared" si="7"/>
        <v>0</v>
      </c>
      <c r="AI85" s="234">
        <f t="shared" si="7"/>
        <v>0</v>
      </c>
      <c r="AJ85" s="234">
        <f t="shared" si="7"/>
        <v>0</v>
      </c>
      <c r="AK85" s="234">
        <f t="shared" si="7"/>
        <v>0</v>
      </c>
      <c r="AL85" s="234">
        <f t="shared" si="7"/>
        <v>0</v>
      </c>
      <c r="AM85" s="234">
        <f t="shared" si="7"/>
        <v>0</v>
      </c>
      <c r="AN85" s="234">
        <f t="shared" si="7"/>
        <v>0</v>
      </c>
      <c r="AO85" s="234">
        <f t="shared" si="7"/>
        <v>0</v>
      </c>
      <c r="AP85" s="234">
        <f t="shared" si="7"/>
        <v>0</v>
      </c>
      <c r="AQ85" s="234">
        <f t="shared" si="7"/>
        <v>0</v>
      </c>
      <c r="AR85" s="234">
        <f t="shared" si="7"/>
        <v>0</v>
      </c>
      <c r="AS85" s="234">
        <f t="shared" si="7"/>
        <v>0</v>
      </c>
      <c r="AT85" s="234">
        <f t="shared" si="7"/>
        <v>0</v>
      </c>
      <c r="AU85" s="234">
        <f t="shared" si="7"/>
        <v>0</v>
      </c>
      <c r="AV85" s="234">
        <f t="shared" ref="AV85:AW85" si="8">SUM(AV11:AV84)</f>
        <v>723549841.5</v>
      </c>
      <c r="AW85" s="234">
        <f t="shared" si="8"/>
        <v>723549841.5</v>
      </c>
    </row>
    <row r="86" ht="14.25" customHeight="1">
      <c r="A86" s="1"/>
      <c r="B86" s="1"/>
      <c r="C86" s="115"/>
      <c r="D86" s="115"/>
      <c r="E86" s="235"/>
      <c r="F86" s="235"/>
      <c r="G86" s="236"/>
      <c r="H86" s="235"/>
      <c r="I86" s="32"/>
      <c r="J86" s="237"/>
      <c r="K86" s="237"/>
      <c r="L86" s="238"/>
      <c r="M86" s="238"/>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row>
    <row r="87" ht="14.25" customHeight="1">
      <c r="A87" s="1"/>
      <c r="B87" s="1"/>
      <c r="C87" s="115"/>
      <c r="D87" s="115"/>
      <c r="E87" s="235"/>
      <c r="F87" s="235"/>
      <c r="G87" s="236"/>
      <c r="H87" s="235"/>
      <c r="I87" s="32"/>
      <c r="J87" s="237"/>
      <c r="K87" s="237"/>
      <c r="L87" s="238"/>
      <c r="M87" s="238"/>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row>
    <row r="88" ht="14.25" customHeight="1">
      <c r="A88" s="1"/>
      <c r="B88" s="1"/>
      <c r="C88" s="115"/>
      <c r="D88" s="115"/>
      <c r="E88" s="235"/>
      <c r="F88" s="235"/>
      <c r="G88" s="236"/>
      <c r="H88" s="235"/>
      <c r="I88" s="32"/>
      <c r="J88" s="237"/>
      <c r="K88" s="237"/>
      <c r="L88" s="238"/>
      <c r="M88" s="238"/>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row>
    <row r="89" ht="14.25" customHeight="1">
      <c r="A89" s="1"/>
      <c r="B89" s="1"/>
      <c r="C89" s="115"/>
      <c r="D89" s="115"/>
      <c r="E89" s="235"/>
      <c r="F89" s="235"/>
      <c r="G89" s="236"/>
      <c r="H89" s="235"/>
      <c r="I89" s="32"/>
      <c r="J89" s="237"/>
      <c r="K89" s="237"/>
      <c r="L89" s="238"/>
      <c r="M89" s="238"/>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row>
    <row r="90" ht="14.25" customHeight="1">
      <c r="A90" s="1"/>
      <c r="B90" s="1"/>
      <c r="C90" s="115"/>
      <c r="D90" s="115"/>
      <c r="E90" s="235"/>
      <c r="F90" s="235"/>
      <c r="G90" s="236"/>
      <c r="H90" s="235"/>
      <c r="I90" s="32"/>
      <c r="J90" s="237"/>
      <c r="K90" s="237"/>
      <c r="L90" s="238"/>
      <c r="M90" s="238"/>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row>
    <row r="91" ht="14.25" customHeight="1">
      <c r="A91" s="1"/>
      <c r="B91" s="1"/>
      <c r="C91" s="115"/>
      <c r="D91" s="115"/>
      <c r="E91" s="235"/>
      <c r="F91" s="235"/>
      <c r="G91" s="236"/>
      <c r="H91" s="235"/>
      <c r="I91" s="32"/>
      <c r="J91" s="237"/>
      <c r="K91" s="237"/>
      <c r="L91" s="238"/>
      <c r="M91" s="238"/>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row>
    <row r="92" ht="14.25" customHeight="1">
      <c r="A92" s="1"/>
      <c r="B92" s="1"/>
      <c r="C92" s="115"/>
      <c r="D92" s="115"/>
      <c r="E92" s="235"/>
      <c r="F92" s="235"/>
      <c r="G92" s="236"/>
      <c r="H92" s="235"/>
      <c r="I92" s="32"/>
      <c r="J92" s="237"/>
      <c r="K92" s="237"/>
      <c r="L92" s="238"/>
      <c r="M92" s="238"/>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row>
    <row r="93" ht="14.25" customHeight="1">
      <c r="A93" s="1"/>
      <c r="B93" s="1"/>
      <c r="C93" s="115"/>
      <c r="D93" s="115"/>
      <c r="E93" s="235"/>
      <c r="F93" s="235"/>
      <c r="G93" s="236"/>
      <c r="H93" s="235"/>
      <c r="I93" s="32"/>
      <c r="J93" s="237"/>
      <c r="K93" s="237"/>
      <c r="L93" s="238"/>
      <c r="M93" s="238"/>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row>
    <row r="94" ht="14.25" customHeight="1">
      <c r="A94" s="1"/>
      <c r="B94" s="1"/>
      <c r="C94" s="115"/>
      <c r="D94" s="115"/>
      <c r="E94" s="235"/>
      <c r="F94" s="235"/>
      <c r="G94" s="236"/>
      <c r="H94" s="235"/>
      <c r="I94" s="32"/>
      <c r="J94" s="237"/>
      <c r="K94" s="237"/>
      <c r="L94" s="238"/>
      <c r="M94" s="238"/>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row>
    <row r="95" ht="14.25" customHeight="1">
      <c r="A95" s="1"/>
      <c r="B95" s="1"/>
      <c r="C95" s="115"/>
      <c r="D95" s="115"/>
      <c r="E95" s="235"/>
      <c r="F95" s="235"/>
      <c r="G95" s="236"/>
      <c r="H95" s="235"/>
      <c r="I95" s="32"/>
      <c r="J95" s="237"/>
      <c r="K95" s="237"/>
      <c r="L95" s="238"/>
      <c r="M95" s="238"/>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row>
  </sheetData>
  <mergeCells count="25">
    <mergeCell ref="AP9:AQ9"/>
    <mergeCell ref="AR9:AS9"/>
    <mergeCell ref="J7:AW7"/>
    <mergeCell ref="J8:AU8"/>
    <mergeCell ref="AV8:AV9"/>
    <mergeCell ref="AW8:AW10"/>
    <mergeCell ref="J9:K9"/>
    <mergeCell ref="L9:M9"/>
    <mergeCell ref="AT9:AU9"/>
    <mergeCell ref="B7:I9"/>
    <mergeCell ref="N9:O9"/>
    <mergeCell ref="P9:Q9"/>
    <mergeCell ref="B85:H85"/>
    <mergeCell ref="R9:S9"/>
    <mergeCell ref="T9:U9"/>
    <mergeCell ref="V9:W9"/>
    <mergeCell ref="X9:Y9"/>
    <mergeCell ref="Z9:AA9"/>
    <mergeCell ref="AB9:AC9"/>
    <mergeCell ref="AD9:AE9"/>
    <mergeCell ref="AF9:AG9"/>
    <mergeCell ref="AH9:AI9"/>
    <mergeCell ref="AJ9:AK9"/>
    <mergeCell ref="AL9:AM9"/>
    <mergeCell ref="AN9:AO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
    <col customWidth="1" min="2" max="2" width="36.38"/>
    <col customWidth="1" min="3" max="3" width="27.0"/>
    <col customWidth="1" min="4" max="4" width="22.0"/>
    <col customWidth="1" min="5" max="5" width="14.63"/>
    <col customWidth="1" min="6" max="6" width="13.75"/>
    <col customWidth="1" min="7" max="7" width="13.5"/>
    <col customWidth="1" min="8" max="45" width="10.5"/>
    <col customWidth="1" min="46" max="47" width="11.0"/>
  </cols>
  <sheetData>
    <row r="1" ht="13.5" customHeight="1">
      <c r="A1" s="13"/>
      <c r="B1" s="13"/>
      <c r="C1" s="13"/>
      <c r="D1" s="13"/>
      <c r="E1" s="13"/>
      <c r="F1" s="235"/>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row>
    <row r="2" ht="13.5" customHeight="1">
      <c r="A2" s="13"/>
      <c r="B2" s="13"/>
      <c r="C2" s="13"/>
      <c r="D2" s="13"/>
      <c r="E2" s="13"/>
      <c r="F2" s="235"/>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row>
    <row r="3" ht="13.5" customHeight="1">
      <c r="A3" s="13"/>
      <c r="B3" s="13"/>
      <c r="C3" s="13"/>
      <c r="D3" s="13"/>
      <c r="E3" s="13"/>
      <c r="F3" s="235"/>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row>
    <row r="4" ht="13.5" customHeight="1">
      <c r="A4" s="13"/>
      <c r="B4" s="239"/>
      <c r="C4" s="239"/>
      <c r="D4" s="239"/>
      <c r="E4" s="239"/>
      <c r="F4" s="239"/>
      <c r="G4" s="239"/>
      <c r="H4" s="239"/>
      <c r="I4" s="239"/>
      <c r="J4" s="239"/>
      <c r="K4" s="239"/>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row>
    <row r="5" ht="13.5" customHeight="1">
      <c r="A5" s="13"/>
      <c r="B5" s="3"/>
      <c r="C5" s="3"/>
      <c r="D5" s="3"/>
      <c r="E5" s="3"/>
      <c r="F5" s="69"/>
      <c r="G5" s="3"/>
      <c r="H5" s="3"/>
      <c r="I5" s="3"/>
      <c r="J5" s="3"/>
      <c r="K5" s="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row>
    <row r="6" ht="13.5" customHeight="1">
      <c r="A6" s="13"/>
      <c r="B6" s="3" t="s">
        <v>664</v>
      </c>
      <c r="G6" s="108"/>
      <c r="H6" s="42" t="s">
        <v>40</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7"/>
    </row>
    <row r="7" ht="13.5" customHeight="1">
      <c r="A7" s="13"/>
      <c r="G7" s="108"/>
      <c r="H7" s="42" t="s">
        <v>4</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7"/>
      <c r="AT7" s="12" t="s">
        <v>5</v>
      </c>
      <c r="AU7" s="12" t="s">
        <v>6</v>
      </c>
    </row>
    <row r="8" ht="13.5" customHeight="1">
      <c r="A8" s="13"/>
      <c r="G8" s="108"/>
      <c r="H8" s="15" t="s">
        <v>7</v>
      </c>
      <c r="I8" s="7"/>
      <c r="J8" s="15" t="s">
        <v>8</v>
      </c>
      <c r="K8" s="7"/>
      <c r="L8" s="15" t="s">
        <v>9</v>
      </c>
      <c r="M8" s="7"/>
      <c r="N8" s="15" t="s">
        <v>10</v>
      </c>
      <c r="O8" s="7"/>
      <c r="P8" s="15" t="s">
        <v>11</v>
      </c>
      <c r="Q8" s="7"/>
      <c r="R8" s="15" t="s">
        <v>12</v>
      </c>
      <c r="S8" s="7"/>
      <c r="T8" s="15" t="s">
        <v>13</v>
      </c>
      <c r="U8" s="7"/>
      <c r="V8" s="15" t="s">
        <v>14</v>
      </c>
      <c r="W8" s="7"/>
      <c r="X8" s="15" t="s">
        <v>15</v>
      </c>
      <c r="Y8" s="7"/>
      <c r="Z8" s="15" t="s">
        <v>16</v>
      </c>
      <c r="AA8" s="7"/>
      <c r="AB8" s="15" t="s">
        <v>17</v>
      </c>
      <c r="AC8" s="7"/>
      <c r="AD8" s="15" t="s">
        <v>18</v>
      </c>
      <c r="AE8" s="7"/>
      <c r="AF8" s="15" t="s">
        <v>19</v>
      </c>
      <c r="AG8" s="7"/>
      <c r="AH8" s="15" t="s">
        <v>20</v>
      </c>
      <c r="AI8" s="7"/>
      <c r="AJ8" s="15" t="s">
        <v>21</v>
      </c>
      <c r="AK8" s="7"/>
      <c r="AL8" s="15" t="s">
        <v>22</v>
      </c>
      <c r="AM8" s="7"/>
      <c r="AN8" s="15" t="s">
        <v>23</v>
      </c>
      <c r="AO8" s="7"/>
      <c r="AP8" s="15" t="s">
        <v>24</v>
      </c>
      <c r="AQ8" s="7"/>
      <c r="AR8" s="15" t="s">
        <v>25</v>
      </c>
      <c r="AS8" s="7"/>
      <c r="AT8" s="17"/>
      <c r="AU8" s="14"/>
    </row>
    <row r="9" ht="13.5" customHeight="1">
      <c r="A9" s="13"/>
      <c r="B9" s="240" t="s">
        <v>665</v>
      </c>
      <c r="C9" s="240" t="s">
        <v>666</v>
      </c>
      <c r="D9" s="241" t="s">
        <v>224</v>
      </c>
      <c r="E9" s="241" t="s">
        <v>225</v>
      </c>
      <c r="F9" s="240" t="s">
        <v>227</v>
      </c>
      <c r="G9" s="241" t="s">
        <v>6</v>
      </c>
      <c r="H9" s="48" t="s">
        <v>27</v>
      </c>
      <c r="I9" s="48" t="s">
        <v>28</v>
      </c>
      <c r="J9" s="48" t="s">
        <v>27</v>
      </c>
      <c r="K9" s="48" t="s">
        <v>28</v>
      </c>
      <c r="L9" s="48" t="s">
        <v>27</v>
      </c>
      <c r="M9" s="48" t="s">
        <v>28</v>
      </c>
      <c r="N9" s="48" t="s">
        <v>27</v>
      </c>
      <c r="O9" s="48" t="s">
        <v>28</v>
      </c>
      <c r="P9" s="48" t="s">
        <v>27</v>
      </c>
      <c r="Q9" s="48" t="s">
        <v>28</v>
      </c>
      <c r="R9" s="48" t="s">
        <v>27</v>
      </c>
      <c r="S9" s="48" t="s">
        <v>28</v>
      </c>
      <c r="T9" s="48" t="s">
        <v>27</v>
      </c>
      <c r="U9" s="48" t="s">
        <v>28</v>
      </c>
      <c r="V9" s="48" t="s">
        <v>27</v>
      </c>
      <c r="W9" s="48" t="s">
        <v>28</v>
      </c>
      <c r="X9" s="48" t="s">
        <v>27</v>
      </c>
      <c r="Y9" s="48" t="s">
        <v>28</v>
      </c>
      <c r="Z9" s="48" t="s">
        <v>27</v>
      </c>
      <c r="AA9" s="48" t="s">
        <v>28</v>
      </c>
      <c r="AB9" s="48" t="s">
        <v>27</v>
      </c>
      <c r="AC9" s="48" t="s">
        <v>28</v>
      </c>
      <c r="AD9" s="48" t="s">
        <v>27</v>
      </c>
      <c r="AE9" s="48" t="s">
        <v>28</v>
      </c>
      <c r="AF9" s="48" t="s">
        <v>27</v>
      </c>
      <c r="AG9" s="48" t="s">
        <v>28</v>
      </c>
      <c r="AH9" s="48" t="s">
        <v>27</v>
      </c>
      <c r="AI9" s="48" t="s">
        <v>28</v>
      </c>
      <c r="AJ9" s="48" t="s">
        <v>27</v>
      </c>
      <c r="AK9" s="48" t="s">
        <v>28</v>
      </c>
      <c r="AL9" s="48" t="s">
        <v>27</v>
      </c>
      <c r="AM9" s="48" t="s">
        <v>28</v>
      </c>
      <c r="AN9" s="48" t="s">
        <v>27</v>
      </c>
      <c r="AO9" s="48" t="s">
        <v>28</v>
      </c>
      <c r="AP9" s="48" t="s">
        <v>27</v>
      </c>
      <c r="AQ9" s="48" t="s">
        <v>28</v>
      </c>
      <c r="AR9" s="48" t="s">
        <v>27</v>
      </c>
      <c r="AS9" s="48" t="s">
        <v>28</v>
      </c>
      <c r="AT9" s="48" t="s">
        <v>28</v>
      </c>
      <c r="AU9" s="17"/>
    </row>
    <row r="10">
      <c r="A10" s="13"/>
      <c r="B10" s="87" t="s">
        <v>667</v>
      </c>
      <c r="C10" s="87" t="s">
        <v>668</v>
      </c>
      <c r="D10" s="87" t="s">
        <v>669</v>
      </c>
      <c r="E10" s="242">
        <v>1.0</v>
      </c>
      <c r="F10" s="243">
        <v>1.2E7</v>
      </c>
      <c r="G10" s="244">
        <f t="shared" ref="G10:G22" si="1">E10*F10</f>
        <v>12000000</v>
      </c>
      <c r="H10" s="80">
        <v>0.0</v>
      </c>
      <c r="I10" s="80">
        <v>0.0</v>
      </c>
      <c r="J10" s="80">
        <v>0.0</v>
      </c>
      <c r="K10" s="80">
        <v>0.0</v>
      </c>
      <c r="L10" s="80">
        <v>0.0</v>
      </c>
      <c r="M10" s="80">
        <v>0.0</v>
      </c>
      <c r="N10" s="80">
        <v>0.0</v>
      </c>
      <c r="O10" s="80">
        <v>0.0</v>
      </c>
      <c r="P10" s="80">
        <v>0.0</v>
      </c>
      <c r="Q10" s="80">
        <v>0.0</v>
      </c>
      <c r="R10" s="80">
        <v>0.0</v>
      </c>
      <c r="S10" s="80">
        <v>0.0</v>
      </c>
      <c r="T10" s="80">
        <v>0.0</v>
      </c>
      <c r="U10" s="80">
        <v>0.0</v>
      </c>
      <c r="V10" s="80">
        <v>0.0</v>
      </c>
      <c r="W10" s="80">
        <v>0.0</v>
      </c>
      <c r="X10" s="80">
        <v>0.0</v>
      </c>
      <c r="Y10" s="80">
        <v>0.0</v>
      </c>
      <c r="Z10" s="80">
        <v>0.0</v>
      </c>
      <c r="AA10" s="80">
        <v>0.0</v>
      </c>
      <c r="AB10" s="80">
        <v>0.0</v>
      </c>
      <c r="AC10" s="80">
        <v>0.0</v>
      </c>
      <c r="AD10" s="80">
        <v>0.0</v>
      </c>
      <c r="AE10" s="80">
        <v>0.0</v>
      </c>
      <c r="AF10" s="80">
        <v>0.0</v>
      </c>
      <c r="AG10" s="80">
        <v>0.0</v>
      </c>
      <c r="AH10" s="80">
        <v>0.0</v>
      </c>
      <c r="AI10" s="80">
        <v>0.0</v>
      </c>
      <c r="AJ10" s="80">
        <v>0.0</v>
      </c>
      <c r="AK10" s="80">
        <v>0.0</v>
      </c>
      <c r="AL10" s="80">
        <v>0.0</v>
      </c>
      <c r="AM10" s="80">
        <v>0.0</v>
      </c>
      <c r="AN10" s="80">
        <v>0.0</v>
      </c>
      <c r="AO10" s="80">
        <v>0.0</v>
      </c>
      <c r="AP10" s="80">
        <v>0.0</v>
      </c>
      <c r="AQ10" s="80">
        <v>0.0</v>
      </c>
      <c r="AR10" s="80">
        <v>0.0</v>
      </c>
      <c r="AS10" s="80">
        <v>0.0</v>
      </c>
      <c r="AT10" s="80">
        <f t="shared" ref="AT10:AT22" si="2">G10</f>
        <v>12000000</v>
      </c>
      <c r="AU10" s="80">
        <f t="shared" ref="AU10:AU22" si="3">SUM(H10:AT10)</f>
        <v>12000000</v>
      </c>
    </row>
    <row r="11">
      <c r="A11" s="13"/>
      <c r="B11" s="87" t="s">
        <v>670</v>
      </c>
      <c r="C11" s="87" t="s">
        <v>671</v>
      </c>
      <c r="D11" s="87" t="s">
        <v>672</v>
      </c>
      <c r="E11" s="242">
        <v>1.0</v>
      </c>
      <c r="F11" s="243">
        <v>6000000.0</v>
      </c>
      <c r="G11" s="244">
        <f t="shared" si="1"/>
        <v>6000000</v>
      </c>
      <c r="H11" s="80">
        <v>0.0</v>
      </c>
      <c r="I11" s="80">
        <v>0.0</v>
      </c>
      <c r="J11" s="80">
        <v>0.0</v>
      </c>
      <c r="K11" s="80">
        <v>0.0</v>
      </c>
      <c r="L11" s="80">
        <v>0.0</v>
      </c>
      <c r="M11" s="80">
        <v>0.0</v>
      </c>
      <c r="N11" s="80">
        <v>0.0</v>
      </c>
      <c r="O11" s="80">
        <v>0.0</v>
      </c>
      <c r="P11" s="80">
        <v>0.0</v>
      </c>
      <c r="Q11" s="80">
        <v>0.0</v>
      </c>
      <c r="R11" s="80">
        <v>0.0</v>
      </c>
      <c r="S11" s="80">
        <v>0.0</v>
      </c>
      <c r="T11" s="80">
        <v>0.0</v>
      </c>
      <c r="U11" s="80">
        <v>0.0</v>
      </c>
      <c r="V11" s="80">
        <v>0.0</v>
      </c>
      <c r="W11" s="80">
        <v>0.0</v>
      </c>
      <c r="X11" s="80">
        <v>0.0</v>
      </c>
      <c r="Y11" s="80">
        <v>0.0</v>
      </c>
      <c r="Z11" s="80">
        <v>0.0</v>
      </c>
      <c r="AA11" s="80">
        <v>0.0</v>
      </c>
      <c r="AB11" s="80">
        <v>0.0</v>
      </c>
      <c r="AC11" s="80">
        <v>0.0</v>
      </c>
      <c r="AD11" s="80">
        <v>0.0</v>
      </c>
      <c r="AE11" s="80">
        <v>0.0</v>
      </c>
      <c r="AF11" s="80">
        <v>0.0</v>
      </c>
      <c r="AG11" s="80">
        <v>0.0</v>
      </c>
      <c r="AH11" s="80">
        <v>0.0</v>
      </c>
      <c r="AI11" s="80">
        <v>0.0</v>
      </c>
      <c r="AJ11" s="80">
        <v>0.0</v>
      </c>
      <c r="AK11" s="80">
        <v>0.0</v>
      </c>
      <c r="AL11" s="80">
        <v>0.0</v>
      </c>
      <c r="AM11" s="80">
        <v>0.0</v>
      </c>
      <c r="AN11" s="80">
        <v>0.0</v>
      </c>
      <c r="AO11" s="80">
        <v>0.0</v>
      </c>
      <c r="AP11" s="80">
        <v>0.0</v>
      </c>
      <c r="AQ11" s="80">
        <v>0.0</v>
      </c>
      <c r="AR11" s="80">
        <v>0.0</v>
      </c>
      <c r="AS11" s="80">
        <v>0.0</v>
      </c>
      <c r="AT11" s="80">
        <f t="shared" si="2"/>
        <v>6000000</v>
      </c>
      <c r="AU11" s="80">
        <f t="shared" si="3"/>
        <v>6000000</v>
      </c>
    </row>
    <row r="12">
      <c r="A12" s="13"/>
      <c r="B12" s="87" t="s">
        <v>673</v>
      </c>
      <c r="C12" s="87" t="s">
        <v>674</v>
      </c>
      <c r="D12" s="87" t="s">
        <v>675</v>
      </c>
      <c r="E12" s="242">
        <v>2.0</v>
      </c>
      <c r="F12" s="243">
        <v>1.5E7</v>
      </c>
      <c r="G12" s="244">
        <f t="shared" si="1"/>
        <v>30000000</v>
      </c>
      <c r="H12" s="80">
        <v>0.0</v>
      </c>
      <c r="I12" s="80">
        <v>0.0</v>
      </c>
      <c r="J12" s="80">
        <v>0.0</v>
      </c>
      <c r="K12" s="80">
        <v>0.0</v>
      </c>
      <c r="L12" s="80">
        <v>0.0</v>
      </c>
      <c r="M12" s="80">
        <v>0.0</v>
      </c>
      <c r="N12" s="80">
        <v>0.0</v>
      </c>
      <c r="O12" s="80">
        <v>0.0</v>
      </c>
      <c r="P12" s="80">
        <v>0.0</v>
      </c>
      <c r="Q12" s="80">
        <v>0.0</v>
      </c>
      <c r="R12" s="80">
        <v>0.0</v>
      </c>
      <c r="S12" s="80">
        <v>0.0</v>
      </c>
      <c r="T12" s="80">
        <v>0.0</v>
      </c>
      <c r="U12" s="80">
        <v>0.0</v>
      </c>
      <c r="V12" s="80">
        <v>0.0</v>
      </c>
      <c r="W12" s="80">
        <v>0.0</v>
      </c>
      <c r="X12" s="80">
        <v>0.0</v>
      </c>
      <c r="Y12" s="80">
        <v>0.0</v>
      </c>
      <c r="Z12" s="80">
        <v>0.0</v>
      </c>
      <c r="AA12" s="80">
        <v>0.0</v>
      </c>
      <c r="AB12" s="80">
        <v>0.0</v>
      </c>
      <c r="AC12" s="80">
        <v>0.0</v>
      </c>
      <c r="AD12" s="80">
        <v>0.0</v>
      </c>
      <c r="AE12" s="80">
        <v>0.0</v>
      </c>
      <c r="AF12" s="80">
        <v>0.0</v>
      </c>
      <c r="AG12" s="80">
        <v>0.0</v>
      </c>
      <c r="AH12" s="80">
        <v>0.0</v>
      </c>
      <c r="AI12" s="80">
        <v>0.0</v>
      </c>
      <c r="AJ12" s="80">
        <v>0.0</v>
      </c>
      <c r="AK12" s="80">
        <v>0.0</v>
      </c>
      <c r="AL12" s="80">
        <v>0.0</v>
      </c>
      <c r="AM12" s="80">
        <v>0.0</v>
      </c>
      <c r="AN12" s="80">
        <v>0.0</v>
      </c>
      <c r="AO12" s="80">
        <v>0.0</v>
      </c>
      <c r="AP12" s="80">
        <v>0.0</v>
      </c>
      <c r="AQ12" s="80">
        <v>0.0</v>
      </c>
      <c r="AR12" s="80">
        <v>0.0</v>
      </c>
      <c r="AS12" s="80">
        <v>0.0</v>
      </c>
      <c r="AT12" s="80">
        <f t="shared" si="2"/>
        <v>30000000</v>
      </c>
      <c r="AU12" s="80">
        <f t="shared" si="3"/>
        <v>30000000</v>
      </c>
    </row>
    <row r="13">
      <c r="A13" s="13"/>
      <c r="B13" s="87" t="s">
        <v>673</v>
      </c>
      <c r="C13" s="87" t="s">
        <v>674</v>
      </c>
      <c r="D13" s="87" t="s">
        <v>675</v>
      </c>
      <c r="E13" s="242">
        <v>2.0</v>
      </c>
      <c r="F13" s="243">
        <v>1.5E7</v>
      </c>
      <c r="G13" s="244">
        <f t="shared" si="1"/>
        <v>30000000</v>
      </c>
      <c r="H13" s="80">
        <v>0.0</v>
      </c>
      <c r="I13" s="80">
        <v>0.0</v>
      </c>
      <c r="J13" s="80">
        <v>0.0</v>
      </c>
      <c r="K13" s="80">
        <v>0.0</v>
      </c>
      <c r="L13" s="80">
        <v>0.0</v>
      </c>
      <c r="M13" s="80">
        <v>0.0</v>
      </c>
      <c r="N13" s="80">
        <v>0.0</v>
      </c>
      <c r="O13" s="80">
        <v>0.0</v>
      </c>
      <c r="P13" s="80">
        <v>0.0</v>
      </c>
      <c r="Q13" s="80">
        <v>0.0</v>
      </c>
      <c r="R13" s="80">
        <v>0.0</v>
      </c>
      <c r="S13" s="80">
        <v>0.0</v>
      </c>
      <c r="T13" s="80">
        <v>0.0</v>
      </c>
      <c r="U13" s="80">
        <v>0.0</v>
      </c>
      <c r="V13" s="80">
        <v>0.0</v>
      </c>
      <c r="W13" s="80">
        <v>0.0</v>
      </c>
      <c r="X13" s="80">
        <v>0.0</v>
      </c>
      <c r="Y13" s="80">
        <v>0.0</v>
      </c>
      <c r="Z13" s="80">
        <v>0.0</v>
      </c>
      <c r="AA13" s="80">
        <v>0.0</v>
      </c>
      <c r="AB13" s="80">
        <v>0.0</v>
      </c>
      <c r="AC13" s="80">
        <v>0.0</v>
      </c>
      <c r="AD13" s="80">
        <v>0.0</v>
      </c>
      <c r="AE13" s="80">
        <v>0.0</v>
      </c>
      <c r="AF13" s="80">
        <v>0.0</v>
      </c>
      <c r="AG13" s="80">
        <v>0.0</v>
      </c>
      <c r="AH13" s="80">
        <v>0.0</v>
      </c>
      <c r="AI13" s="80">
        <v>0.0</v>
      </c>
      <c r="AJ13" s="80">
        <v>0.0</v>
      </c>
      <c r="AK13" s="80">
        <v>0.0</v>
      </c>
      <c r="AL13" s="80">
        <v>0.0</v>
      </c>
      <c r="AM13" s="80">
        <v>0.0</v>
      </c>
      <c r="AN13" s="80">
        <v>0.0</v>
      </c>
      <c r="AO13" s="80">
        <v>0.0</v>
      </c>
      <c r="AP13" s="80">
        <v>0.0</v>
      </c>
      <c r="AQ13" s="80">
        <v>0.0</v>
      </c>
      <c r="AR13" s="80">
        <v>0.0</v>
      </c>
      <c r="AS13" s="80">
        <v>0.0</v>
      </c>
      <c r="AT13" s="80">
        <f t="shared" si="2"/>
        <v>30000000</v>
      </c>
      <c r="AU13" s="80">
        <f t="shared" si="3"/>
        <v>30000000</v>
      </c>
    </row>
    <row r="14">
      <c r="A14" s="13"/>
      <c r="B14" s="87" t="s">
        <v>673</v>
      </c>
      <c r="C14" s="87" t="s">
        <v>674</v>
      </c>
      <c r="D14" s="87" t="s">
        <v>675</v>
      </c>
      <c r="E14" s="242">
        <v>6.0</v>
      </c>
      <c r="F14" s="243">
        <v>1.5E7</v>
      </c>
      <c r="G14" s="244">
        <f t="shared" si="1"/>
        <v>90000000</v>
      </c>
      <c r="H14" s="80">
        <v>0.0</v>
      </c>
      <c r="I14" s="80">
        <v>0.0</v>
      </c>
      <c r="J14" s="80">
        <v>0.0</v>
      </c>
      <c r="K14" s="80">
        <v>0.0</v>
      </c>
      <c r="L14" s="80">
        <v>0.0</v>
      </c>
      <c r="M14" s="80">
        <v>0.0</v>
      </c>
      <c r="N14" s="80">
        <v>0.0</v>
      </c>
      <c r="O14" s="80">
        <v>0.0</v>
      </c>
      <c r="P14" s="80">
        <v>0.0</v>
      </c>
      <c r="Q14" s="80">
        <v>0.0</v>
      </c>
      <c r="R14" s="80">
        <v>0.0</v>
      </c>
      <c r="S14" s="80">
        <v>0.0</v>
      </c>
      <c r="T14" s="80">
        <v>0.0</v>
      </c>
      <c r="U14" s="80">
        <v>0.0</v>
      </c>
      <c r="V14" s="80">
        <v>0.0</v>
      </c>
      <c r="W14" s="80">
        <v>0.0</v>
      </c>
      <c r="X14" s="80">
        <v>0.0</v>
      </c>
      <c r="Y14" s="80">
        <v>0.0</v>
      </c>
      <c r="Z14" s="80">
        <v>0.0</v>
      </c>
      <c r="AA14" s="80">
        <v>0.0</v>
      </c>
      <c r="AB14" s="80">
        <v>0.0</v>
      </c>
      <c r="AC14" s="80">
        <v>0.0</v>
      </c>
      <c r="AD14" s="80">
        <v>0.0</v>
      </c>
      <c r="AE14" s="80">
        <v>0.0</v>
      </c>
      <c r="AF14" s="80">
        <v>0.0</v>
      </c>
      <c r="AG14" s="80">
        <v>0.0</v>
      </c>
      <c r="AH14" s="80">
        <v>0.0</v>
      </c>
      <c r="AI14" s="80">
        <v>0.0</v>
      </c>
      <c r="AJ14" s="80">
        <v>0.0</v>
      </c>
      <c r="AK14" s="80">
        <v>0.0</v>
      </c>
      <c r="AL14" s="80">
        <v>0.0</v>
      </c>
      <c r="AM14" s="80">
        <v>0.0</v>
      </c>
      <c r="AN14" s="80">
        <v>0.0</v>
      </c>
      <c r="AO14" s="80">
        <v>0.0</v>
      </c>
      <c r="AP14" s="80">
        <v>0.0</v>
      </c>
      <c r="AQ14" s="80">
        <v>0.0</v>
      </c>
      <c r="AR14" s="80">
        <v>0.0</v>
      </c>
      <c r="AS14" s="80">
        <v>0.0</v>
      </c>
      <c r="AT14" s="80">
        <f t="shared" si="2"/>
        <v>90000000</v>
      </c>
      <c r="AU14" s="80">
        <f t="shared" si="3"/>
        <v>90000000</v>
      </c>
    </row>
    <row r="15">
      <c r="A15" s="13"/>
      <c r="B15" s="87" t="s">
        <v>676</v>
      </c>
      <c r="C15" s="87" t="s">
        <v>677</v>
      </c>
      <c r="D15" s="87" t="s">
        <v>678</v>
      </c>
      <c r="E15" s="242">
        <v>2.0</v>
      </c>
      <c r="F15" s="243">
        <v>6000000.0</v>
      </c>
      <c r="G15" s="244">
        <f t="shared" si="1"/>
        <v>12000000</v>
      </c>
      <c r="H15" s="80">
        <v>0.0</v>
      </c>
      <c r="I15" s="80">
        <v>0.0</v>
      </c>
      <c r="J15" s="80">
        <v>0.0</v>
      </c>
      <c r="K15" s="80">
        <v>0.0</v>
      </c>
      <c r="L15" s="80">
        <v>0.0</v>
      </c>
      <c r="M15" s="80">
        <v>0.0</v>
      </c>
      <c r="N15" s="80">
        <v>0.0</v>
      </c>
      <c r="O15" s="80">
        <v>0.0</v>
      </c>
      <c r="P15" s="80">
        <v>0.0</v>
      </c>
      <c r="Q15" s="80">
        <v>0.0</v>
      </c>
      <c r="R15" s="80">
        <v>0.0</v>
      </c>
      <c r="S15" s="80">
        <v>0.0</v>
      </c>
      <c r="T15" s="80">
        <v>0.0</v>
      </c>
      <c r="U15" s="80">
        <v>0.0</v>
      </c>
      <c r="V15" s="80">
        <v>0.0</v>
      </c>
      <c r="W15" s="80">
        <v>0.0</v>
      </c>
      <c r="X15" s="80">
        <v>0.0</v>
      </c>
      <c r="Y15" s="80">
        <v>0.0</v>
      </c>
      <c r="Z15" s="80">
        <v>0.0</v>
      </c>
      <c r="AA15" s="80">
        <v>0.0</v>
      </c>
      <c r="AB15" s="80">
        <v>0.0</v>
      </c>
      <c r="AC15" s="80">
        <v>0.0</v>
      </c>
      <c r="AD15" s="80">
        <v>0.0</v>
      </c>
      <c r="AE15" s="80">
        <v>0.0</v>
      </c>
      <c r="AF15" s="80">
        <v>0.0</v>
      </c>
      <c r="AG15" s="80">
        <v>0.0</v>
      </c>
      <c r="AH15" s="80">
        <v>0.0</v>
      </c>
      <c r="AI15" s="80">
        <v>0.0</v>
      </c>
      <c r="AJ15" s="80">
        <v>0.0</v>
      </c>
      <c r="AK15" s="80">
        <v>0.0</v>
      </c>
      <c r="AL15" s="80">
        <v>0.0</v>
      </c>
      <c r="AM15" s="80">
        <v>0.0</v>
      </c>
      <c r="AN15" s="80">
        <v>0.0</v>
      </c>
      <c r="AO15" s="80">
        <v>0.0</v>
      </c>
      <c r="AP15" s="80">
        <v>0.0</v>
      </c>
      <c r="AQ15" s="80">
        <v>0.0</v>
      </c>
      <c r="AR15" s="80">
        <v>0.0</v>
      </c>
      <c r="AS15" s="80">
        <v>0.0</v>
      </c>
      <c r="AT15" s="80">
        <f t="shared" si="2"/>
        <v>12000000</v>
      </c>
      <c r="AU15" s="80">
        <f t="shared" si="3"/>
        <v>12000000</v>
      </c>
    </row>
    <row r="16">
      <c r="A16" s="13"/>
      <c r="B16" s="87" t="s">
        <v>679</v>
      </c>
      <c r="C16" s="87" t="s">
        <v>680</v>
      </c>
      <c r="D16" s="87" t="s">
        <v>681</v>
      </c>
      <c r="E16" s="242">
        <v>4.0</v>
      </c>
      <c r="F16" s="243">
        <v>6000000.0</v>
      </c>
      <c r="G16" s="244">
        <f t="shared" si="1"/>
        <v>24000000</v>
      </c>
      <c r="H16" s="80">
        <v>0.0</v>
      </c>
      <c r="I16" s="80">
        <v>0.0</v>
      </c>
      <c r="J16" s="80">
        <v>0.0</v>
      </c>
      <c r="K16" s="80">
        <v>0.0</v>
      </c>
      <c r="L16" s="80">
        <v>0.0</v>
      </c>
      <c r="M16" s="80">
        <v>0.0</v>
      </c>
      <c r="N16" s="80">
        <v>0.0</v>
      </c>
      <c r="O16" s="80">
        <v>0.0</v>
      </c>
      <c r="P16" s="80">
        <v>0.0</v>
      </c>
      <c r="Q16" s="80">
        <v>0.0</v>
      </c>
      <c r="R16" s="80">
        <v>0.0</v>
      </c>
      <c r="S16" s="80">
        <v>0.0</v>
      </c>
      <c r="T16" s="80">
        <v>0.0</v>
      </c>
      <c r="U16" s="80">
        <v>0.0</v>
      </c>
      <c r="V16" s="80">
        <v>0.0</v>
      </c>
      <c r="W16" s="80">
        <v>0.0</v>
      </c>
      <c r="X16" s="80">
        <v>0.0</v>
      </c>
      <c r="Y16" s="80">
        <v>0.0</v>
      </c>
      <c r="Z16" s="80">
        <v>0.0</v>
      </c>
      <c r="AA16" s="80">
        <v>0.0</v>
      </c>
      <c r="AB16" s="80">
        <v>0.0</v>
      </c>
      <c r="AC16" s="80">
        <v>0.0</v>
      </c>
      <c r="AD16" s="80">
        <v>0.0</v>
      </c>
      <c r="AE16" s="80">
        <v>0.0</v>
      </c>
      <c r="AF16" s="80">
        <v>0.0</v>
      </c>
      <c r="AG16" s="80">
        <v>0.0</v>
      </c>
      <c r="AH16" s="80">
        <v>0.0</v>
      </c>
      <c r="AI16" s="80">
        <v>0.0</v>
      </c>
      <c r="AJ16" s="80">
        <v>0.0</v>
      </c>
      <c r="AK16" s="80">
        <v>0.0</v>
      </c>
      <c r="AL16" s="80">
        <v>0.0</v>
      </c>
      <c r="AM16" s="80">
        <v>0.0</v>
      </c>
      <c r="AN16" s="80">
        <v>0.0</v>
      </c>
      <c r="AO16" s="80">
        <v>0.0</v>
      </c>
      <c r="AP16" s="80">
        <v>0.0</v>
      </c>
      <c r="AQ16" s="80">
        <v>0.0</v>
      </c>
      <c r="AR16" s="80">
        <v>0.0</v>
      </c>
      <c r="AS16" s="80">
        <v>0.0</v>
      </c>
      <c r="AT16" s="80">
        <f t="shared" si="2"/>
        <v>24000000</v>
      </c>
      <c r="AU16" s="80">
        <f t="shared" si="3"/>
        <v>24000000</v>
      </c>
    </row>
    <row r="17">
      <c r="A17" s="13"/>
      <c r="B17" s="87" t="s">
        <v>682</v>
      </c>
      <c r="C17" s="87" t="s">
        <v>683</v>
      </c>
      <c r="D17" s="87" t="s">
        <v>684</v>
      </c>
      <c r="E17" s="242">
        <v>8.0</v>
      </c>
      <c r="F17" s="243">
        <v>1.2E7</v>
      </c>
      <c r="G17" s="244">
        <f t="shared" si="1"/>
        <v>96000000</v>
      </c>
      <c r="H17" s="80">
        <v>0.0</v>
      </c>
      <c r="I17" s="80">
        <v>0.0</v>
      </c>
      <c r="J17" s="80">
        <v>0.0</v>
      </c>
      <c r="K17" s="80">
        <v>0.0</v>
      </c>
      <c r="L17" s="80">
        <v>0.0</v>
      </c>
      <c r="M17" s="80">
        <v>0.0</v>
      </c>
      <c r="N17" s="80">
        <v>0.0</v>
      </c>
      <c r="O17" s="80">
        <v>0.0</v>
      </c>
      <c r="P17" s="80">
        <v>0.0</v>
      </c>
      <c r="Q17" s="80">
        <v>0.0</v>
      </c>
      <c r="R17" s="80">
        <v>0.0</v>
      </c>
      <c r="S17" s="80">
        <v>0.0</v>
      </c>
      <c r="T17" s="80">
        <v>0.0</v>
      </c>
      <c r="U17" s="80">
        <v>0.0</v>
      </c>
      <c r="V17" s="80">
        <v>0.0</v>
      </c>
      <c r="W17" s="80">
        <v>0.0</v>
      </c>
      <c r="X17" s="80">
        <v>0.0</v>
      </c>
      <c r="Y17" s="80">
        <v>0.0</v>
      </c>
      <c r="Z17" s="80">
        <v>0.0</v>
      </c>
      <c r="AA17" s="80">
        <v>0.0</v>
      </c>
      <c r="AB17" s="80">
        <v>0.0</v>
      </c>
      <c r="AC17" s="80">
        <v>0.0</v>
      </c>
      <c r="AD17" s="80">
        <v>0.0</v>
      </c>
      <c r="AE17" s="80">
        <v>0.0</v>
      </c>
      <c r="AF17" s="80">
        <v>0.0</v>
      </c>
      <c r="AG17" s="80">
        <v>0.0</v>
      </c>
      <c r="AH17" s="80">
        <v>0.0</v>
      </c>
      <c r="AI17" s="80">
        <v>0.0</v>
      </c>
      <c r="AJ17" s="80">
        <v>0.0</v>
      </c>
      <c r="AK17" s="80">
        <v>0.0</v>
      </c>
      <c r="AL17" s="80">
        <v>0.0</v>
      </c>
      <c r="AM17" s="80">
        <v>0.0</v>
      </c>
      <c r="AN17" s="80">
        <v>0.0</v>
      </c>
      <c r="AO17" s="80">
        <v>0.0</v>
      </c>
      <c r="AP17" s="80">
        <v>0.0</v>
      </c>
      <c r="AQ17" s="80">
        <v>0.0</v>
      </c>
      <c r="AR17" s="80">
        <v>0.0</v>
      </c>
      <c r="AS17" s="80">
        <v>0.0</v>
      </c>
      <c r="AT17" s="80">
        <f t="shared" si="2"/>
        <v>96000000</v>
      </c>
      <c r="AU17" s="80">
        <f t="shared" si="3"/>
        <v>96000000</v>
      </c>
    </row>
    <row r="18">
      <c r="A18" s="13"/>
      <c r="B18" s="87" t="s">
        <v>685</v>
      </c>
      <c r="C18" s="87" t="s">
        <v>686</v>
      </c>
      <c r="D18" s="87" t="s">
        <v>687</v>
      </c>
      <c r="E18" s="242">
        <v>1.0</v>
      </c>
      <c r="F18" s="243">
        <v>1.0E7</v>
      </c>
      <c r="G18" s="244">
        <f t="shared" si="1"/>
        <v>10000000</v>
      </c>
      <c r="H18" s="80">
        <v>0.0</v>
      </c>
      <c r="I18" s="80">
        <v>0.0</v>
      </c>
      <c r="J18" s="80">
        <v>0.0</v>
      </c>
      <c r="K18" s="80">
        <v>0.0</v>
      </c>
      <c r="L18" s="80">
        <v>0.0</v>
      </c>
      <c r="M18" s="80">
        <v>0.0</v>
      </c>
      <c r="N18" s="80">
        <v>0.0</v>
      </c>
      <c r="O18" s="80">
        <v>0.0</v>
      </c>
      <c r="P18" s="80">
        <v>0.0</v>
      </c>
      <c r="Q18" s="80">
        <v>0.0</v>
      </c>
      <c r="R18" s="80">
        <v>0.0</v>
      </c>
      <c r="S18" s="80">
        <v>0.0</v>
      </c>
      <c r="T18" s="80">
        <v>0.0</v>
      </c>
      <c r="U18" s="80">
        <v>0.0</v>
      </c>
      <c r="V18" s="80">
        <v>0.0</v>
      </c>
      <c r="W18" s="80">
        <v>0.0</v>
      </c>
      <c r="X18" s="80">
        <v>0.0</v>
      </c>
      <c r="Y18" s="80">
        <v>0.0</v>
      </c>
      <c r="Z18" s="80">
        <v>0.0</v>
      </c>
      <c r="AA18" s="80">
        <v>0.0</v>
      </c>
      <c r="AB18" s="80">
        <v>0.0</v>
      </c>
      <c r="AC18" s="80">
        <v>0.0</v>
      </c>
      <c r="AD18" s="80">
        <v>0.0</v>
      </c>
      <c r="AE18" s="80">
        <v>0.0</v>
      </c>
      <c r="AF18" s="80">
        <v>0.0</v>
      </c>
      <c r="AG18" s="80">
        <v>0.0</v>
      </c>
      <c r="AH18" s="80">
        <v>0.0</v>
      </c>
      <c r="AI18" s="80">
        <v>0.0</v>
      </c>
      <c r="AJ18" s="80">
        <v>0.0</v>
      </c>
      <c r="AK18" s="80">
        <v>0.0</v>
      </c>
      <c r="AL18" s="80">
        <v>0.0</v>
      </c>
      <c r="AM18" s="80">
        <v>0.0</v>
      </c>
      <c r="AN18" s="80">
        <v>0.0</v>
      </c>
      <c r="AO18" s="80">
        <v>0.0</v>
      </c>
      <c r="AP18" s="80">
        <v>0.0</v>
      </c>
      <c r="AQ18" s="80">
        <v>0.0</v>
      </c>
      <c r="AR18" s="80">
        <v>0.0</v>
      </c>
      <c r="AS18" s="80">
        <v>0.0</v>
      </c>
      <c r="AT18" s="80">
        <f t="shared" si="2"/>
        <v>10000000</v>
      </c>
      <c r="AU18" s="80">
        <f t="shared" si="3"/>
        <v>10000000</v>
      </c>
    </row>
    <row r="19">
      <c r="A19" s="13"/>
      <c r="B19" s="61" t="s">
        <v>688</v>
      </c>
      <c r="C19" s="86" t="s">
        <v>689</v>
      </c>
      <c r="D19" s="61" t="s">
        <v>690</v>
      </c>
      <c r="E19" s="242">
        <v>11.0</v>
      </c>
      <c r="F19" s="243">
        <v>2800000.0</v>
      </c>
      <c r="G19" s="244">
        <f t="shared" si="1"/>
        <v>30800000</v>
      </c>
      <c r="H19" s="80">
        <v>0.0</v>
      </c>
      <c r="I19" s="80">
        <v>0.0</v>
      </c>
      <c r="J19" s="80">
        <v>0.0</v>
      </c>
      <c r="K19" s="80">
        <v>0.0</v>
      </c>
      <c r="L19" s="80">
        <v>0.0</v>
      </c>
      <c r="M19" s="80">
        <v>0.0</v>
      </c>
      <c r="N19" s="80">
        <v>0.0</v>
      </c>
      <c r="O19" s="80">
        <v>0.0</v>
      </c>
      <c r="P19" s="80">
        <v>0.0</v>
      </c>
      <c r="Q19" s="80">
        <v>0.0</v>
      </c>
      <c r="R19" s="80">
        <v>0.0</v>
      </c>
      <c r="S19" s="80">
        <v>0.0</v>
      </c>
      <c r="T19" s="80">
        <v>0.0</v>
      </c>
      <c r="U19" s="80">
        <v>0.0</v>
      </c>
      <c r="V19" s="80">
        <v>0.0</v>
      </c>
      <c r="W19" s="80">
        <v>0.0</v>
      </c>
      <c r="X19" s="80">
        <v>0.0</v>
      </c>
      <c r="Y19" s="80">
        <v>0.0</v>
      </c>
      <c r="Z19" s="80">
        <v>0.0</v>
      </c>
      <c r="AA19" s="80">
        <v>0.0</v>
      </c>
      <c r="AB19" s="80">
        <v>0.0</v>
      </c>
      <c r="AC19" s="80">
        <v>0.0</v>
      </c>
      <c r="AD19" s="80">
        <v>0.0</v>
      </c>
      <c r="AE19" s="80">
        <v>0.0</v>
      </c>
      <c r="AF19" s="80">
        <v>0.0</v>
      </c>
      <c r="AG19" s="80">
        <v>0.0</v>
      </c>
      <c r="AH19" s="80">
        <v>0.0</v>
      </c>
      <c r="AI19" s="80">
        <v>0.0</v>
      </c>
      <c r="AJ19" s="80">
        <v>0.0</v>
      </c>
      <c r="AK19" s="80">
        <v>0.0</v>
      </c>
      <c r="AL19" s="80">
        <v>0.0</v>
      </c>
      <c r="AM19" s="80">
        <v>0.0</v>
      </c>
      <c r="AN19" s="80">
        <v>0.0</v>
      </c>
      <c r="AO19" s="80">
        <v>0.0</v>
      </c>
      <c r="AP19" s="80">
        <v>0.0</v>
      </c>
      <c r="AQ19" s="80">
        <v>0.0</v>
      </c>
      <c r="AR19" s="80">
        <v>0.0</v>
      </c>
      <c r="AS19" s="80">
        <v>0.0</v>
      </c>
      <c r="AT19" s="80">
        <f t="shared" si="2"/>
        <v>30800000</v>
      </c>
      <c r="AU19" s="80">
        <f t="shared" si="3"/>
        <v>30800000</v>
      </c>
    </row>
    <row r="20">
      <c r="A20" s="13"/>
      <c r="B20" s="87" t="s">
        <v>691</v>
      </c>
      <c r="C20" s="94" t="s">
        <v>692</v>
      </c>
      <c r="D20" s="87" t="s">
        <v>693</v>
      </c>
      <c r="E20" s="242">
        <v>3.0</v>
      </c>
      <c r="F20" s="245">
        <v>1.5E7</v>
      </c>
      <c r="G20" s="246">
        <f t="shared" si="1"/>
        <v>45000000</v>
      </c>
      <c r="H20" s="80">
        <v>0.0</v>
      </c>
      <c r="I20" s="80">
        <v>0.0</v>
      </c>
      <c r="J20" s="80">
        <v>0.0</v>
      </c>
      <c r="K20" s="80">
        <v>0.0</v>
      </c>
      <c r="L20" s="80">
        <v>0.0</v>
      </c>
      <c r="M20" s="80">
        <v>0.0</v>
      </c>
      <c r="N20" s="80">
        <v>0.0</v>
      </c>
      <c r="O20" s="80">
        <v>0.0</v>
      </c>
      <c r="P20" s="80">
        <v>0.0</v>
      </c>
      <c r="Q20" s="80">
        <v>0.0</v>
      </c>
      <c r="R20" s="80">
        <v>0.0</v>
      </c>
      <c r="S20" s="80">
        <v>0.0</v>
      </c>
      <c r="T20" s="80">
        <v>0.0</v>
      </c>
      <c r="U20" s="80">
        <v>0.0</v>
      </c>
      <c r="V20" s="80">
        <v>0.0</v>
      </c>
      <c r="W20" s="80">
        <v>0.0</v>
      </c>
      <c r="X20" s="80">
        <v>0.0</v>
      </c>
      <c r="Y20" s="80">
        <v>0.0</v>
      </c>
      <c r="Z20" s="80">
        <v>0.0</v>
      </c>
      <c r="AA20" s="80">
        <v>0.0</v>
      </c>
      <c r="AB20" s="80">
        <v>0.0</v>
      </c>
      <c r="AC20" s="80">
        <v>0.0</v>
      </c>
      <c r="AD20" s="80">
        <v>0.0</v>
      </c>
      <c r="AE20" s="80">
        <v>0.0</v>
      </c>
      <c r="AF20" s="80">
        <v>0.0</v>
      </c>
      <c r="AG20" s="80">
        <v>0.0</v>
      </c>
      <c r="AH20" s="80">
        <v>0.0</v>
      </c>
      <c r="AI20" s="80">
        <v>0.0</v>
      </c>
      <c r="AJ20" s="80">
        <v>0.0</v>
      </c>
      <c r="AK20" s="80">
        <v>0.0</v>
      </c>
      <c r="AL20" s="80">
        <v>0.0</v>
      </c>
      <c r="AM20" s="80">
        <v>0.0</v>
      </c>
      <c r="AN20" s="80">
        <v>0.0</v>
      </c>
      <c r="AO20" s="80">
        <v>0.0</v>
      </c>
      <c r="AP20" s="80">
        <v>0.0</v>
      </c>
      <c r="AQ20" s="80">
        <v>0.0</v>
      </c>
      <c r="AR20" s="80">
        <v>0.0</v>
      </c>
      <c r="AS20" s="80">
        <v>0.0</v>
      </c>
      <c r="AT20" s="80">
        <f t="shared" si="2"/>
        <v>45000000</v>
      </c>
      <c r="AU20" s="80">
        <f t="shared" si="3"/>
        <v>45000000</v>
      </c>
    </row>
    <row r="21">
      <c r="A21" s="13"/>
      <c r="B21" s="87" t="s">
        <v>694</v>
      </c>
      <c r="C21" s="94" t="s">
        <v>695</v>
      </c>
      <c r="D21" s="87" t="s">
        <v>696</v>
      </c>
      <c r="E21" s="242">
        <v>1.0</v>
      </c>
      <c r="F21" s="245">
        <v>4000000.0</v>
      </c>
      <c r="G21" s="246">
        <f t="shared" si="1"/>
        <v>4000000</v>
      </c>
      <c r="H21" s="80">
        <v>0.0</v>
      </c>
      <c r="I21" s="80">
        <v>0.0</v>
      </c>
      <c r="J21" s="80">
        <v>0.0</v>
      </c>
      <c r="K21" s="80">
        <v>0.0</v>
      </c>
      <c r="L21" s="80">
        <v>0.0</v>
      </c>
      <c r="M21" s="80">
        <v>0.0</v>
      </c>
      <c r="N21" s="80">
        <v>0.0</v>
      </c>
      <c r="O21" s="80">
        <v>0.0</v>
      </c>
      <c r="P21" s="80">
        <v>0.0</v>
      </c>
      <c r="Q21" s="80">
        <v>0.0</v>
      </c>
      <c r="R21" s="80">
        <v>0.0</v>
      </c>
      <c r="S21" s="80">
        <v>0.0</v>
      </c>
      <c r="T21" s="80">
        <v>0.0</v>
      </c>
      <c r="U21" s="80">
        <v>0.0</v>
      </c>
      <c r="V21" s="80">
        <v>0.0</v>
      </c>
      <c r="W21" s="80">
        <v>0.0</v>
      </c>
      <c r="X21" s="80">
        <v>0.0</v>
      </c>
      <c r="Y21" s="80">
        <v>0.0</v>
      </c>
      <c r="Z21" s="80">
        <v>0.0</v>
      </c>
      <c r="AA21" s="80">
        <v>0.0</v>
      </c>
      <c r="AB21" s="80">
        <v>0.0</v>
      </c>
      <c r="AC21" s="80">
        <v>0.0</v>
      </c>
      <c r="AD21" s="80">
        <v>0.0</v>
      </c>
      <c r="AE21" s="80">
        <v>0.0</v>
      </c>
      <c r="AF21" s="80">
        <v>0.0</v>
      </c>
      <c r="AG21" s="80">
        <v>0.0</v>
      </c>
      <c r="AH21" s="80">
        <v>0.0</v>
      </c>
      <c r="AI21" s="80">
        <v>0.0</v>
      </c>
      <c r="AJ21" s="80">
        <v>0.0</v>
      </c>
      <c r="AK21" s="80">
        <v>0.0</v>
      </c>
      <c r="AL21" s="80">
        <v>0.0</v>
      </c>
      <c r="AM21" s="80">
        <v>0.0</v>
      </c>
      <c r="AN21" s="80">
        <v>0.0</v>
      </c>
      <c r="AO21" s="80">
        <v>0.0</v>
      </c>
      <c r="AP21" s="80">
        <v>0.0</v>
      </c>
      <c r="AQ21" s="80">
        <v>0.0</v>
      </c>
      <c r="AR21" s="80">
        <v>0.0</v>
      </c>
      <c r="AS21" s="80">
        <v>0.0</v>
      </c>
      <c r="AT21" s="80">
        <f t="shared" si="2"/>
        <v>4000000</v>
      </c>
      <c r="AU21" s="80">
        <f t="shared" si="3"/>
        <v>4000000</v>
      </c>
    </row>
    <row r="22">
      <c r="A22" s="13"/>
      <c r="B22" s="87" t="s">
        <v>697</v>
      </c>
      <c r="C22" s="94" t="s">
        <v>698</v>
      </c>
      <c r="D22" s="87" t="s">
        <v>699</v>
      </c>
      <c r="E22" s="242">
        <v>3.0</v>
      </c>
      <c r="F22" s="245">
        <v>3000000.0</v>
      </c>
      <c r="G22" s="246">
        <f t="shared" si="1"/>
        <v>9000000</v>
      </c>
      <c r="H22" s="80">
        <v>0.0</v>
      </c>
      <c r="I22" s="80">
        <v>0.0</v>
      </c>
      <c r="J22" s="80">
        <v>0.0</v>
      </c>
      <c r="K22" s="80">
        <v>0.0</v>
      </c>
      <c r="L22" s="80">
        <v>0.0</v>
      </c>
      <c r="M22" s="80">
        <v>0.0</v>
      </c>
      <c r="N22" s="80">
        <v>0.0</v>
      </c>
      <c r="O22" s="80">
        <v>0.0</v>
      </c>
      <c r="P22" s="80">
        <v>0.0</v>
      </c>
      <c r="Q22" s="80">
        <v>0.0</v>
      </c>
      <c r="R22" s="80">
        <v>0.0</v>
      </c>
      <c r="S22" s="80">
        <v>0.0</v>
      </c>
      <c r="T22" s="80">
        <v>0.0</v>
      </c>
      <c r="U22" s="80">
        <v>0.0</v>
      </c>
      <c r="V22" s="80">
        <v>0.0</v>
      </c>
      <c r="W22" s="80">
        <v>0.0</v>
      </c>
      <c r="X22" s="80">
        <v>0.0</v>
      </c>
      <c r="Y22" s="80">
        <v>0.0</v>
      </c>
      <c r="Z22" s="80">
        <v>0.0</v>
      </c>
      <c r="AA22" s="80">
        <v>0.0</v>
      </c>
      <c r="AB22" s="80">
        <v>0.0</v>
      </c>
      <c r="AC22" s="80">
        <v>0.0</v>
      </c>
      <c r="AD22" s="80">
        <v>0.0</v>
      </c>
      <c r="AE22" s="80">
        <v>0.0</v>
      </c>
      <c r="AF22" s="80">
        <v>0.0</v>
      </c>
      <c r="AG22" s="80">
        <v>0.0</v>
      </c>
      <c r="AH22" s="80">
        <v>0.0</v>
      </c>
      <c r="AI22" s="80">
        <v>0.0</v>
      </c>
      <c r="AJ22" s="80">
        <v>0.0</v>
      </c>
      <c r="AK22" s="80">
        <v>0.0</v>
      </c>
      <c r="AL22" s="80">
        <v>0.0</v>
      </c>
      <c r="AM22" s="80">
        <v>0.0</v>
      </c>
      <c r="AN22" s="80">
        <v>0.0</v>
      </c>
      <c r="AO22" s="80">
        <v>0.0</v>
      </c>
      <c r="AP22" s="80">
        <v>0.0</v>
      </c>
      <c r="AQ22" s="80">
        <v>0.0</v>
      </c>
      <c r="AR22" s="80">
        <v>0.0</v>
      </c>
      <c r="AS22" s="80">
        <v>0.0</v>
      </c>
      <c r="AT22" s="80">
        <f t="shared" si="2"/>
        <v>9000000</v>
      </c>
      <c r="AU22" s="80">
        <f t="shared" si="3"/>
        <v>9000000</v>
      </c>
    </row>
    <row r="23" ht="13.5" customHeight="1">
      <c r="A23" s="239"/>
      <c r="B23" s="247" t="s">
        <v>6</v>
      </c>
      <c r="C23" s="6"/>
      <c r="D23" s="6"/>
      <c r="E23" s="6"/>
      <c r="F23" s="7"/>
      <c r="G23" s="131">
        <f>SUM(G10:G22)</f>
        <v>398800000</v>
      </c>
      <c r="H23" s="248">
        <f t="shared" ref="H23:AS23" si="4">SUM(H10:H16)</f>
        <v>0</v>
      </c>
      <c r="I23" s="248">
        <f t="shared" si="4"/>
        <v>0</v>
      </c>
      <c r="J23" s="248">
        <f t="shared" si="4"/>
        <v>0</v>
      </c>
      <c r="K23" s="248">
        <f t="shared" si="4"/>
        <v>0</v>
      </c>
      <c r="L23" s="248">
        <f t="shared" si="4"/>
        <v>0</v>
      </c>
      <c r="M23" s="248">
        <f t="shared" si="4"/>
        <v>0</v>
      </c>
      <c r="N23" s="248">
        <f t="shared" si="4"/>
        <v>0</v>
      </c>
      <c r="O23" s="248">
        <f t="shared" si="4"/>
        <v>0</v>
      </c>
      <c r="P23" s="248">
        <f t="shared" si="4"/>
        <v>0</v>
      </c>
      <c r="Q23" s="248">
        <f t="shared" si="4"/>
        <v>0</v>
      </c>
      <c r="R23" s="248">
        <f t="shared" si="4"/>
        <v>0</v>
      </c>
      <c r="S23" s="248">
        <f t="shared" si="4"/>
        <v>0</v>
      </c>
      <c r="T23" s="248">
        <f t="shared" si="4"/>
        <v>0</v>
      </c>
      <c r="U23" s="248">
        <f t="shared" si="4"/>
        <v>0</v>
      </c>
      <c r="V23" s="248">
        <f t="shared" si="4"/>
        <v>0</v>
      </c>
      <c r="W23" s="248">
        <f t="shared" si="4"/>
        <v>0</v>
      </c>
      <c r="X23" s="248">
        <f t="shared" si="4"/>
        <v>0</v>
      </c>
      <c r="Y23" s="248">
        <f t="shared" si="4"/>
        <v>0</v>
      </c>
      <c r="Z23" s="248">
        <f t="shared" si="4"/>
        <v>0</v>
      </c>
      <c r="AA23" s="248">
        <f t="shared" si="4"/>
        <v>0</v>
      </c>
      <c r="AB23" s="248">
        <f t="shared" si="4"/>
        <v>0</v>
      </c>
      <c r="AC23" s="248">
        <f t="shared" si="4"/>
        <v>0</v>
      </c>
      <c r="AD23" s="248">
        <f t="shared" si="4"/>
        <v>0</v>
      </c>
      <c r="AE23" s="248">
        <f t="shared" si="4"/>
        <v>0</v>
      </c>
      <c r="AF23" s="248">
        <f t="shared" si="4"/>
        <v>0</v>
      </c>
      <c r="AG23" s="248">
        <f t="shared" si="4"/>
        <v>0</v>
      </c>
      <c r="AH23" s="248">
        <f t="shared" si="4"/>
        <v>0</v>
      </c>
      <c r="AI23" s="248">
        <f t="shared" si="4"/>
        <v>0</v>
      </c>
      <c r="AJ23" s="248">
        <f t="shared" si="4"/>
        <v>0</v>
      </c>
      <c r="AK23" s="248">
        <f t="shared" si="4"/>
        <v>0</v>
      </c>
      <c r="AL23" s="248">
        <f t="shared" si="4"/>
        <v>0</v>
      </c>
      <c r="AM23" s="248">
        <f t="shared" si="4"/>
        <v>0</v>
      </c>
      <c r="AN23" s="248">
        <f t="shared" si="4"/>
        <v>0</v>
      </c>
      <c r="AO23" s="248">
        <f t="shared" si="4"/>
        <v>0</v>
      </c>
      <c r="AP23" s="248">
        <f t="shared" si="4"/>
        <v>0</v>
      </c>
      <c r="AQ23" s="248">
        <f t="shared" si="4"/>
        <v>0</v>
      </c>
      <c r="AR23" s="248">
        <f t="shared" si="4"/>
        <v>0</v>
      </c>
      <c r="AS23" s="248">
        <f t="shared" si="4"/>
        <v>0</v>
      </c>
      <c r="AT23" s="131">
        <f t="shared" ref="AT23:AU23" si="5">SUM(AT10:AT22)</f>
        <v>398800000</v>
      </c>
      <c r="AU23" s="131">
        <f t="shared" si="5"/>
        <v>398800000</v>
      </c>
    </row>
    <row r="24" ht="13.5" customHeight="1">
      <c r="A24" s="13"/>
      <c r="B24" s="13"/>
      <c r="C24" s="13"/>
      <c r="D24" s="13"/>
      <c r="E24" s="13"/>
      <c r="F24" s="235"/>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ht="13.5" customHeight="1">
      <c r="A25" s="13"/>
      <c r="B25" s="13"/>
      <c r="C25" s="13"/>
      <c r="D25" s="13"/>
      <c r="E25" s="13"/>
      <c r="F25" s="235"/>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ht="13.5" customHeight="1">
      <c r="A26" s="13"/>
      <c r="B26" s="13"/>
      <c r="C26" s="13"/>
      <c r="D26" s="13"/>
      <c r="E26" s="13"/>
      <c r="F26" s="235"/>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row>
    <row r="27" ht="13.5" customHeight="1">
      <c r="A27" s="13"/>
      <c r="B27" s="13"/>
      <c r="C27" s="13"/>
      <c r="D27" s="13"/>
      <c r="E27" s="13"/>
      <c r="F27" s="235"/>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row>
  </sheetData>
  <mergeCells count="25">
    <mergeCell ref="AN8:AO8"/>
    <mergeCell ref="AP8:AQ8"/>
    <mergeCell ref="H6:AU6"/>
    <mergeCell ref="H7:AS7"/>
    <mergeCell ref="AT7:AT8"/>
    <mergeCell ref="AU7:AU9"/>
    <mergeCell ref="H8:I8"/>
    <mergeCell ref="J8:K8"/>
    <mergeCell ref="AR8:AS8"/>
    <mergeCell ref="B6:G8"/>
    <mergeCell ref="L8:M8"/>
    <mergeCell ref="N8:O8"/>
    <mergeCell ref="B23:F23"/>
    <mergeCell ref="P8:Q8"/>
    <mergeCell ref="R8:S8"/>
    <mergeCell ref="T8:U8"/>
    <mergeCell ref="V8:W8"/>
    <mergeCell ref="X8:Y8"/>
    <mergeCell ref="Z8:AA8"/>
    <mergeCell ref="AB8:AC8"/>
    <mergeCell ref="AD8:AE8"/>
    <mergeCell ref="AF8:AG8"/>
    <mergeCell ref="AH8:AI8"/>
    <mergeCell ref="AJ8:AK8"/>
    <mergeCell ref="AL8:AM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0"/>
    <col customWidth="1" min="2" max="2" width="65.0"/>
    <col customWidth="1" min="3" max="3" width="43.5"/>
    <col customWidth="1" min="4" max="4" width="57.88"/>
    <col customWidth="1" min="5" max="5" width="27.38"/>
    <col customWidth="1" min="6" max="6" width="22.88"/>
    <col customWidth="1" min="7" max="7" width="12.5"/>
    <col customWidth="1" min="8" max="8" width="15.38"/>
    <col customWidth="1" min="9" max="9" width="18.0"/>
    <col customWidth="1" min="10" max="10" width="14.38"/>
    <col customWidth="1" min="11" max="11" width="13.0"/>
    <col customWidth="1" min="12" max="12" width="17.0"/>
    <col customWidth="1" min="13" max="13" width="9.38"/>
    <col customWidth="1" min="14" max="14" width="24.0"/>
    <col customWidth="1" min="15" max="15" width="15.88"/>
    <col customWidth="1" min="16" max="33" width="10.0"/>
  </cols>
  <sheetData>
    <row r="1">
      <c r="A1" s="249"/>
      <c r="B1" s="249"/>
      <c r="C1" s="249"/>
      <c r="D1" s="249"/>
      <c r="E1" s="249"/>
      <c r="F1" s="249"/>
      <c r="G1" s="249"/>
      <c r="H1" s="250"/>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row>
    <row r="2">
      <c r="A2" s="249"/>
      <c r="B2" s="249"/>
      <c r="C2" s="249"/>
      <c r="D2" s="249"/>
      <c r="E2" s="249"/>
      <c r="F2" s="249"/>
      <c r="G2" s="249"/>
      <c r="H2" s="250"/>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row>
    <row r="3">
      <c r="A3" s="249"/>
      <c r="B3" s="249"/>
      <c r="C3" s="249"/>
      <c r="D3" s="249"/>
      <c r="E3" s="249"/>
      <c r="F3" s="249"/>
      <c r="G3" s="249"/>
      <c r="H3" s="250"/>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row>
    <row r="4">
      <c r="A4" s="249"/>
      <c r="B4" s="249"/>
      <c r="C4" s="249"/>
      <c r="D4" s="249"/>
      <c r="E4" s="249"/>
      <c r="F4" s="249"/>
      <c r="G4" s="249"/>
      <c r="H4" s="250"/>
      <c r="I4" s="249"/>
      <c r="J4" s="249"/>
      <c r="K4" s="249"/>
      <c r="L4" s="249"/>
      <c r="M4" s="249"/>
      <c r="N4" s="249"/>
      <c r="O4" s="249"/>
      <c r="P4" s="249"/>
      <c r="Q4" s="249"/>
      <c r="R4" s="249"/>
      <c r="S4" s="249"/>
      <c r="T4" s="249"/>
      <c r="U4" s="249"/>
      <c r="V4" s="249"/>
      <c r="W4" s="249"/>
      <c r="X4" s="249"/>
      <c r="Y4" s="249"/>
      <c r="Z4" s="249"/>
      <c r="AA4" s="249"/>
      <c r="AB4" s="249"/>
      <c r="AC4" s="249"/>
      <c r="AD4" s="249"/>
      <c r="AE4" s="249"/>
      <c r="AF4" s="249"/>
      <c r="AG4" s="249"/>
    </row>
    <row r="5">
      <c r="A5" s="249"/>
      <c r="B5" s="249"/>
      <c r="C5" s="249"/>
      <c r="D5" s="249"/>
      <c r="E5" s="249"/>
      <c r="F5" s="249"/>
      <c r="G5" s="249"/>
      <c r="H5" s="250"/>
      <c r="I5" s="249"/>
      <c r="J5" s="249"/>
      <c r="K5" s="249"/>
      <c r="L5" s="249"/>
      <c r="M5" s="249"/>
      <c r="N5" s="249"/>
      <c r="O5" s="249"/>
      <c r="P5" s="249"/>
      <c r="Q5" s="249"/>
      <c r="R5" s="249"/>
      <c r="S5" s="249"/>
      <c r="T5" s="249"/>
      <c r="U5" s="249"/>
      <c r="V5" s="249"/>
      <c r="W5" s="249"/>
      <c r="X5" s="249"/>
      <c r="Y5" s="249"/>
      <c r="Z5" s="249"/>
      <c r="AA5" s="249"/>
      <c r="AB5" s="249"/>
      <c r="AC5" s="249"/>
      <c r="AD5" s="249"/>
      <c r="AE5" s="249"/>
      <c r="AF5" s="249"/>
      <c r="AG5" s="249"/>
    </row>
    <row r="6">
      <c r="A6" s="249"/>
      <c r="B6" s="249"/>
      <c r="C6" s="249"/>
      <c r="D6" s="249"/>
      <c r="E6" s="249"/>
      <c r="F6" s="249"/>
      <c r="G6" s="249"/>
      <c r="H6" s="250"/>
      <c r="I6" s="249"/>
      <c r="J6" s="249"/>
      <c r="K6" s="249"/>
      <c r="L6" s="249"/>
      <c r="M6" s="249"/>
      <c r="N6" s="249"/>
      <c r="O6" s="249"/>
      <c r="P6" s="249"/>
      <c r="Q6" s="249"/>
      <c r="R6" s="249"/>
      <c r="S6" s="249"/>
      <c r="T6" s="249"/>
      <c r="U6" s="249"/>
      <c r="V6" s="249"/>
      <c r="W6" s="249"/>
      <c r="X6" s="249"/>
      <c r="Y6" s="249"/>
      <c r="Z6" s="249"/>
      <c r="AA6" s="249"/>
      <c r="AB6" s="249"/>
      <c r="AC6" s="249"/>
      <c r="AD6" s="249"/>
      <c r="AE6" s="249"/>
      <c r="AF6" s="249"/>
      <c r="AG6" s="249"/>
    </row>
    <row r="7">
      <c r="A7" s="249"/>
      <c r="B7" s="251" t="s">
        <v>700</v>
      </c>
      <c r="N7" s="249"/>
      <c r="O7" s="249"/>
      <c r="P7" s="249"/>
      <c r="Q7" s="249"/>
      <c r="R7" s="249"/>
      <c r="S7" s="249"/>
      <c r="T7" s="249"/>
      <c r="U7" s="249"/>
      <c r="V7" s="249"/>
      <c r="W7" s="249"/>
      <c r="X7" s="249"/>
      <c r="Y7" s="249"/>
      <c r="Z7" s="249"/>
      <c r="AA7" s="249"/>
      <c r="AB7" s="249"/>
      <c r="AC7" s="249"/>
      <c r="AD7" s="249"/>
      <c r="AE7" s="249"/>
      <c r="AF7" s="249"/>
      <c r="AG7" s="249"/>
    </row>
    <row r="8">
      <c r="A8" s="249"/>
      <c r="B8" s="251"/>
      <c r="C8" s="251"/>
      <c r="D8" s="251"/>
      <c r="E8" s="251"/>
      <c r="F8" s="251"/>
      <c r="G8" s="251"/>
      <c r="H8" s="252"/>
      <c r="I8" s="251"/>
      <c r="J8" s="251"/>
      <c r="K8" s="251"/>
      <c r="L8" s="251"/>
      <c r="M8" s="251"/>
      <c r="N8" s="249"/>
      <c r="O8" s="249"/>
      <c r="P8" s="249"/>
      <c r="Q8" s="249"/>
      <c r="R8" s="249"/>
      <c r="S8" s="249"/>
      <c r="T8" s="249"/>
      <c r="U8" s="249"/>
      <c r="V8" s="249"/>
      <c r="W8" s="249"/>
      <c r="X8" s="249"/>
      <c r="Y8" s="249"/>
      <c r="Z8" s="249"/>
      <c r="AA8" s="249"/>
      <c r="AB8" s="249"/>
      <c r="AC8" s="249"/>
      <c r="AD8" s="249"/>
      <c r="AE8" s="249"/>
      <c r="AF8" s="249"/>
      <c r="AG8" s="249"/>
    </row>
    <row r="9">
      <c r="A9" s="249"/>
      <c r="B9" s="249"/>
      <c r="C9" s="249"/>
      <c r="D9" s="249"/>
      <c r="E9" s="249"/>
      <c r="F9" s="249"/>
      <c r="G9" s="249"/>
      <c r="H9" s="250"/>
      <c r="I9" s="249"/>
      <c r="J9" s="195" t="s">
        <v>40</v>
      </c>
      <c r="K9" s="6"/>
      <c r="L9" s="6"/>
      <c r="M9" s="7"/>
      <c r="N9" s="249"/>
      <c r="O9" s="249"/>
      <c r="P9" s="249"/>
      <c r="Q9" s="249"/>
      <c r="R9" s="249"/>
      <c r="S9" s="249"/>
      <c r="T9" s="249"/>
      <c r="U9" s="249"/>
      <c r="V9" s="249"/>
      <c r="W9" s="249"/>
      <c r="X9" s="249"/>
      <c r="Y9" s="249"/>
      <c r="Z9" s="249"/>
      <c r="AA9" s="249"/>
      <c r="AB9" s="249"/>
      <c r="AC9" s="249"/>
      <c r="AD9" s="249"/>
      <c r="AE9" s="249"/>
      <c r="AF9" s="249"/>
      <c r="AG9" s="249"/>
    </row>
    <row r="10">
      <c r="A10" s="249"/>
      <c r="B10" s="159" t="s">
        <v>665</v>
      </c>
      <c r="C10" s="157" t="s">
        <v>224</v>
      </c>
      <c r="D10" s="158"/>
      <c r="E10" s="159" t="s">
        <v>701</v>
      </c>
      <c r="F10" s="253" t="s">
        <v>499</v>
      </c>
      <c r="G10" s="253" t="s">
        <v>225</v>
      </c>
      <c r="H10" s="159" t="s">
        <v>227</v>
      </c>
      <c r="I10" s="254" t="s">
        <v>6</v>
      </c>
      <c r="J10" s="195" t="s">
        <v>4</v>
      </c>
      <c r="K10" s="7"/>
      <c r="L10" s="253" t="s">
        <v>5</v>
      </c>
      <c r="M10" s="253" t="s">
        <v>6</v>
      </c>
      <c r="N10" s="249"/>
      <c r="O10" s="249"/>
      <c r="P10" s="249"/>
      <c r="Q10" s="249"/>
      <c r="R10" s="249"/>
      <c r="S10" s="249"/>
      <c r="T10" s="249"/>
      <c r="U10" s="249"/>
      <c r="V10" s="249"/>
      <c r="W10" s="249"/>
      <c r="X10" s="249"/>
      <c r="Y10" s="249"/>
      <c r="Z10" s="249"/>
      <c r="AA10" s="249"/>
      <c r="AB10" s="249"/>
      <c r="AC10" s="249"/>
      <c r="AD10" s="249"/>
      <c r="AE10" s="249"/>
      <c r="AF10" s="249"/>
      <c r="AG10" s="249"/>
    </row>
    <row r="11">
      <c r="A11" s="249"/>
      <c r="B11" s="14"/>
      <c r="C11" s="255"/>
      <c r="D11" s="108"/>
      <c r="E11" s="14"/>
      <c r="F11" s="14"/>
      <c r="G11" s="14"/>
      <c r="H11" s="14"/>
      <c r="I11" s="256"/>
      <c r="J11" s="177" t="s">
        <v>702</v>
      </c>
      <c r="K11" s="7"/>
      <c r="L11" s="17"/>
      <c r="M11" s="14"/>
      <c r="N11" s="249"/>
      <c r="O11" s="249"/>
      <c r="P11" s="249"/>
      <c r="Q11" s="249"/>
      <c r="R11" s="249"/>
      <c r="S11" s="249"/>
      <c r="T11" s="249"/>
      <c r="U11" s="249"/>
      <c r="V11" s="249"/>
      <c r="W11" s="249"/>
      <c r="X11" s="249"/>
      <c r="Y11" s="249"/>
      <c r="Z11" s="249"/>
      <c r="AA11" s="249"/>
      <c r="AB11" s="249"/>
      <c r="AC11" s="249"/>
      <c r="AD11" s="249"/>
      <c r="AE11" s="249"/>
      <c r="AF11" s="249"/>
      <c r="AG11" s="249"/>
    </row>
    <row r="12">
      <c r="A12" s="249"/>
      <c r="B12" s="17"/>
      <c r="C12" s="160"/>
      <c r="D12" s="161"/>
      <c r="E12" s="17"/>
      <c r="F12" s="17"/>
      <c r="G12" s="17"/>
      <c r="H12" s="17"/>
      <c r="I12" s="257"/>
      <c r="J12" s="258" t="s">
        <v>27</v>
      </c>
      <c r="K12" s="258" t="s">
        <v>28</v>
      </c>
      <c r="L12" s="258" t="s">
        <v>28</v>
      </c>
      <c r="M12" s="17"/>
      <c r="N12" s="259"/>
      <c r="O12" s="249"/>
      <c r="P12" s="249"/>
      <c r="Q12" s="249"/>
      <c r="R12" s="249"/>
      <c r="S12" s="249"/>
      <c r="T12" s="249"/>
      <c r="U12" s="249"/>
      <c r="V12" s="249"/>
      <c r="W12" s="249"/>
      <c r="X12" s="249"/>
      <c r="Y12" s="249"/>
      <c r="Z12" s="249"/>
      <c r="AA12" s="249"/>
      <c r="AB12" s="249"/>
      <c r="AC12" s="249"/>
      <c r="AD12" s="249"/>
      <c r="AE12" s="249"/>
      <c r="AF12" s="249"/>
      <c r="AG12" s="249"/>
    </row>
    <row r="13" ht="30.0" customHeight="1">
      <c r="A13" s="249"/>
      <c r="B13" s="260"/>
      <c r="C13" s="260"/>
      <c r="D13" s="260"/>
      <c r="E13" s="260"/>
      <c r="F13" s="261"/>
      <c r="G13" s="262"/>
      <c r="H13" s="263"/>
      <c r="I13" s="264">
        <f t="shared" ref="I13:I24" si="1">H13*G13*F13</f>
        <v>0</v>
      </c>
      <c r="J13" s="265"/>
      <c r="K13" s="265"/>
      <c r="L13" s="264">
        <f t="shared" ref="L13:L39" si="2">I13</f>
        <v>0</v>
      </c>
      <c r="M13" s="264">
        <f t="shared" ref="M13:M39" si="3">L13</f>
        <v>0</v>
      </c>
      <c r="N13" s="266"/>
      <c r="O13" s="266"/>
      <c r="P13" s="249"/>
      <c r="Q13" s="249"/>
      <c r="R13" s="249"/>
      <c r="S13" s="249"/>
      <c r="T13" s="249"/>
      <c r="U13" s="249"/>
      <c r="V13" s="249"/>
      <c r="W13" s="249"/>
      <c r="X13" s="249"/>
      <c r="Y13" s="249"/>
      <c r="Z13" s="249"/>
      <c r="AA13" s="249"/>
      <c r="AB13" s="249"/>
      <c r="AC13" s="249"/>
      <c r="AD13" s="249"/>
      <c r="AE13" s="249"/>
      <c r="AF13" s="249"/>
      <c r="AG13" s="249"/>
    </row>
    <row r="14" ht="30.0" customHeight="1">
      <c r="A14" s="249"/>
      <c r="B14" s="265"/>
      <c r="C14" s="260"/>
      <c r="D14" s="260"/>
      <c r="E14" s="260"/>
      <c r="F14" s="261"/>
      <c r="G14" s="262"/>
      <c r="H14" s="263"/>
      <c r="I14" s="264">
        <f t="shared" si="1"/>
        <v>0</v>
      </c>
      <c r="J14" s="265"/>
      <c r="K14" s="265"/>
      <c r="L14" s="264">
        <f t="shared" si="2"/>
        <v>0</v>
      </c>
      <c r="M14" s="264">
        <f t="shared" si="3"/>
        <v>0</v>
      </c>
      <c r="N14" s="266"/>
      <c r="O14" s="266"/>
      <c r="P14" s="249"/>
      <c r="Q14" s="249"/>
      <c r="R14" s="249"/>
      <c r="S14" s="249"/>
      <c r="T14" s="249"/>
      <c r="U14" s="249"/>
      <c r="V14" s="249"/>
      <c r="W14" s="249"/>
      <c r="X14" s="249"/>
      <c r="Y14" s="249"/>
      <c r="Z14" s="249"/>
      <c r="AA14" s="249"/>
      <c r="AB14" s="249"/>
      <c r="AC14" s="249"/>
      <c r="AD14" s="249"/>
      <c r="AE14" s="249"/>
      <c r="AF14" s="249"/>
      <c r="AG14" s="249"/>
    </row>
    <row r="15" ht="30.0" customHeight="1">
      <c r="A15" s="249"/>
      <c r="B15" s="179"/>
      <c r="C15" s="179"/>
      <c r="D15" s="179"/>
      <c r="E15" s="179"/>
      <c r="F15" s="261"/>
      <c r="G15" s="262"/>
      <c r="H15" s="263"/>
      <c r="I15" s="264">
        <f t="shared" si="1"/>
        <v>0</v>
      </c>
      <c r="J15" s="265"/>
      <c r="K15" s="265"/>
      <c r="L15" s="264">
        <f t="shared" si="2"/>
        <v>0</v>
      </c>
      <c r="M15" s="264">
        <f t="shared" si="3"/>
        <v>0</v>
      </c>
      <c r="N15" s="266"/>
      <c r="O15" s="266"/>
      <c r="P15" s="249"/>
      <c r="Q15" s="249"/>
      <c r="R15" s="249"/>
      <c r="S15" s="249"/>
      <c r="T15" s="249"/>
      <c r="U15" s="249"/>
      <c r="V15" s="249"/>
      <c r="W15" s="249"/>
      <c r="X15" s="249"/>
      <c r="Y15" s="249"/>
      <c r="Z15" s="249"/>
      <c r="AA15" s="249"/>
      <c r="AB15" s="249"/>
      <c r="AC15" s="249"/>
      <c r="AD15" s="249"/>
      <c r="AE15" s="249"/>
      <c r="AF15" s="249"/>
      <c r="AG15" s="249"/>
    </row>
    <row r="16" ht="30.0" customHeight="1">
      <c r="A16" s="249"/>
      <c r="B16" s="260"/>
      <c r="C16" s="179"/>
      <c r="D16" s="179"/>
      <c r="E16" s="179"/>
      <c r="F16" s="261"/>
      <c r="G16" s="262"/>
      <c r="H16" s="263"/>
      <c r="I16" s="264">
        <f t="shared" si="1"/>
        <v>0</v>
      </c>
      <c r="J16" s="265"/>
      <c r="K16" s="265"/>
      <c r="L16" s="264">
        <f t="shared" si="2"/>
        <v>0</v>
      </c>
      <c r="M16" s="264">
        <f t="shared" si="3"/>
        <v>0</v>
      </c>
      <c r="N16" s="266"/>
      <c r="O16" s="266"/>
      <c r="P16" s="249"/>
      <c r="Q16" s="249"/>
      <c r="R16" s="249"/>
      <c r="S16" s="249"/>
      <c r="T16" s="249"/>
      <c r="U16" s="249"/>
      <c r="V16" s="249"/>
      <c r="W16" s="249"/>
      <c r="X16" s="249"/>
      <c r="Y16" s="249"/>
      <c r="Z16" s="249"/>
      <c r="AA16" s="249"/>
      <c r="AB16" s="249"/>
      <c r="AC16" s="249"/>
      <c r="AD16" s="249"/>
      <c r="AE16" s="249"/>
      <c r="AF16" s="249"/>
      <c r="AG16" s="249"/>
    </row>
    <row r="17" ht="30.0" customHeight="1">
      <c r="A17" s="249"/>
      <c r="B17" s="179"/>
      <c r="C17" s="179"/>
      <c r="D17" s="179"/>
      <c r="E17" s="179"/>
      <c r="F17" s="261"/>
      <c r="G17" s="262"/>
      <c r="H17" s="263"/>
      <c r="I17" s="264">
        <f t="shared" si="1"/>
        <v>0</v>
      </c>
      <c r="J17" s="265"/>
      <c r="K17" s="265"/>
      <c r="L17" s="264">
        <f t="shared" si="2"/>
        <v>0</v>
      </c>
      <c r="M17" s="264">
        <f t="shared" si="3"/>
        <v>0</v>
      </c>
      <c r="N17" s="266"/>
      <c r="O17" s="266"/>
      <c r="P17" s="249"/>
      <c r="Q17" s="249"/>
      <c r="R17" s="249"/>
      <c r="S17" s="249"/>
      <c r="T17" s="249"/>
      <c r="U17" s="249"/>
      <c r="V17" s="249"/>
      <c r="W17" s="249"/>
      <c r="X17" s="249"/>
      <c r="Y17" s="249"/>
      <c r="Z17" s="249"/>
      <c r="AA17" s="249"/>
      <c r="AB17" s="249"/>
      <c r="AC17" s="249"/>
      <c r="AD17" s="249"/>
      <c r="AE17" s="249"/>
      <c r="AF17" s="249"/>
      <c r="AG17" s="249"/>
    </row>
    <row r="18" ht="30.0" customHeight="1">
      <c r="A18" s="249"/>
      <c r="B18" s="179"/>
      <c r="C18" s="179"/>
      <c r="D18" s="179"/>
      <c r="E18" s="179"/>
      <c r="F18" s="261"/>
      <c r="G18" s="262"/>
      <c r="H18" s="263"/>
      <c r="I18" s="264">
        <f t="shared" si="1"/>
        <v>0</v>
      </c>
      <c r="J18" s="265"/>
      <c r="K18" s="265"/>
      <c r="L18" s="264">
        <f t="shared" si="2"/>
        <v>0</v>
      </c>
      <c r="M18" s="264">
        <f t="shared" si="3"/>
        <v>0</v>
      </c>
      <c r="N18" s="266"/>
      <c r="O18" s="266"/>
      <c r="P18" s="249"/>
      <c r="Q18" s="249"/>
      <c r="R18" s="249"/>
      <c r="S18" s="249"/>
      <c r="T18" s="249"/>
      <c r="U18" s="249"/>
      <c r="V18" s="249"/>
      <c r="W18" s="249"/>
      <c r="X18" s="249"/>
      <c r="Y18" s="249"/>
      <c r="Z18" s="249"/>
      <c r="AA18" s="249"/>
      <c r="AB18" s="249"/>
      <c r="AC18" s="249"/>
      <c r="AD18" s="249"/>
      <c r="AE18" s="249"/>
      <c r="AF18" s="249"/>
      <c r="AG18" s="249"/>
    </row>
    <row r="19" ht="30.0" customHeight="1">
      <c r="A19" s="249"/>
      <c r="B19" s="179"/>
      <c r="C19" s="179"/>
      <c r="D19" s="179"/>
      <c r="E19" s="179"/>
      <c r="F19" s="261"/>
      <c r="G19" s="262"/>
      <c r="H19" s="263"/>
      <c r="I19" s="264">
        <f t="shared" si="1"/>
        <v>0</v>
      </c>
      <c r="J19" s="265"/>
      <c r="K19" s="265"/>
      <c r="L19" s="264">
        <f t="shared" si="2"/>
        <v>0</v>
      </c>
      <c r="M19" s="264">
        <f t="shared" si="3"/>
        <v>0</v>
      </c>
      <c r="N19" s="266"/>
      <c r="O19" s="266"/>
      <c r="P19" s="249"/>
      <c r="Q19" s="249"/>
      <c r="R19" s="249"/>
      <c r="S19" s="249"/>
      <c r="T19" s="249"/>
      <c r="U19" s="249"/>
      <c r="V19" s="249"/>
      <c r="W19" s="249"/>
      <c r="X19" s="249"/>
      <c r="Y19" s="249"/>
      <c r="Z19" s="249"/>
      <c r="AA19" s="249"/>
      <c r="AB19" s="249"/>
      <c r="AC19" s="249"/>
      <c r="AD19" s="249"/>
      <c r="AE19" s="249"/>
      <c r="AF19" s="249"/>
      <c r="AG19" s="249"/>
    </row>
    <row r="20" ht="30.0" customHeight="1">
      <c r="A20" s="249"/>
      <c r="B20" s="265"/>
      <c r="C20" s="179"/>
      <c r="D20" s="179"/>
      <c r="E20" s="179"/>
      <c r="F20" s="267"/>
      <c r="G20" s="262"/>
      <c r="H20" s="263"/>
      <c r="I20" s="264">
        <f t="shared" si="1"/>
        <v>0</v>
      </c>
      <c r="J20" s="265"/>
      <c r="K20" s="265"/>
      <c r="L20" s="264">
        <f t="shared" si="2"/>
        <v>0</v>
      </c>
      <c r="M20" s="264">
        <f t="shared" si="3"/>
        <v>0</v>
      </c>
      <c r="N20" s="266"/>
      <c r="O20" s="266"/>
      <c r="P20" s="249"/>
      <c r="Q20" s="249"/>
      <c r="R20" s="249"/>
      <c r="S20" s="249"/>
      <c r="T20" s="249"/>
      <c r="U20" s="249"/>
      <c r="V20" s="249"/>
      <c r="W20" s="249"/>
      <c r="X20" s="249"/>
      <c r="Y20" s="249"/>
      <c r="Z20" s="249"/>
      <c r="AA20" s="249"/>
      <c r="AB20" s="249"/>
      <c r="AC20" s="249"/>
      <c r="AD20" s="249"/>
      <c r="AE20" s="249"/>
      <c r="AF20" s="249"/>
      <c r="AG20" s="249"/>
    </row>
    <row r="21" ht="30.0" customHeight="1">
      <c r="A21" s="249"/>
      <c r="B21" s="179"/>
      <c r="C21" s="179"/>
      <c r="D21" s="179"/>
      <c r="E21" s="179"/>
      <c r="F21" s="261"/>
      <c r="G21" s="262"/>
      <c r="H21" s="263"/>
      <c r="I21" s="264">
        <f t="shared" si="1"/>
        <v>0</v>
      </c>
      <c r="J21" s="265"/>
      <c r="K21" s="265"/>
      <c r="L21" s="264">
        <f t="shared" si="2"/>
        <v>0</v>
      </c>
      <c r="M21" s="264">
        <f t="shared" si="3"/>
        <v>0</v>
      </c>
      <c r="N21" s="266"/>
      <c r="O21" s="266"/>
      <c r="P21" s="249"/>
      <c r="Q21" s="249"/>
      <c r="R21" s="249"/>
      <c r="S21" s="249"/>
      <c r="T21" s="249"/>
      <c r="U21" s="249"/>
      <c r="V21" s="249"/>
      <c r="W21" s="249"/>
      <c r="X21" s="249"/>
      <c r="Y21" s="249"/>
      <c r="Z21" s="249"/>
      <c r="AA21" s="249"/>
      <c r="AB21" s="249"/>
      <c r="AC21" s="249"/>
      <c r="AD21" s="249"/>
      <c r="AE21" s="249"/>
      <c r="AF21" s="249"/>
      <c r="AG21" s="249"/>
    </row>
    <row r="22" ht="30.0" customHeight="1">
      <c r="A22" s="249"/>
      <c r="B22" s="179"/>
      <c r="C22" s="179"/>
      <c r="D22" s="179"/>
      <c r="E22" s="179"/>
      <c r="F22" s="261"/>
      <c r="G22" s="262"/>
      <c r="H22" s="263"/>
      <c r="I22" s="264">
        <f t="shared" si="1"/>
        <v>0</v>
      </c>
      <c r="J22" s="265"/>
      <c r="K22" s="265"/>
      <c r="L22" s="264">
        <f t="shared" si="2"/>
        <v>0</v>
      </c>
      <c r="M22" s="264">
        <f t="shared" si="3"/>
        <v>0</v>
      </c>
      <c r="N22" s="266"/>
      <c r="O22" s="266"/>
      <c r="P22" s="249"/>
      <c r="Q22" s="249"/>
      <c r="R22" s="249"/>
      <c r="S22" s="249"/>
      <c r="T22" s="249"/>
      <c r="U22" s="249"/>
      <c r="V22" s="249"/>
      <c r="W22" s="249"/>
      <c r="X22" s="249"/>
      <c r="Y22" s="249"/>
      <c r="Z22" s="249"/>
      <c r="AA22" s="249"/>
      <c r="AB22" s="249"/>
      <c r="AC22" s="249"/>
      <c r="AD22" s="249"/>
      <c r="AE22" s="249"/>
      <c r="AF22" s="249"/>
      <c r="AG22" s="249"/>
    </row>
    <row r="23" ht="30.0" customHeight="1">
      <c r="A23" s="249"/>
      <c r="B23" s="260"/>
      <c r="C23" s="179"/>
      <c r="D23" s="179"/>
      <c r="E23" s="179"/>
      <c r="F23" s="261"/>
      <c r="G23" s="262"/>
      <c r="H23" s="263"/>
      <c r="I23" s="264">
        <f t="shared" si="1"/>
        <v>0</v>
      </c>
      <c r="J23" s="265"/>
      <c r="K23" s="265"/>
      <c r="L23" s="264">
        <f t="shared" si="2"/>
        <v>0</v>
      </c>
      <c r="M23" s="264">
        <f t="shared" si="3"/>
        <v>0</v>
      </c>
      <c r="N23" s="266"/>
      <c r="O23" s="266"/>
      <c r="P23" s="249"/>
      <c r="Q23" s="249"/>
      <c r="R23" s="249"/>
      <c r="S23" s="249"/>
      <c r="T23" s="249"/>
      <c r="U23" s="249"/>
      <c r="V23" s="249"/>
      <c r="W23" s="249"/>
      <c r="X23" s="249"/>
      <c r="Y23" s="249"/>
      <c r="Z23" s="249"/>
      <c r="AA23" s="249"/>
      <c r="AB23" s="249"/>
      <c r="AC23" s="249"/>
      <c r="AD23" s="249"/>
      <c r="AE23" s="249"/>
      <c r="AF23" s="249"/>
      <c r="AG23" s="249"/>
    </row>
    <row r="24" ht="30.0" customHeight="1">
      <c r="A24" s="249"/>
      <c r="B24" s="260"/>
      <c r="C24" s="179"/>
      <c r="D24" s="179"/>
      <c r="E24" s="179"/>
      <c r="F24" s="261"/>
      <c r="G24" s="262"/>
      <c r="H24" s="263"/>
      <c r="I24" s="264">
        <f t="shared" si="1"/>
        <v>0</v>
      </c>
      <c r="J24" s="265"/>
      <c r="K24" s="265"/>
      <c r="L24" s="264">
        <f t="shared" si="2"/>
        <v>0</v>
      </c>
      <c r="M24" s="264">
        <f t="shared" si="3"/>
        <v>0</v>
      </c>
      <c r="N24" s="266"/>
      <c r="O24" s="266"/>
      <c r="P24" s="249"/>
      <c r="Q24" s="249"/>
      <c r="R24" s="249"/>
      <c r="S24" s="249"/>
      <c r="T24" s="249"/>
      <c r="U24" s="249"/>
      <c r="V24" s="249"/>
      <c r="W24" s="249"/>
      <c r="X24" s="249"/>
      <c r="Y24" s="249"/>
      <c r="Z24" s="249"/>
      <c r="AA24" s="249"/>
      <c r="AB24" s="249"/>
      <c r="AC24" s="249"/>
      <c r="AD24" s="249"/>
      <c r="AE24" s="249"/>
      <c r="AF24" s="249"/>
      <c r="AG24" s="249"/>
    </row>
    <row r="25" ht="30.0" customHeight="1">
      <c r="A25" s="249"/>
      <c r="B25" s="179"/>
      <c r="C25" s="179"/>
      <c r="D25" s="179"/>
      <c r="E25" s="179"/>
      <c r="F25" s="268"/>
      <c r="G25" s="262"/>
      <c r="H25" s="263"/>
      <c r="I25" s="264">
        <f t="shared" ref="I25:I27" si="4">H25*G25</f>
        <v>0</v>
      </c>
      <c r="J25" s="265"/>
      <c r="K25" s="265"/>
      <c r="L25" s="264">
        <f t="shared" si="2"/>
        <v>0</v>
      </c>
      <c r="M25" s="264">
        <f t="shared" si="3"/>
        <v>0</v>
      </c>
      <c r="N25" s="266"/>
      <c r="O25" s="266"/>
      <c r="P25" s="249"/>
      <c r="Q25" s="249"/>
      <c r="R25" s="249"/>
      <c r="S25" s="249"/>
      <c r="T25" s="249"/>
      <c r="U25" s="249"/>
      <c r="V25" s="249"/>
      <c r="W25" s="249"/>
      <c r="X25" s="249"/>
      <c r="Y25" s="249"/>
      <c r="Z25" s="249"/>
      <c r="AA25" s="249"/>
      <c r="AB25" s="249"/>
      <c r="AC25" s="249"/>
      <c r="AD25" s="249"/>
      <c r="AE25" s="249"/>
      <c r="AF25" s="249"/>
      <c r="AG25" s="249"/>
    </row>
    <row r="26" ht="30.0" customHeight="1">
      <c r="A26" s="249"/>
      <c r="B26" s="179"/>
      <c r="C26" s="179"/>
      <c r="D26" s="179"/>
      <c r="E26" s="179"/>
      <c r="F26" s="268"/>
      <c r="G26" s="262"/>
      <c r="H26" s="263"/>
      <c r="I26" s="264">
        <f t="shared" si="4"/>
        <v>0</v>
      </c>
      <c r="J26" s="265"/>
      <c r="K26" s="265"/>
      <c r="L26" s="264">
        <f t="shared" si="2"/>
        <v>0</v>
      </c>
      <c r="M26" s="264">
        <f t="shared" si="3"/>
        <v>0</v>
      </c>
      <c r="N26" s="266"/>
      <c r="O26" s="266"/>
      <c r="P26" s="249"/>
      <c r="Q26" s="249"/>
      <c r="R26" s="249"/>
      <c r="S26" s="249"/>
      <c r="T26" s="249"/>
      <c r="U26" s="249"/>
      <c r="V26" s="249"/>
      <c r="W26" s="249"/>
      <c r="X26" s="249"/>
      <c r="Y26" s="249"/>
      <c r="Z26" s="249"/>
      <c r="AA26" s="249"/>
      <c r="AB26" s="249"/>
      <c r="AC26" s="249"/>
      <c r="AD26" s="249"/>
      <c r="AE26" s="249"/>
      <c r="AF26" s="249"/>
      <c r="AG26" s="249"/>
    </row>
    <row r="27" ht="30.0" customHeight="1">
      <c r="A27" s="249"/>
      <c r="B27" s="179"/>
      <c r="C27" s="179"/>
      <c r="D27" s="179"/>
      <c r="E27" s="179"/>
      <c r="F27" s="268"/>
      <c r="G27" s="262"/>
      <c r="H27" s="263"/>
      <c r="I27" s="264">
        <f t="shared" si="4"/>
        <v>0</v>
      </c>
      <c r="J27" s="265"/>
      <c r="K27" s="265"/>
      <c r="L27" s="264">
        <f t="shared" si="2"/>
        <v>0</v>
      </c>
      <c r="M27" s="264">
        <f t="shared" si="3"/>
        <v>0</v>
      </c>
      <c r="N27" s="266"/>
      <c r="O27" s="266"/>
      <c r="P27" s="249"/>
      <c r="Q27" s="249"/>
      <c r="R27" s="249"/>
      <c r="S27" s="249"/>
      <c r="T27" s="249"/>
      <c r="U27" s="249"/>
      <c r="V27" s="249"/>
      <c r="W27" s="249"/>
      <c r="X27" s="249"/>
      <c r="Y27" s="249"/>
      <c r="Z27" s="249"/>
      <c r="AA27" s="249"/>
      <c r="AB27" s="249"/>
      <c r="AC27" s="249"/>
      <c r="AD27" s="249"/>
      <c r="AE27" s="249"/>
      <c r="AF27" s="249"/>
      <c r="AG27" s="249"/>
    </row>
    <row r="28" ht="30.0" customHeight="1">
      <c r="A28" s="249"/>
      <c r="B28" s="265"/>
      <c r="C28" s="179"/>
      <c r="D28" s="179"/>
      <c r="E28" s="179"/>
      <c r="F28" s="261"/>
      <c r="G28" s="262"/>
      <c r="H28" s="263"/>
      <c r="I28" s="264">
        <f>H28*G28*F28</f>
        <v>0</v>
      </c>
      <c r="J28" s="265"/>
      <c r="K28" s="265"/>
      <c r="L28" s="264">
        <f t="shared" si="2"/>
        <v>0</v>
      </c>
      <c r="M28" s="264">
        <f t="shared" si="3"/>
        <v>0</v>
      </c>
      <c r="N28" s="266"/>
      <c r="O28" s="266"/>
      <c r="P28" s="249"/>
      <c r="Q28" s="249"/>
      <c r="R28" s="249"/>
      <c r="S28" s="249"/>
      <c r="T28" s="249"/>
      <c r="U28" s="249"/>
      <c r="V28" s="249"/>
      <c r="W28" s="249"/>
      <c r="X28" s="249"/>
      <c r="Y28" s="249"/>
      <c r="Z28" s="249"/>
      <c r="AA28" s="249"/>
      <c r="AB28" s="249"/>
      <c r="AC28" s="249"/>
      <c r="AD28" s="249"/>
      <c r="AE28" s="249"/>
      <c r="AF28" s="249"/>
      <c r="AG28" s="249"/>
    </row>
    <row r="29" ht="30.0" customHeight="1">
      <c r="A29" s="249"/>
      <c r="B29" s="179"/>
      <c r="C29" s="179"/>
      <c r="D29" s="179"/>
      <c r="E29" s="179"/>
      <c r="F29" s="261"/>
      <c r="G29" s="262"/>
      <c r="H29" s="269"/>
      <c r="I29" s="264">
        <f t="shared" ref="I29:I39" si="5">H29*G29</f>
        <v>0</v>
      </c>
      <c r="J29" s="265"/>
      <c r="K29" s="265"/>
      <c r="L29" s="264">
        <f t="shared" si="2"/>
        <v>0</v>
      </c>
      <c r="M29" s="264">
        <f t="shared" si="3"/>
        <v>0</v>
      </c>
      <c r="N29" s="266"/>
      <c r="O29" s="266"/>
      <c r="P29" s="249"/>
      <c r="Q29" s="249"/>
      <c r="R29" s="249"/>
      <c r="S29" s="249"/>
      <c r="T29" s="249"/>
      <c r="U29" s="249"/>
      <c r="V29" s="249"/>
      <c r="W29" s="249"/>
      <c r="X29" s="249"/>
      <c r="Y29" s="249"/>
      <c r="Z29" s="249"/>
      <c r="AA29" s="249"/>
      <c r="AB29" s="249"/>
      <c r="AC29" s="249"/>
      <c r="AD29" s="249"/>
      <c r="AE29" s="249"/>
      <c r="AF29" s="249"/>
      <c r="AG29" s="249"/>
    </row>
    <row r="30" ht="30.0" customHeight="1">
      <c r="A30" s="249"/>
      <c r="B30" s="179"/>
      <c r="C30" s="179"/>
      <c r="D30" s="179"/>
      <c r="E30" s="179"/>
      <c r="F30" s="261"/>
      <c r="G30" s="262"/>
      <c r="H30" s="269"/>
      <c r="I30" s="264">
        <f t="shared" si="5"/>
        <v>0</v>
      </c>
      <c r="J30" s="265"/>
      <c r="K30" s="265"/>
      <c r="L30" s="264">
        <f t="shared" si="2"/>
        <v>0</v>
      </c>
      <c r="M30" s="264">
        <f t="shared" si="3"/>
        <v>0</v>
      </c>
      <c r="N30" s="266"/>
      <c r="O30" s="266"/>
      <c r="P30" s="249"/>
      <c r="Q30" s="249"/>
      <c r="R30" s="249"/>
      <c r="S30" s="249"/>
      <c r="T30" s="249"/>
      <c r="U30" s="249"/>
      <c r="V30" s="249"/>
      <c r="W30" s="249"/>
      <c r="X30" s="249"/>
      <c r="Y30" s="249"/>
      <c r="Z30" s="249"/>
      <c r="AA30" s="249"/>
      <c r="AB30" s="249"/>
      <c r="AC30" s="249"/>
      <c r="AD30" s="249"/>
      <c r="AE30" s="249"/>
      <c r="AF30" s="249"/>
      <c r="AG30" s="249"/>
    </row>
    <row r="31" ht="30.0" customHeight="1">
      <c r="A31" s="249"/>
      <c r="B31" s="270"/>
      <c r="C31" s="179"/>
      <c r="D31" s="179"/>
      <c r="E31" s="179"/>
      <c r="F31" s="271"/>
      <c r="G31" s="262"/>
      <c r="H31" s="272"/>
      <c r="I31" s="264">
        <f t="shared" si="5"/>
        <v>0</v>
      </c>
      <c r="J31" s="265"/>
      <c r="K31" s="265"/>
      <c r="L31" s="264">
        <f t="shared" si="2"/>
        <v>0</v>
      </c>
      <c r="M31" s="264">
        <f t="shared" si="3"/>
        <v>0</v>
      </c>
      <c r="N31" s="266"/>
      <c r="O31" s="266"/>
      <c r="P31" s="249"/>
      <c r="Q31" s="249"/>
      <c r="R31" s="249"/>
      <c r="S31" s="249"/>
      <c r="T31" s="249"/>
      <c r="U31" s="249"/>
      <c r="V31" s="249"/>
      <c r="W31" s="249"/>
      <c r="X31" s="249"/>
      <c r="Y31" s="249"/>
      <c r="Z31" s="249"/>
      <c r="AA31" s="249"/>
      <c r="AB31" s="249"/>
      <c r="AC31" s="249"/>
      <c r="AD31" s="249"/>
      <c r="AE31" s="249"/>
      <c r="AF31" s="249"/>
      <c r="AG31" s="249"/>
    </row>
    <row r="32" ht="30.0" customHeight="1">
      <c r="A32" s="249"/>
      <c r="B32" s="179"/>
      <c r="C32" s="179"/>
      <c r="D32" s="179"/>
      <c r="E32" s="179"/>
      <c r="F32" s="261"/>
      <c r="G32" s="262"/>
      <c r="H32" s="269"/>
      <c r="I32" s="264">
        <f t="shared" si="5"/>
        <v>0</v>
      </c>
      <c r="J32" s="265"/>
      <c r="K32" s="265"/>
      <c r="L32" s="264">
        <f t="shared" si="2"/>
        <v>0</v>
      </c>
      <c r="M32" s="264">
        <f t="shared" si="3"/>
        <v>0</v>
      </c>
      <c r="N32" s="266"/>
      <c r="O32" s="266"/>
      <c r="P32" s="249"/>
      <c r="Q32" s="249"/>
      <c r="R32" s="249"/>
      <c r="S32" s="249"/>
      <c r="T32" s="249"/>
      <c r="U32" s="249"/>
      <c r="V32" s="249"/>
      <c r="W32" s="249"/>
      <c r="X32" s="249"/>
      <c r="Y32" s="249"/>
      <c r="Z32" s="249"/>
      <c r="AA32" s="249"/>
      <c r="AB32" s="249"/>
      <c r="AC32" s="249"/>
      <c r="AD32" s="249"/>
      <c r="AE32" s="249"/>
      <c r="AF32" s="249"/>
      <c r="AG32" s="249"/>
    </row>
    <row r="33" ht="30.0" customHeight="1">
      <c r="A33" s="249"/>
      <c r="B33" s="179"/>
      <c r="C33" s="179"/>
      <c r="D33" s="179"/>
      <c r="E33" s="179"/>
      <c r="F33" s="271"/>
      <c r="G33" s="262"/>
      <c r="H33" s="272"/>
      <c r="I33" s="264">
        <f t="shared" si="5"/>
        <v>0</v>
      </c>
      <c r="J33" s="265"/>
      <c r="K33" s="265"/>
      <c r="L33" s="264">
        <f t="shared" si="2"/>
        <v>0</v>
      </c>
      <c r="M33" s="264">
        <f t="shared" si="3"/>
        <v>0</v>
      </c>
      <c r="N33" s="266"/>
      <c r="O33" s="266"/>
      <c r="P33" s="249"/>
      <c r="Q33" s="249"/>
      <c r="R33" s="249"/>
      <c r="S33" s="249"/>
      <c r="T33" s="249"/>
      <c r="U33" s="249"/>
      <c r="V33" s="249"/>
      <c r="W33" s="249"/>
      <c r="X33" s="249"/>
      <c r="Y33" s="249"/>
      <c r="Z33" s="249"/>
      <c r="AA33" s="249"/>
      <c r="AB33" s="249"/>
      <c r="AC33" s="249"/>
      <c r="AD33" s="249"/>
      <c r="AE33" s="249"/>
      <c r="AF33" s="249"/>
      <c r="AG33" s="249"/>
    </row>
    <row r="34" ht="30.0" customHeight="1">
      <c r="A34" s="249"/>
      <c r="B34" s="265"/>
      <c r="C34" s="179"/>
      <c r="D34" s="179"/>
      <c r="E34" s="179"/>
      <c r="F34" s="271"/>
      <c r="G34" s="262"/>
      <c r="H34" s="272"/>
      <c r="I34" s="264">
        <f t="shared" si="5"/>
        <v>0</v>
      </c>
      <c r="J34" s="265"/>
      <c r="K34" s="265"/>
      <c r="L34" s="264">
        <f t="shared" si="2"/>
        <v>0</v>
      </c>
      <c r="M34" s="264">
        <f t="shared" si="3"/>
        <v>0</v>
      </c>
      <c r="N34" s="266"/>
      <c r="O34" s="266"/>
      <c r="P34" s="249"/>
      <c r="Q34" s="249"/>
      <c r="R34" s="249"/>
      <c r="S34" s="249"/>
      <c r="T34" s="249"/>
      <c r="U34" s="249"/>
      <c r="V34" s="249"/>
      <c r="W34" s="249"/>
      <c r="X34" s="249"/>
      <c r="Y34" s="249"/>
      <c r="Z34" s="249"/>
      <c r="AA34" s="249"/>
      <c r="AB34" s="249"/>
      <c r="AC34" s="249"/>
      <c r="AD34" s="249"/>
      <c r="AE34" s="249"/>
      <c r="AF34" s="249"/>
      <c r="AG34" s="249"/>
    </row>
    <row r="35" ht="30.0" customHeight="1">
      <c r="A35" s="249"/>
      <c r="B35" s="273"/>
      <c r="C35" s="179"/>
      <c r="D35" s="179"/>
      <c r="E35" s="179"/>
      <c r="F35" s="271"/>
      <c r="G35" s="262"/>
      <c r="H35" s="272"/>
      <c r="I35" s="264">
        <f t="shared" si="5"/>
        <v>0</v>
      </c>
      <c r="J35" s="265"/>
      <c r="K35" s="265"/>
      <c r="L35" s="264">
        <f t="shared" si="2"/>
        <v>0</v>
      </c>
      <c r="M35" s="264">
        <f t="shared" si="3"/>
        <v>0</v>
      </c>
      <c r="N35" s="266"/>
      <c r="O35" s="266"/>
      <c r="P35" s="249"/>
      <c r="Q35" s="249"/>
      <c r="R35" s="249"/>
      <c r="S35" s="249"/>
      <c r="T35" s="249"/>
      <c r="U35" s="249"/>
      <c r="V35" s="249"/>
      <c r="W35" s="249"/>
      <c r="X35" s="249"/>
      <c r="Y35" s="249"/>
      <c r="Z35" s="249"/>
      <c r="AA35" s="249"/>
      <c r="AB35" s="249"/>
      <c r="AC35" s="249"/>
      <c r="AD35" s="249"/>
      <c r="AE35" s="249"/>
      <c r="AF35" s="249"/>
      <c r="AG35" s="249"/>
    </row>
    <row r="36" ht="30.0" customHeight="1">
      <c r="A36" s="249"/>
      <c r="B36" s="260"/>
      <c r="C36" s="179"/>
      <c r="D36" s="179"/>
      <c r="E36" s="179"/>
      <c r="F36" s="271"/>
      <c r="G36" s="262"/>
      <c r="H36" s="272"/>
      <c r="I36" s="264">
        <f t="shared" si="5"/>
        <v>0</v>
      </c>
      <c r="J36" s="265"/>
      <c r="K36" s="265"/>
      <c r="L36" s="264">
        <f t="shared" si="2"/>
        <v>0</v>
      </c>
      <c r="M36" s="264">
        <f t="shared" si="3"/>
        <v>0</v>
      </c>
      <c r="N36" s="266"/>
      <c r="O36" s="266"/>
      <c r="P36" s="249"/>
      <c r="Q36" s="249"/>
      <c r="R36" s="249"/>
      <c r="S36" s="249"/>
      <c r="T36" s="249"/>
      <c r="U36" s="249"/>
      <c r="V36" s="249"/>
      <c r="W36" s="249"/>
      <c r="X36" s="249"/>
      <c r="Y36" s="249"/>
      <c r="Z36" s="249"/>
      <c r="AA36" s="249"/>
      <c r="AB36" s="249"/>
      <c r="AC36" s="249"/>
      <c r="AD36" s="249"/>
      <c r="AE36" s="249"/>
      <c r="AF36" s="249"/>
      <c r="AG36" s="249"/>
    </row>
    <row r="37" ht="30.0" customHeight="1">
      <c r="A37" s="249"/>
      <c r="B37" s="179"/>
      <c r="C37" s="179"/>
      <c r="D37" s="179"/>
      <c r="E37" s="179"/>
      <c r="F37" s="261"/>
      <c r="G37" s="262"/>
      <c r="H37" s="269"/>
      <c r="I37" s="264">
        <f t="shared" si="5"/>
        <v>0</v>
      </c>
      <c r="J37" s="265"/>
      <c r="K37" s="265"/>
      <c r="L37" s="264">
        <f t="shared" si="2"/>
        <v>0</v>
      </c>
      <c r="M37" s="264">
        <f t="shared" si="3"/>
        <v>0</v>
      </c>
      <c r="N37" s="266"/>
      <c r="O37" s="266"/>
      <c r="P37" s="249"/>
      <c r="Q37" s="249"/>
      <c r="R37" s="249"/>
      <c r="S37" s="249"/>
      <c r="T37" s="249"/>
      <c r="U37" s="249"/>
      <c r="V37" s="249"/>
      <c r="W37" s="249"/>
      <c r="X37" s="249"/>
      <c r="Y37" s="249"/>
      <c r="Z37" s="249"/>
      <c r="AA37" s="249"/>
      <c r="AB37" s="249"/>
      <c r="AC37" s="249"/>
      <c r="AD37" s="249"/>
      <c r="AE37" s="249"/>
      <c r="AF37" s="249"/>
      <c r="AG37" s="249"/>
    </row>
    <row r="38" ht="30.0" customHeight="1">
      <c r="A38" s="249"/>
      <c r="B38" s="270"/>
      <c r="C38" s="179"/>
      <c r="D38" s="179"/>
      <c r="E38" s="179"/>
      <c r="F38" s="261"/>
      <c r="G38" s="262"/>
      <c r="H38" s="269"/>
      <c r="I38" s="264">
        <f t="shared" si="5"/>
        <v>0</v>
      </c>
      <c r="J38" s="265"/>
      <c r="K38" s="265"/>
      <c r="L38" s="264">
        <f t="shared" si="2"/>
        <v>0</v>
      </c>
      <c r="M38" s="264">
        <f t="shared" si="3"/>
        <v>0</v>
      </c>
      <c r="N38" s="266"/>
      <c r="O38" s="266"/>
      <c r="P38" s="249"/>
      <c r="Q38" s="249"/>
      <c r="R38" s="249"/>
      <c r="S38" s="249"/>
      <c r="T38" s="249"/>
      <c r="U38" s="249"/>
      <c r="V38" s="249"/>
      <c r="W38" s="249"/>
      <c r="X38" s="249"/>
      <c r="Y38" s="249"/>
      <c r="Z38" s="249"/>
      <c r="AA38" s="249"/>
      <c r="AB38" s="249"/>
      <c r="AC38" s="249"/>
      <c r="AD38" s="249"/>
      <c r="AE38" s="249"/>
      <c r="AF38" s="249"/>
      <c r="AG38" s="249"/>
    </row>
    <row r="39" ht="30.0" customHeight="1">
      <c r="A39" s="249"/>
      <c r="B39" s="179"/>
      <c r="C39" s="179"/>
      <c r="D39" s="179"/>
      <c r="E39" s="179"/>
      <c r="F39" s="271"/>
      <c r="G39" s="262"/>
      <c r="H39" s="272"/>
      <c r="I39" s="264">
        <f t="shared" si="5"/>
        <v>0</v>
      </c>
      <c r="J39" s="265"/>
      <c r="K39" s="265"/>
      <c r="L39" s="264">
        <f t="shared" si="2"/>
        <v>0</v>
      </c>
      <c r="M39" s="264">
        <f t="shared" si="3"/>
        <v>0</v>
      </c>
      <c r="N39" s="266"/>
      <c r="O39" s="266"/>
      <c r="P39" s="249"/>
      <c r="Q39" s="249"/>
      <c r="R39" s="249"/>
      <c r="S39" s="249"/>
      <c r="T39" s="249"/>
      <c r="U39" s="249"/>
      <c r="V39" s="249"/>
      <c r="W39" s="249"/>
      <c r="X39" s="249"/>
      <c r="Y39" s="249"/>
      <c r="Z39" s="249"/>
      <c r="AA39" s="249"/>
      <c r="AB39" s="249"/>
      <c r="AC39" s="249"/>
      <c r="AD39" s="249"/>
      <c r="AE39" s="249"/>
      <c r="AF39" s="249"/>
      <c r="AG39" s="249"/>
    </row>
    <row r="40" ht="15.75" customHeight="1">
      <c r="A40" s="249"/>
      <c r="B40" s="274" t="s">
        <v>6</v>
      </c>
      <c r="C40" s="6"/>
      <c r="D40" s="6"/>
      <c r="E40" s="6"/>
      <c r="F40" s="6"/>
      <c r="G40" s="6"/>
      <c r="H40" s="7"/>
      <c r="I40" s="275">
        <f t="shared" ref="I40:M40" si="6">SUM(I13:I39)</f>
        <v>0</v>
      </c>
      <c r="J40" s="275">
        <f t="shared" si="6"/>
        <v>0</v>
      </c>
      <c r="K40" s="275">
        <f t="shared" si="6"/>
        <v>0</v>
      </c>
      <c r="L40" s="275">
        <f t="shared" si="6"/>
        <v>0</v>
      </c>
      <c r="M40" s="276">
        <f t="shared" si="6"/>
        <v>0</v>
      </c>
      <c r="N40" s="249"/>
      <c r="O40" s="249"/>
      <c r="P40" s="249"/>
      <c r="Q40" s="249"/>
      <c r="R40" s="249"/>
      <c r="S40" s="249"/>
      <c r="T40" s="249"/>
      <c r="U40" s="249"/>
      <c r="V40" s="249"/>
      <c r="W40" s="249"/>
      <c r="X40" s="249"/>
      <c r="Y40" s="249"/>
      <c r="Z40" s="249"/>
      <c r="AA40" s="249"/>
      <c r="AB40" s="249"/>
      <c r="AC40" s="249"/>
      <c r="AD40" s="249"/>
      <c r="AE40" s="249"/>
      <c r="AF40" s="249"/>
      <c r="AG40" s="249"/>
    </row>
    <row r="41" ht="15.75" customHeight="1">
      <c r="A41" s="249"/>
      <c r="B41" s="249"/>
      <c r="C41" s="249"/>
      <c r="D41" s="249"/>
      <c r="E41" s="249"/>
      <c r="F41" s="249"/>
      <c r="G41" s="249"/>
      <c r="H41" s="250"/>
      <c r="I41" s="184"/>
      <c r="J41" s="249"/>
      <c r="K41" s="249"/>
      <c r="L41" s="249"/>
      <c r="M41" s="193"/>
      <c r="N41" s="249"/>
      <c r="O41" s="249"/>
      <c r="P41" s="249"/>
      <c r="Q41" s="249"/>
      <c r="R41" s="249"/>
      <c r="S41" s="249"/>
      <c r="T41" s="249"/>
      <c r="U41" s="249"/>
      <c r="V41" s="249"/>
      <c r="W41" s="249"/>
      <c r="X41" s="249"/>
      <c r="Y41" s="249"/>
      <c r="Z41" s="249"/>
      <c r="AA41" s="249"/>
      <c r="AB41" s="249"/>
      <c r="AC41" s="249"/>
      <c r="AD41" s="249"/>
      <c r="AE41" s="249"/>
      <c r="AF41" s="249"/>
      <c r="AG41" s="249"/>
    </row>
    <row r="42" ht="15.75" customHeight="1">
      <c r="A42" s="249"/>
      <c r="B42" s="249"/>
      <c r="C42" s="249"/>
      <c r="D42" s="249"/>
      <c r="E42" s="249"/>
      <c r="F42" s="249"/>
      <c r="G42" s="249"/>
      <c r="H42" s="250"/>
      <c r="I42" s="184"/>
      <c r="J42" s="249"/>
      <c r="K42" s="249"/>
      <c r="L42" s="249"/>
      <c r="M42" s="193"/>
      <c r="N42" s="277"/>
      <c r="O42" s="249"/>
      <c r="P42" s="278"/>
      <c r="Q42" s="249"/>
      <c r="R42" s="249"/>
      <c r="S42" s="249"/>
      <c r="T42" s="249"/>
      <c r="U42" s="249"/>
      <c r="V42" s="249"/>
      <c r="W42" s="249"/>
      <c r="X42" s="249"/>
      <c r="Y42" s="249"/>
      <c r="Z42" s="249"/>
      <c r="AA42" s="249"/>
      <c r="AB42" s="249"/>
      <c r="AC42" s="249"/>
      <c r="AD42" s="249"/>
      <c r="AE42" s="249"/>
      <c r="AF42" s="249"/>
      <c r="AG42" s="249"/>
    </row>
    <row r="43" ht="15.75" customHeight="1">
      <c r="A43" s="249"/>
      <c r="B43" s="249"/>
      <c r="C43" s="249"/>
      <c r="D43" s="249"/>
      <c r="E43" s="249"/>
      <c r="F43" s="249"/>
      <c r="G43" s="249"/>
      <c r="H43" s="250"/>
      <c r="I43" s="249"/>
      <c r="J43" s="249"/>
      <c r="K43" s="249"/>
      <c r="L43" s="249"/>
      <c r="M43" s="193"/>
      <c r="N43" s="249"/>
      <c r="O43" s="249"/>
      <c r="P43" s="249"/>
      <c r="Q43" s="249"/>
      <c r="R43" s="249"/>
      <c r="S43" s="249"/>
      <c r="T43" s="249"/>
      <c r="U43" s="249"/>
      <c r="V43" s="249"/>
      <c r="W43" s="249"/>
      <c r="X43" s="249"/>
      <c r="Y43" s="249"/>
      <c r="Z43" s="249"/>
      <c r="AA43" s="249"/>
      <c r="AB43" s="249"/>
      <c r="AC43" s="249"/>
      <c r="AD43" s="249"/>
      <c r="AE43" s="249"/>
      <c r="AF43" s="249"/>
      <c r="AG43" s="249"/>
    </row>
    <row r="44" ht="15.75" customHeight="1">
      <c r="A44" s="249"/>
      <c r="B44" s="249"/>
      <c r="C44" s="249"/>
      <c r="D44" s="249"/>
      <c r="E44" s="249"/>
      <c r="F44" s="249"/>
      <c r="G44" s="249"/>
      <c r="H44" s="250"/>
      <c r="I44" s="249"/>
      <c r="J44" s="249"/>
      <c r="K44" s="249"/>
      <c r="L44" s="249"/>
      <c r="M44" s="249"/>
      <c r="N44" s="279"/>
      <c r="O44" s="249"/>
      <c r="P44" s="249"/>
      <c r="Q44" s="249"/>
      <c r="R44" s="249"/>
      <c r="S44" s="249"/>
      <c r="T44" s="249"/>
      <c r="U44" s="249"/>
      <c r="V44" s="249"/>
      <c r="W44" s="249"/>
      <c r="X44" s="249"/>
      <c r="Y44" s="249"/>
      <c r="Z44" s="249"/>
      <c r="AA44" s="249"/>
      <c r="AB44" s="249"/>
      <c r="AC44" s="249"/>
      <c r="AD44" s="249"/>
      <c r="AE44" s="249"/>
      <c r="AF44" s="249"/>
      <c r="AG44" s="249"/>
    </row>
    <row r="45" ht="15.75" customHeight="1">
      <c r="A45" s="249"/>
      <c r="B45" s="249"/>
      <c r="C45" s="249"/>
      <c r="D45" s="249"/>
      <c r="E45" s="249"/>
      <c r="F45" s="249"/>
      <c r="G45" s="249"/>
      <c r="H45" s="250"/>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row>
    <row r="46" ht="15.75" customHeight="1">
      <c r="A46" s="249"/>
      <c r="B46" s="249"/>
      <c r="C46" s="249"/>
      <c r="D46" s="249"/>
      <c r="E46" s="249"/>
      <c r="F46" s="249"/>
      <c r="G46" s="249"/>
      <c r="H46" s="250"/>
      <c r="I46" s="249"/>
      <c r="J46" s="249"/>
      <c r="K46" s="249"/>
      <c r="L46" s="249"/>
      <c r="M46" s="249"/>
      <c r="N46" s="249"/>
      <c r="O46" s="249"/>
      <c r="P46" s="249"/>
      <c r="Q46" s="249"/>
      <c r="R46" s="249"/>
      <c r="S46" s="249"/>
      <c r="T46" s="249"/>
      <c r="U46" s="249"/>
      <c r="V46" s="249"/>
      <c r="W46" s="249"/>
      <c r="X46" s="249"/>
      <c r="Y46" s="249"/>
      <c r="Z46" s="249"/>
      <c r="AA46" s="249"/>
      <c r="AB46" s="249"/>
      <c r="AC46" s="249"/>
      <c r="AD46" s="249"/>
      <c r="AE46" s="249"/>
      <c r="AF46" s="249"/>
      <c r="AG46" s="249"/>
    </row>
    <row r="47" ht="15.75" customHeight="1">
      <c r="A47" s="249"/>
      <c r="B47" s="249"/>
      <c r="C47" s="249"/>
      <c r="D47" s="249"/>
      <c r="E47" s="249"/>
      <c r="F47" s="249"/>
      <c r="G47" s="249"/>
      <c r="H47" s="250"/>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row>
    <row r="48" ht="15.75" customHeight="1">
      <c r="A48" s="249"/>
      <c r="B48" s="249"/>
      <c r="C48" s="249"/>
      <c r="D48" s="249"/>
      <c r="E48" s="249"/>
      <c r="F48" s="249"/>
      <c r="G48" s="249"/>
      <c r="H48" s="250"/>
      <c r="I48" s="249"/>
      <c r="J48" s="249"/>
      <c r="K48" s="249"/>
      <c r="L48" s="249"/>
      <c r="M48" s="249"/>
      <c r="N48" s="249"/>
      <c r="O48" s="249"/>
      <c r="P48" s="249"/>
      <c r="Q48" s="249"/>
      <c r="R48" s="249"/>
      <c r="S48" s="249"/>
      <c r="T48" s="249"/>
      <c r="U48" s="249"/>
      <c r="V48" s="249"/>
      <c r="W48" s="249"/>
      <c r="X48" s="249"/>
      <c r="Y48" s="249"/>
      <c r="Z48" s="249"/>
      <c r="AA48" s="249"/>
      <c r="AB48" s="249"/>
      <c r="AC48" s="249"/>
      <c r="AD48" s="249"/>
      <c r="AE48" s="249"/>
      <c r="AF48" s="249"/>
      <c r="AG48" s="249"/>
    </row>
    <row r="49" ht="15.75" customHeight="1">
      <c r="A49" s="249"/>
      <c r="B49" s="249"/>
      <c r="C49" s="249"/>
      <c r="D49" s="249"/>
      <c r="E49" s="249"/>
      <c r="F49" s="249"/>
      <c r="G49" s="249"/>
      <c r="H49" s="250"/>
      <c r="I49" s="249"/>
      <c r="J49" s="249"/>
      <c r="K49" s="249"/>
      <c r="L49" s="249"/>
      <c r="M49" s="249"/>
      <c r="N49" s="249"/>
      <c r="O49" s="249"/>
      <c r="P49" s="249"/>
      <c r="Q49" s="249"/>
      <c r="R49" s="249"/>
      <c r="S49" s="249"/>
      <c r="T49" s="249"/>
      <c r="U49" s="249"/>
      <c r="V49" s="249"/>
      <c r="W49" s="249"/>
      <c r="X49" s="249"/>
      <c r="Y49" s="249"/>
      <c r="Z49" s="249"/>
      <c r="AA49" s="249"/>
      <c r="AB49" s="249"/>
      <c r="AC49" s="249"/>
      <c r="AD49" s="249"/>
      <c r="AE49" s="249"/>
      <c r="AF49" s="249"/>
      <c r="AG49" s="249"/>
    </row>
    <row r="50" ht="15.75" customHeight="1">
      <c r="A50" s="249"/>
      <c r="B50" s="249"/>
      <c r="C50" s="249"/>
      <c r="D50" s="249"/>
      <c r="E50" s="249"/>
      <c r="F50" s="249"/>
      <c r="G50" s="249"/>
      <c r="H50" s="250"/>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row>
    <row r="51" ht="15.75" customHeight="1">
      <c r="A51" s="249"/>
      <c r="B51" s="249"/>
      <c r="C51" s="249"/>
      <c r="D51" s="249"/>
      <c r="E51" s="249"/>
      <c r="F51" s="249"/>
      <c r="G51" s="249"/>
      <c r="H51" s="250"/>
      <c r="I51" s="249"/>
      <c r="J51" s="249"/>
      <c r="K51" s="249"/>
      <c r="L51" s="249"/>
      <c r="M51" s="249"/>
      <c r="N51" s="249"/>
      <c r="O51" s="249"/>
      <c r="P51" s="249"/>
      <c r="Q51" s="249"/>
      <c r="R51" s="249"/>
      <c r="S51" s="249"/>
      <c r="T51" s="249"/>
      <c r="U51" s="249"/>
      <c r="V51" s="249"/>
      <c r="W51" s="249"/>
      <c r="X51" s="249"/>
      <c r="Y51" s="249"/>
      <c r="Z51" s="249"/>
      <c r="AA51" s="249"/>
      <c r="AB51" s="249"/>
      <c r="AC51" s="249"/>
      <c r="AD51" s="249"/>
      <c r="AE51" s="249"/>
      <c r="AF51" s="249"/>
      <c r="AG51" s="249"/>
    </row>
    <row r="52" ht="15.75" customHeight="1">
      <c r="A52" s="249"/>
      <c r="B52" s="249"/>
      <c r="C52" s="249"/>
      <c r="D52" s="249"/>
      <c r="E52" s="249"/>
      <c r="F52" s="249"/>
      <c r="G52" s="249"/>
      <c r="H52" s="250"/>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49"/>
    </row>
    <row r="53" ht="15.75" customHeight="1">
      <c r="A53" s="249"/>
      <c r="B53" s="249"/>
      <c r="C53" s="249"/>
      <c r="D53" s="249"/>
      <c r="E53" s="249"/>
      <c r="F53" s="249"/>
      <c r="G53" s="249"/>
      <c r="H53" s="250"/>
      <c r="I53" s="249"/>
      <c r="J53" s="249"/>
      <c r="K53" s="249"/>
      <c r="L53" s="249"/>
      <c r="M53" s="249"/>
      <c r="N53" s="249"/>
      <c r="O53" s="249"/>
      <c r="P53" s="249"/>
      <c r="Q53" s="249"/>
      <c r="R53" s="249"/>
      <c r="S53" s="249"/>
      <c r="T53" s="249"/>
      <c r="U53" s="249"/>
      <c r="V53" s="249"/>
      <c r="W53" s="249"/>
      <c r="X53" s="249"/>
      <c r="Y53" s="249"/>
      <c r="Z53" s="249"/>
      <c r="AA53" s="249"/>
      <c r="AB53" s="249"/>
      <c r="AC53" s="249"/>
      <c r="AD53" s="249"/>
      <c r="AE53" s="249"/>
      <c r="AF53" s="249"/>
      <c r="AG53" s="249"/>
    </row>
    <row r="54" ht="15.75" customHeight="1">
      <c r="A54" s="249"/>
      <c r="B54" s="249"/>
      <c r="C54" s="249"/>
      <c r="D54" s="249"/>
      <c r="E54" s="249"/>
      <c r="F54" s="249"/>
      <c r="G54" s="249"/>
      <c r="H54" s="250"/>
      <c r="I54" s="249"/>
      <c r="J54" s="249"/>
      <c r="K54" s="249"/>
      <c r="L54" s="249"/>
      <c r="M54" s="249"/>
      <c r="N54" s="249"/>
      <c r="O54" s="249"/>
      <c r="P54" s="249"/>
      <c r="Q54" s="249"/>
      <c r="R54" s="249"/>
      <c r="S54" s="249"/>
      <c r="T54" s="249"/>
      <c r="U54" s="249"/>
      <c r="V54" s="249"/>
      <c r="W54" s="249"/>
      <c r="X54" s="249"/>
      <c r="Y54" s="249"/>
      <c r="Z54" s="249"/>
      <c r="AA54" s="249"/>
      <c r="AB54" s="249"/>
      <c r="AC54" s="249"/>
      <c r="AD54" s="249"/>
      <c r="AE54" s="249"/>
      <c r="AF54" s="249"/>
      <c r="AG54" s="249"/>
    </row>
    <row r="55" ht="15.75" customHeight="1">
      <c r="A55" s="249"/>
      <c r="B55" s="249"/>
      <c r="C55" s="249"/>
      <c r="D55" s="249"/>
      <c r="E55" s="249"/>
      <c r="F55" s="249"/>
      <c r="G55" s="249"/>
      <c r="H55" s="250"/>
      <c r="I55" s="249"/>
      <c r="J55" s="249"/>
      <c r="K55" s="249"/>
      <c r="L55" s="249"/>
      <c r="M55" s="249"/>
      <c r="N55" s="249"/>
      <c r="O55" s="249"/>
      <c r="P55" s="249"/>
      <c r="Q55" s="249"/>
      <c r="R55" s="249"/>
      <c r="S55" s="249"/>
      <c r="T55" s="249"/>
      <c r="U55" s="249"/>
      <c r="V55" s="249"/>
      <c r="W55" s="249"/>
      <c r="X55" s="249"/>
      <c r="Y55" s="249"/>
      <c r="Z55" s="249"/>
      <c r="AA55" s="249"/>
      <c r="AB55" s="249"/>
      <c r="AC55" s="249"/>
      <c r="AD55" s="249"/>
      <c r="AE55" s="249"/>
      <c r="AF55" s="249"/>
      <c r="AG55" s="249"/>
    </row>
    <row r="56" ht="15.75" customHeight="1">
      <c r="A56" s="249"/>
      <c r="B56" s="249"/>
      <c r="C56" s="249"/>
      <c r="D56" s="249"/>
      <c r="E56" s="249"/>
      <c r="F56" s="249"/>
      <c r="G56" s="249"/>
      <c r="H56" s="250"/>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row>
    <row r="57" ht="15.75" customHeight="1">
      <c r="A57" s="249"/>
      <c r="B57" s="249"/>
      <c r="C57" s="249"/>
      <c r="D57" s="249"/>
      <c r="E57" s="249"/>
      <c r="F57" s="249"/>
      <c r="G57" s="249"/>
      <c r="H57" s="250"/>
      <c r="I57" s="249"/>
      <c r="J57" s="249"/>
      <c r="K57" s="249"/>
      <c r="L57" s="249"/>
      <c r="M57" s="249"/>
      <c r="N57" s="249"/>
      <c r="O57" s="249"/>
      <c r="P57" s="249"/>
      <c r="Q57" s="249"/>
      <c r="R57" s="249"/>
      <c r="S57" s="249"/>
      <c r="T57" s="249"/>
      <c r="U57" s="249"/>
      <c r="V57" s="249"/>
      <c r="W57" s="249"/>
      <c r="X57" s="249"/>
      <c r="Y57" s="249"/>
      <c r="Z57" s="249"/>
      <c r="AA57" s="249"/>
      <c r="AB57" s="249"/>
      <c r="AC57" s="249"/>
      <c r="AD57" s="249"/>
      <c r="AE57" s="249"/>
      <c r="AF57" s="249"/>
      <c r="AG57" s="249"/>
    </row>
    <row r="58" ht="15.75" customHeight="1">
      <c r="A58" s="249"/>
      <c r="B58" s="249"/>
      <c r="C58" s="249"/>
      <c r="D58" s="249"/>
      <c r="E58" s="249"/>
      <c r="F58" s="249"/>
      <c r="G58" s="249"/>
      <c r="H58" s="250"/>
      <c r="I58" s="249"/>
      <c r="J58" s="249"/>
      <c r="K58" s="249"/>
      <c r="L58" s="249"/>
      <c r="M58" s="249"/>
      <c r="N58" s="249"/>
      <c r="O58" s="249"/>
      <c r="P58" s="249"/>
      <c r="Q58" s="249"/>
      <c r="R58" s="249"/>
      <c r="S58" s="249"/>
      <c r="T58" s="249"/>
      <c r="U58" s="249"/>
      <c r="V58" s="249"/>
      <c r="W58" s="249"/>
      <c r="X58" s="249"/>
      <c r="Y58" s="249"/>
      <c r="Z58" s="249"/>
      <c r="AA58" s="249"/>
      <c r="AB58" s="249"/>
      <c r="AC58" s="249"/>
      <c r="AD58" s="249"/>
      <c r="AE58" s="249"/>
      <c r="AF58" s="249"/>
      <c r="AG58" s="249"/>
    </row>
    <row r="59" ht="15.75" customHeight="1">
      <c r="A59" s="249"/>
      <c r="B59" s="249"/>
      <c r="C59" s="249"/>
      <c r="D59" s="249"/>
      <c r="E59" s="249"/>
      <c r="F59" s="249"/>
      <c r="G59" s="249"/>
      <c r="H59" s="250"/>
      <c r="I59" s="249"/>
      <c r="J59" s="249"/>
      <c r="K59" s="249"/>
      <c r="L59" s="249"/>
      <c r="M59" s="249"/>
      <c r="N59" s="249"/>
      <c r="O59" s="249"/>
      <c r="P59" s="249"/>
      <c r="Q59" s="249"/>
      <c r="R59" s="249"/>
      <c r="S59" s="249"/>
      <c r="T59" s="249"/>
      <c r="U59" s="249"/>
      <c r="V59" s="249"/>
      <c r="W59" s="249"/>
      <c r="X59" s="249"/>
      <c r="Y59" s="249"/>
      <c r="Z59" s="249"/>
      <c r="AA59" s="249"/>
      <c r="AB59" s="249"/>
      <c r="AC59" s="249"/>
      <c r="AD59" s="249"/>
      <c r="AE59" s="249"/>
      <c r="AF59" s="249"/>
      <c r="AG59" s="249"/>
    </row>
    <row r="60" ht="15.75" customHeight="1">
      <c r="A60" s="249"/>
      <c r="B60" s="249"/>
      <c r="C60" s="249"/>
      <c r="D60" s="249"/>
      <c r="E60" s="249"/>
      <c r="F60" s="249"/>
      <c r="G60" s="249"/>
      <c r="H60" s="250"/>
      <c r="I60" s="249"/>
      <c r="J60" s="249"/>
      <c r="K60" s="249"/>
      <c r="L60" s="249"/>
      <c r="M60" s="249"/>
      <c r="N60" s="249"/>
      <c r="O60" s="249"/>
      <c r="P60" s="249"/>
      <c r="Q60" s="249"/>
      <c r="R60" s="249"/>
      <c r="S60" s="249"/>
      <c r="T60" s="249"/>
      <c r="U60" s="249"/>
      <c r="V60" s="249"/>
      <c r="W60" s="249"/>
      <c r="X60" s="249"/>
      <c r="Y60" s="249"/>
      <c r="Z60" s="249"/>
      <c r="AA60" s="249"/>
      <c r="AB60" s="249"/>
      <c r="AC60" s="249"/>
      <c r="AD60" s="249"/>
      <c r="AE60" s="249"/>
      <c r="AF60" s="249"/>
      <c r="AG60" s="249"/>
    </row>
    <row r="61" ht="15.75" customHeight="1">
      <c r="A61" s="249"/>
      <c r="B61" s="249"/>
      <c r="C61" s="249"/>
      <c r="D61" s="249"/>
      <c r="E61" s="249"/>
      <c r="F61" s="249"/>
      <c r="G61" s="249"/>
      <c r="H61" s="250"/>
      <c r="I61" s="249"/>
      <c r="J61" s="249"/>
      <c r="K61" s="249"/>
      <c r="L61" s="249"/>
      <c r="M61" s="249"/>
      <c r="N61" s="249"/>
      <c r="O61" s="249"/>
      <c r="P61" s="249"/>
      <c r="Q61" s="249"/>
      <c r="R61" s="249"/>
      <c r="S61" s="249"/>
      <c r="T61" s="249"/>
      <c r="U61" s="249"/>
      <c r="V61" s="249"/>
      <c r="W61" s="249"/>
      <c r="X61" s="249"/>
      <c r="Y61" s="249"/>
      <c r="Z61" s="249"/>
      <c r="AA61" s="249"/>
      <c r="AB61" s="249"/>
      <c r="AC61" s="249"/>
      <c r="AD61" s="249"/>
      <c r="AE61" s="249"/>
      <c r="AF61" s="249"/>
      <c r="AG61" s="249"/>
    </row>
    <row r="62" ht="15.75" customHeight="1">
      <c r="A62" s="249"/>
      <c r="B62" s="249"/>
      <c r="C62" s="249"/>
      <c r="D62" s="249"/>
      <c r="E62" s="249"/>
      <c r="F62" s="249"/>
      <c r="G62" s="249"/>
      <c r="H62" s="250"/>
      <c r="I62" s="249"/>
      <c r="J62" s="249"/>
      <c r="K62" s="249"/>
      <c r="L62" s="249"/>
      <c r="M62" s="249"/>
      <c r="N62" s="249"/>
      <c r="O62" s="249"/>
      <c r="P62" s="249"/>
      <c r="Q62" s="249"/>
      <c r="R62" s="249"/>
      <c r="S62" s="249"/>
      <c r="T62" s="249"/>
      <c r="U62" s="249"/>
      <c r="V62" s="249"/>
      <c r="W62" s="249"/>
      <c r="X62" s="249"/>
      <c r="Y62" s="249"/>
      <c r="Z62" s="249"/>
      <c r="AA62" s="249"/>
      <c r="AB62" s="249"/>
      <c r="AC62" s="249"/>
      <c r="AD62" s="249"/>
      <c r="AE62" s="249"/>
      <c r="AF62" s="249"/>
      <c r="AG62" s="249"/>
    </row>
    <row r="63" ht="15.75" customHeight="1">
      <c r="A63" s="249"/>
      <c r="B63" s="249"/>
      <c r="C63" s="249"/>
      <c r="D63" s="249"/>
      <c r="E63" s="249"/>
      <c r="F63" s="249"/>
      <c r="G63" s="249"/>
      <c r="H63" s="250"/>
      <c r="I63" s="249"/>
      <c r="J63" s="249"/>
      <c r="K63" s="249"/>
      <c r="L63" s="249"/>
      <c r="M63" s="249"/>
      <c r="N63" s="249"/>
      <c r="O63" s="249"/>
      <c r="P63" s="249"/>
      <c r="Q63" s="249"/>
      <c r="R63" s="249"/>
      <c r="S63" s="249"/>
      <c r="T63" s="249"/>
      <c r="U63" s="249"/>
      <c r="V63" s="249"/>
      <c r="W63" s="249"/>
      <c r="X63" s="249"/>
      <c r="Y63" s="249"/>
      <c r="Z63" s="249"/>
      <c r="AA63" s="249"/>
      <c r="AB63" s="249"/>
      <c r="AC63" s="249"/>
      <c r="AD63" s="249"/>
      <c r="AE63" s="249"/>
      <c r="AF63" s="249"/>
      <c r="AG63" s="249"/>
    </row>
    <row r="64" ht="15.75" customHeight="1">
      <c r="A64" s="249"/>
      <c r="B64" s="249"/>
      <c r="C64" s="249"/>
      <c r="D64" s="249"/>
      <c r="E64" s="249"/>
      <c r="F64" s="249"/>
      <c r="G64" s="249"/>
      <c r="H64" s="250"/>
      <c r="I64" s="249"/>
      <c r="J64" s="249"/>
      <c r="K64" s="249"/>
      <c r="L64" s="249"/>
      <c r="M64" s="249"/>
      <c r="N64" s="249"/>
      <c r="O64" s="249"/>
      <c r="P64" s="249"/>
      <c r="Q64" s="249"/>
      <c r="R64" s="249"/>
      <c r="S64" s="249"/>
      <c r="T64" s="249"/>
      <c r="U64" s="249"/>
      <c r="V64" s="249"/>
      <c r="W64" s="249"/>
      <c r="X64" s="249"/>
      <c r="Y64" s="249"/>
      <c r="Z64" s="249"/>
      <c r="AA64" s="249"/>
      <c r="AB64" s="249"/>
      <c r="AC64" s="249"/>
      <c r="AD64" s="249"/>
      <c r="AE64" s="249"/>
      <c r="AF64" s="249"/>
      <c r="AG64" s="249"/>
    </row>
    <row r="65" ht="15.75" customHeight="1">
      <c r="A65" s="249"/>
      <c r="B65" s="249"/>
      <c r="C65" s="249"/>
      <c r="D65" s="249"/>
      <c r="E65" s="249"/>
      <c r="F65" s="249"/>
      <c r="G65" s="249"/>
      <c r="H65" s="250"/>
      <c r="I65" s="249"/>
      <c r="J65" s="249"/>
      <c r="K65" s="249"/>
      <c r="L65" s="249"/>
      <c r="M65" s="249"/>
      <c r="N65" s="249"/>
      <c r="O65" s="249"/>
      <c r="P65" s="249"/>
      <c r="Q65" s="249"/>
      <c r="R65" s="249"/>
      <c r="S65" s="249"/>
      <c r="T65" s="249"/>
      <c r="U65" s="249"/>
      <c r="V65" s="249"/>
      <c r="W65" s="249"/>
      <c r="X65" s="249"/>
      <c r="Y65" s="249"/>
      <c r="Z65" s="249"/>
      <c r="AA65" s="249"/>
      <c r="AB65" s="249"/>
      <c r="AC65" s="249"/>
      <c r="AD65" s="249"/>
      <c r="AE65" s="249"/>
      <c r="AF65" s="249"/>
      <c r="AG65" s="249"/>
    </row>
    <row r="66" ht="15.75" customHeight="1">
      <c r="A66" s="249"/>
      <c r="B66" s="249"/>
      <c r="C66" s="249"/>
      <c r="D66" s="249"/>
      <c r="E66" s="249"/>
      <c r="F66" s="249"/>
      <c r="G66" s="249"/>
      <c r="H66" s="250"/>
      <c r="I66" s="249"/>
      <c r="J66" s="249"/>
      <c r="K66" s="249"/>
      <c r="L66" s="249"/>
      <c r="M66" s="249"/>
      <c r="N66" s="249"/>
      <c r="O66" s="249"/>
      <c r="P66" s="249"/>
      <c r="Q66" s="249"/>
      <c r="R66" s="249"/>
      <c r="S66" s="249"/>
      <c r="T66" s="249"/>
      <c r="U66" s="249"/>
      <c r="V66" s="249"/>
      <c r="W66" s="249"/>
      <c r="X66" s="249"/>
      <c r="Y66" s="249"/>
      <c r="Z66" s="249"/>
      <c r="AA66" s="249"/>
      <c r="AB66" s="249"/>
      <c r="AC66" s="249"/>
      <c r="AD66" s="249"/>
      <c r="AE66" s="249"/>
      <c r="AF66" s="249"/>
      <c r="AG66" s="249"/>
    </row>
    <row r="67" ht="15.75" customHeight="1">
      <c r="A67" s="249"/>
      <c r="B67" s="249"/>
      <c r="C67" s="249"/>
      <c r="D67" s="249"/>
      <c r="E67" s="249"/>
      <c r="F67" s="249"/>
      <c r="G67" s="249"/>
      <c r="H67" s="250"/>
      <c r="I67" s="249"/>
      <c r="J67" s="249"/>
      <c r="K67" s="249"/>
      <c r="L67" s="249"/>
      <c r="M67" s="249"/>
      <c r="N67" s="249"/>
      <c r="O67" s="249"/>
      <c r="P67" s="249"/>
      <c r="Q67" s="249"/>
      <c r="R67" s="249"/>
      <c r="S67" s="249"/>
      <c r="T67" s="249"/>
      <c r="U67" s="249"/>
      <c r="V67" s="249"/>
      <c r="W67" s="249"/>
      <c r="X67" s="249"/>
      <c r="Y67" s="249"/>
      <c r="Z67" s="249"/>
      <c r="AA67" s="249"/>
      <c r="AB67" s="249"/>
      <c r="AC67" s="249"/>
      <c r="AD67" s="249"/>
      <c r="AE67" s="249"/>
      <c r="AF67" s="249"/>
      <c r="AG67" s="249"/>
    </row>
    <row r="68" ht="15.75" customHeight="1">
      <c r="A68" s="249"/>
      <c r="B68" s="249"/>
      <c r="C68" s="249"/>
      <c r="D68" s="249"/>
      <c r="E68" s="249"/>
      <c r="F68" s="249"/>
      <c r="G68" s="249"/>
      <c r="H68" s="250"/>
      <c r="I68" s="249"/>
      <c r="J68" s="249"/>
      <c r="K68" s="249"/>
      <c r="L68" s="249"/>
      <c r="M68" s="249"/>
      <c r="N68" s="249"/>
      <c r="O68" s="249"/>
      <c r="P68" s="249"/>
      <c r="Q68" s="249"/>
      <c r="R68" s="249"/>
      <c r="S68" s="249"/>
      <c r="T68" s="249"/>
      <c r="U68" s="249"/>
      <c r="V68" s="249"/>
      <c r="W68" s="249"/>
      <c r="X68" s="249"/>
      <c r="Y68" s="249"/>
      <c r="Z68" s="249"/>
      <c r="AA68" s="249"/>
      <c r="AB68" s="249"/>
      <c r="AC68" s="249"/>
      <c r="AD68" s="249"/>
      <c r="AE68" s="249"/>
      <c r="AF68" s="249"/>
      <c r="AG68" s="249"/>
    </row>
    <row r="69" ht="15.75" customHeight="1">
      <c r="A69" s="249"/>
      <c r="B69" s="249"/>
      <c r="C69" s="249"/>
      <c r="D69" s="249"/>
      <c r="E69" s="249"/>
      <c r="F69" s="249"/>
      <c r="G69" s="249"/>
      <c r="H69" s="250"/>
      <c r="I69" s="249"/>
      <c r="J69" s="249"/>
      <c r="K69" s="249"/>
      <c r="L69" s="249"/>
      <c r="M69" s="249"/>
      <c r="N69" s="249"/>
      <c r="O69" s="249"/>
      <c r="P69" s="249"/>
      <c r="Q69" s="249"/>
      <c r="R69" s="249"/>
      <c r="S69" s="249"/>
      <c r="T69" s="249"/>
      <c r="U69" s="249"/>
      <c r="V69" s="249"/>
      <c r="W69" s="249"/>
      <c r="X69" s="249"/>
      <c r="Y69" s="249"/>
      <c r="Z69" s="249"/>
      <c r="AA69" s="249"/>
      <c r="AB69" s="249"/>
      <c r="AC69" s="249"/>
      <c r="AD69" s="249"/>
      <c r="AE69" s="249"/>
      <c r="AF69" s="249"/>
      <c r="AG69" s="249"/>
    </row>
    <row r="70" ht="15.75" customHeight="1">
      <c r="A70" s="249"/>
      <c r="B70" s="249"/>
      <c r="C70" s="249"/>
      <c r="D70" s="249"/>
      <c r="E70" s="249"/>
      <c r="F70" s="249"/>
      <c r="G70" s="249"/>
      <c r="H70" s="250"/>
      <c r="I70" s="249"/>
      <c r="J70" s="249"/>
      <c r="K70" s="249"/>
      <c r="L70" s="249"/>
      <c r="M70" s="249"/>
      <c r="N70" s="249"/>
      <c r="O70" s="249"/>
      <c r="P70" s="249"/>
      <c r="Q70" s="249"/>
      <c r="R70" s="249"/>
      <c r="S70" s="249"/>
      <c r="T70" s="249"/>
      <c r="U70" s="249"/>
      <c r="V70" s="249"/>
      <c r="W70" s="249"/>
      <c r="X70" s="249"/>
      <c r="Y70" s="249"/>
      <c r="Z70" s="249"/>
      <c r="AA70" s="249"/>
      <c r="AB70" s="249"/>
      <c r="AC70" s="249"/>
      <c r="AD70" s="249"/>
      <c r="AE70" s="249"/>
      <c r="AF70" s="249"/>
      <c r="AG70" s="249"/>
    </row>
    <row r="71" ht="15.75" customHeight="1">
      <c r="A71" s="249"/>
      <c r="B71" s="249"/>
      <c r="C71" s="249"/>
      <c r="D71" s="249"/>
      <c r="E71" s="249"/>
      <c r="F71" s="249"/>
      <c r="G71" s="249"/>
      <c r="H71" s="250"/>
      <c r="I71" s="249"/>
      <c r="J71" s="249"/>
      <c r="K71" s="249"/>
      <c r="L71" s="249"/>
      <c r="M71" s="249"/>
      <c r="N71" s="249"/>
      <c r="O71" s="249"/>
      <c r="P71" s="249"/>
      <c r="Q71" s="249"/>
      <c r="R71" s="249"/>
      <c r="S71" s="249"/>
      <c r="T71" s="249"/>
      <c r="U71" s="249"/>
      <c r="V71" s="249"/>
      <c r="W71" s="249"/>
      <c r="X71" s="249"/>
      <c r="Y71" s="249"/>
      <c r="Z71" s="249"/>
      <c r="AA71" s="249"/>
      <c r="AB71" s="249"/>
      <c r="AC71" s="249"/>
      <c r="AD71" s="249"/>
      <c r="AE71" s="249"/>
      <c r="AF71" s="249"/>
      <c r="AG71" s="249"/>
    </row>
    <row r="72" ht="15.75" customHeight="1">
      <c r="A72" s="249"/>
      <c r="B72" s="249"/>
      <c r="C72" s="249"/>
      <c r="D72" s="249"/>
      <c r="E72" s="249"/>
      <c r="F72" s="249"/>
      <c r="G72" s="249"/>
      <c r="H72" s="250"/>
      <c r="I72" s="249"/>
      <c r="J72" s="249"/>
      <c r="K72" s="249"/>
      <c r="L72" s="249"/>
      <c r="M72" s="249"/>
      <c r="N72" s="249"/>
      <c r="O72" s="249"/>
      <c r="P72" s="249"/>
      <c r="Q72" s="249"/>
      <c r="R72" s="249"/>
      <c r="S72" s="249"/>
      <c r="T72" s="249"/>
      <c r="U72" s="249"/>
      <c r="V72" s="249"/>
      <c r="W72" s="249"/>
      <c r="X72" s="249"/>
      <c r="Y72" s="249"/>
      <c r="Z72" s="249"/>
      <c r="AA72" s="249"/>
      <c r="AB72" s="249"/>
      <c r="AC72" s="249"/>
      <c r="AD72" s="249"/>
      <c r="AE72" s="249"/>
      <c r="AF72" s="249"/>
      <c r="AG72" s="249"/>
    </row>
    <row r="73" ht="15.75" customHeight="1">
      <c r="A73" s="249"/>
      <c r="B73" s="249"/>
      <c r="C73" s="249"/>
      <c r="D73" s="249"/>
      <c r="E73" s="249"/>
      <c r="F73" s="249"/>
      <c r="G73" s="249"/>
      <c r="H73" s="250"/>
      <c r="I73" s="249"/>
      <c r="J73" s="249"/>
      <c r="K73" s="249"/>
      <c r="L73" s="249"/>
      <c r="M73" s="249"/>
      <c r="N73" s="249"/>
      <c r="O73" s="249"/>
      <c r="P73" s="249"/>
      <c r="Q73" s="249"/>
      <c r="R73" s="249"/>
      <c r="S73" s="249"/>
      <c r="T73" s="249"/>
      <c r="U73" s="249"/>
      <c r="V73" s="249"/>
      <c r="W73" s="249"/>
      <c r="X73" s="249"/>
      <c r="Y73" s="249"/>
      <c r="Z73" s="249"/>
      <c r="AA73" s="249"/>
      <c r="AB73" s="249"/>
      <c r="AC73" s="249"/>
      <c r="AD73" s="249"/>
      <c r="AE73" s="249"/>
      <c r="AF73" s="249"/>
      <c r="AG73" s="249"/>
    </row>
    <row r="74" ht="15.75" customHeight="1">
      <c r="A74" s="249"/>
      <c r="B74" s="249"/>
      <c r="C74" s="249"/>
      <c r="D74" s="249"/>
      <c r="E74" s="249"/>
      <c r="F74" s="249"/>
      <c r="G74" s="249"/>
      <c r="H74" s="250"/>
      <c r="I74" s="249"/>
      <c r="J74" s="249"/>
      <c r="K74" s="249"/>
      <c r="L74" s="249"/>
      <c r="M74" s="249"/>
      <c r="N74" s="249"/>
      <c r="O74" s="249"/>
      <c r="P74" s="249"/>
      <c r="Q74" s="249"/>
      <c r="R74" s="249"/>
      <c r="S74" s="249"/>
      <c r="T74" s="249"/>
      <c r="U74" s="249"/>
      <c r="V74" s="249"/>
      <c r="W74" s="249"/>
      <c r="X74" s="249"/>
      <c r="Y74" s="249"/>
      <c r="Z74" s="249"/>
      <c r="AA74" s="249"/>
      <c r="AB74" s="249"/>
      <c r="AC74" s="249"/>
      <c r="AD74" s="249"/>
      <c r="AE74" s="249"/>
      <c r="AF74" s="249"/>
      <c r="AG74" s="249"/>
    </row>
    <row r="75" ht="15.75" customHeight="1">
      <c r="A75" s="249"/>
      <c r="B75" s="249"/>
      <c r="C75" s="249"/>
      <c r="D75" s="249"/>
      <c r="E75" s="249"/>
      <c r="F75" s="249"/>
      <c r="G75" s="249"/>
      <c r="H75" s="250"/>
      <c r="I75" s="249"/>
      <c r="J75" s="249"/>
      <c r="K75" s="249"/>
      <c r="L75" s="249"/>
      <c r="M75" s="249"/>
      <c r="N75" s="249"/>
      <c r="O75" s="249"/>
      <c r="P75" s="249"/>
      <c r="Q75" s="249"/>
      <c r="R75" s="249"/>
      <c r="S75" s="249"/>
      <c r="T75" s="249"/>
      <c r="U75" s="249"/>
      <c r="V75" s="249"/>
      <c r="W75" s="249"/>
      <c r="X75" s="249"/>
      <c r="Y75" s="249"/>
      <c r="Z75" s="249"/>
      <c r="AA75" s="249"/>
      <c r="AB75" s="249"/>
      <c r="AC75" s="249"/>
      <c r="AD75" s="249"/>
      <c r="AE75" s="249"/>
      <c r="AF75" s="249"/>
      <c r="AG75" s="249"/>
    </row>
    <row r="76" ht="15.75" customHeight="1">
      <c r="A76" s="249"/>
      <c r="B76" s="249"/>
      <c r="C76" s="249"/>
      <c r="D76" s="249"/>
      <c r="E76" s="249"/>
      <c r="F76" s="249"/>
      <c r="G76" s="249"/>
      <c r="H76" s="250"/>
      <c r="I76" s="249"/>
      <c r="J76" s="249"/>
      <c r="K76" s="249"/>
      <c r="L76" s="249"/>
      <c r="M76" s="249"/>
      <c r="N76" s="249"/>
      <c r="O76" s="249"/>
      <c r="P76" s="249"/>
      <c r="Q76" s="249"/>
      <c r="R76" s="249"/>
      <c r="S76" s="249"/>
      <c r="T76" s="249"/>
      <c r="U76" s="249"/>
      <c r="V76" s="249"/>
      <c r="W76" s="249"/>
      <c r="X76" s="249"/>
      <c r="Y76" s="249"/>
      <c r="Z76" s="249"/>
      <c r="AA76" s="249"/>
      <c r="AB76" s="249"/>
      <c r="AC76" s="249"/>
      <c r="AD76" s="249"/>
      <c r="AE76" s="249"/>
      <c r="AF76" s="249"/>
      <c r="AG76" s="249"/>
    </row>
    <row r="77" ht="15.75" customHeight="1">
      <c r="A77" s="249"/>
      <c r="B77" s="249"/>
      <c r="C77" s="249"/>
      <c r="D77" s="249"/>
      <c r="E77" s="249"/>
      <c r="F77" s="249"/>
      <c r="G77" s="249"/>
      <c r="H77" s="250"/>
      <c r="I77" s="249"/>
      <c r="J77" s="249"/>
      <c r="K77" s="249"/>
      <c r="L77" s="249"/>
      <c r="M77" s="249"/>
      <c r="N77" s="249"/>
      <c r="O77" s="249"/>
      <c r="P77" s="249"/>
      <c r="Q77" s="249"/>
      <c r="R77" s="249"/>
      <c r="S77" s="249"/>
      <c r="T77" s="249"/>
      <c r="U77" s="249"/>
      <c r="V77" s="249"/>
      <c r="W77" s="249"/>
      <c r="X77" s="249"/>
      <c r="Y77" s="249"/>
      <c r="Z77" s="249"/>
      <c r="AA77" s="249"/>
      <c r="AB77" s="249"/>
      <c r="AC77" s="249"/>
      <c r="AD77" s="249"/>
      <c r="AE77" s="249"/>
      <c r="AF77" s="249"/>
      <c r="AG77" s="249"/>
    </row>
    <row r="78" ht="15.75" customHeight="1">
      <c r="A78" s="249"/>
      <c r="B78" s="249"/>
      <c r="C78" s="249"/>
      <c r="D78" s="249"/>
      <c r="E78" s="249"/>
      <c r="F78" s="249"/>
      <c r="G78" s="249"/>
      <c r="H78" s="250"/>
      <c r="I78" s="249"/>
      <c r="J78" s="249"/>
      <c r="K78" s="249"/>
      <c r="L78" s="249"/>
      <c r="M78" s="249"/>
      <c r="N78" s="249"/>
      <c r="O78" s="249"/>
      <c r="P78" s="249"/>
      <c r="Q78" s="249"/>
      <c r="R78" s="249"/>
      <c r="S78" s="249"/>
      <c r="T78" s="249"/>
      <c r="U78" s="249"/>
      <c r="V78" s="249"/>
      <c r="W78" s="249"/>
      <c r="X78" s="249"/>
      <c r="Y78" s="249"/>
      <c r="Z78" s="249"/>
      <c r="AA78" s="249"/>
      <c r="AB78" s="249"/>
      <c r="AC78" s="249"/>
      <c r="AD78" s="249"/>
      <c r="AE78" s="249"/>
      <c r="AF78" s="249"/>
      <c r="AG78" s="249"/>
    </row>
    <row r="79" ht="15.75" customHeight="1">
      <c r="A79" s="249"/>
      <c r="B79" s="249"/>
      <c r="C79" s="249"/>
      <c r="D79" s="249"/>
      <c r="E79" s="249"/>
      <c r="F79" s="249"/>
      <c r="G79" s="249"/>
      <c r="H79" s="250"/>
      <c r="I79" s="249"/>
      <c r="J79" s="249"/>
      <c r="K79" s="249"/>
      <c r="L79" s="249"/>
      <c r="M79" s="249"/>
      <c r="N79" s="249"/>
      <c r="O79" s="249"/>
      <c r="P79" s="249"/>
      <c r="Q79" s="249"/>
      <c r="R79" s="249"/>
      <c r="S79" s="249"/>
      <c r="T79" s="249"/>
      <c r="U79" s="249"/>
      <c r="V79" s="249"/>
      <c r="W79" s="249"/>
      <c r="X79" s="249"/>
      <c r="Y79" s="249"/>
      <c r="Z79" s="249"/>
      <c r="AA79" s="249"/>
      <c r="AB79" s="249"/>
      <c r="AC79" s="249"/>
      <c r="AD79" s="249"/>
      <c r="AE79" s="249"/>
      <c r="AF79" s="249"/>
      <c r="AG79" s="249"/>
    </row>
    <row r="80" ht="15.75" customHeight="1">
      <c r="A80" s="249"/>
      <c r="B80" s="249"/>
      <c r="C80" s="249"/>
      <c r="D80" s="249"/>
      <c r="E80" s="249"/>
      <c r="F80" s="249"/>
      <c r="G80" s="249"/>
      <c r="H80" s="250"/>
      <c r="I80" s="249"/>
      <c r="J80" s="249"/>
      <c r="K80" s="249"/>
      <c r="L80" s="249"/>
      <c r="M80" s="249"/>
      <c r="N80" s="249"/>
      <c r="O80" s="249"/>
      <c r="P80" s="249"/>
      <c r="Q80" s="249"/>
      <c r="R80" s="249"/>
      <c r="S80" s="249"/>
      <c r="T80" s="249"/>
      <c r="U80" s="249"/>
      <c r="V80" s="249"/>
      <c r="W80" s="249"/>
      <c r="X80" s="249"/>
      <c r="Y80" s="249"/>
      <c r="Z80" s="249"/>
      <c r="AA80" s="249"/>
      <c r="AB80" s="249"/>
      <c r="AC80" s="249"/>
      <c r="AD80" s="249"/>
      <c r="AE80" s="249"/>
      <c r="AF80" s="249"/>
      <c r="AG80" s="249"/>
    </row>
    <row r="81" ht="15.75" customHeight="1">
      <c r="A81" s="249"/>
      <c r="B81" s="249"/>
      <c r="C81" s="249"/>
      <c r="D81" s="249"/>
      <c r="E81" s="249"/>
      <c r="F81" s="249"/>
      <c r="G81" s="249"/>
      <c r="H81" s="250"/>
      <c r="I81" s="249"/>
      <c r="J81" s="249"/>
      <c r="K81" s="249"/>
      <c r="L81" s="249"/>
      <c r="M81" s="249"/>
      <c r="N81" s="249"/>
      <c r="O81" s="249"/>
      <c r="P81" s="249"/>
      <c r="Q81" s="249"/>
      <c r="R81" s="249"/>
      <c r="S81" s="249"/>
      <c r="T81" s="249"/>
      <c r="U81" s="249"/>
      <c r="V81" s="249"/>
      <c r="W81" s="249"/>
      <c r="X81" s="249"/>
      <c r="Y81" s="249"/>
      <c r="Z81" s="249"/>
      <c r="AA81" s="249"/>
      <c r="AB81" s="249"/>
      <c r="AC81" s="249"/>
      <c r="AD81" s="249"/>
      <c r="AE81" s="249"/>
      <c r="AF81" s="249"/>
      <c r="AG81" s="249"/>
    </row>
    <row r="82" ht="15.75" customHeight="1">
      <c r="A82" s="249"/>
      <c r="B82" s="249"/>
      <c r="C82" s="249"/>
      <c r="D82" s="249"/>
      <c r="E82" s="249"/>
      <c r="F82" s="249"/>
      <c r="G82" s="249"/>
      <c r="H82" s="250"/>
      <c r="I82" s="249"/>
      <c r="J82" s="249"/>
      <c r="K82" s="249"/>
      <c r="L82" s="249"/>
      <c r="M82" s="249"/>
      <c r="N82" s="249"/>
      <c r="O82" s="249"/>
      <c r="P82" s="249"/>
      <c r="Q82" s="249"/>
      <c r="R82" s="249"/>
      <c r="S82" s="249"/>
      <c r="T82" s="249"/>
      <c r="U82" s="249"/>
      <c r="V82" s="249"/>
      <c r="W82" s="249"/>
      <c r="X82" s="249"/>
      <c r="Y82" s="249"/>
      <c r="Z82" s="249"/>
      <c r="AA82" s="249"/>
      <c r="AB82" s="249"/>
      <c r="AC82" s="249"/>
      <c r="AD82" s="249"/>
      <c r="AE82" s="249"/>
      <c r="AF82" s="249"/>
      <c r="AG82" s="249"/>
    </row>
    <row r="83" ht="15.75" customHeight="1">
      <c r="A83" s="249"/>
      <c r="B83" s="249"/>
      <c r="C83" s="249"/>
      <c r="D83" s="249"/>
      <c r="E83" s="249"/>
      <c r="F83" s="249"/>
      <c r="G83" s="249"/>
      <c r="H83" s="250"/>
      <c r="I83" s="249"/>
      <c r="J83" s="249"/>
      <c r="K83" s="249"/>
      <c r="L83" s="249"/>
      <c r="M83" s="249"/>
      <c r="N83" s="249"/>
      <c r="O83" s="249"/>
      <c r="P83" s="249"/>
      <c r="Q83" s="249"/>
      <c r="R83" s="249"/>
      <c r="S83" s="249"/>
      <c r="T83" s="249"/>
      <c r="U83" s="249"/>
      <c r="V83" s="249"/>
      <c r="W83" s="249"/>
      <c r="X83" s="249"/>
      <c r="Y83" s="249"/>
      <c r="Z83" s="249"/>
      <c r="AA83" s="249"/>
      <c r="AB83" s="249"/>
      <c r="AC83" s="249"/>
      <c r="AD83" s="249"/>
      <c r="AE83" s="249"/>
      <c r="AF83" s="249"/>
      <c r="AG83" s="249"/>
    </row>
    <row r="84" ht="15.75" customHeight="1">
      <c r="A84" s="249"/>
      <c r="B84" s="249"/>
      <c r="C84" s="249"/>
      <c r="D84" s="249"/>
      <c r="E84" s="249"/>
      <c r="F84" s="249"/>
      <c r="G84" s="249"/>
      <c r="H84" s="250"/>
      <c r="I84" s="249"/>
      <c r="J84" s="249"/>
      <c r="K84" s="249"/>
      <c r="L84" s="249"/>
      <c r="M84" s="249"/>
      <c r="N84" s="249"/>
      <c r="O84" s="249"/>
      <c r="P84" s="249"/>
      <c r="Q84" s="249"/>
      <c r="R84" s="249"/>
      <c r="S84" s="249"/>
      <c r="T84" s="249"/>
      <c r="U84" s="249"/>
      <c r="V84" s="249"/>
      <c r="W84" s="249"/>
      <c r="X84" s="249"/>
      <c r="Y84" s="249"/>
      <c r="Z84" s="249"/>
      <c r="AA84" s="249"/>
      <c r="AB84" s="249"/>
      <c r="AC84" s="249"/>
      <c r="AD84" s="249"/>
      <c r="AE84" s="249"/>
      <c r="AF84" s="249"/>
      <c r="AG84" s="249"/>
    </row>
    <row r="85" ht="15.75" customHeight="1">
      <c r="A85" s="249"/>
      <c r="B85" s="249"/>
      <c r="C85" s="249"/>
      <c r="D85" s="249"/>
      <c r="E85" s="249"/>
      <c r="F85" s="249"/>
      <c r="G85" s="249"/>
      <c r="H85" s="250"/>
      <c r="I85" s="249"/>
      <c r="J85" s="249"/>
      <c r="K85" s="249"/>
      <c r="L85" s="249"/>
      <c r="M85" s="249"/>
      <c r="N85" s="249"/>
      <c r="O85" s="249"/>
      <c r="P85" s="249"/>
      <c r="Q85" s="249"/>
      <c r="R85" s="249"/>
      <c r="S85" s="249"/>
      <c r="T85" s="249"/>
      <c r="U85" s="249"/>
      <c r="V85" s="249"/>
      <c r="W85" s="249"/>
      <c r="X85" s="249"/>
      <c r="Y85" s="249"/>
      <c r="Z85" s="249"/>
      <c r="AA85" s="249"/>
      <c r="AB85" s="249"/>
      <c r="AC85" s="249"/>
      <c r="AD85" s="249"/>
      <c r="AE85" s="249"/>
      <c r="AF85" s="249"/>
      <c r="AG85" s="249"/>
    </row>
    <row r="86" ht="15.75" customHeight="1">
      <c r="A86" s="249"/>
      <c r="B86" s="249"/>
      <c r="C86" s="249"/>
      <c r="D86" s="249"/>
      <c r="E86" s="249"/>
      <c r="F86" s="249"/>
      <c r="G86" s="249"/>
      <c r="H86" s="250"/>
      <c r="I86" s="249"/>
      <c r="J86" s="249"/>
      <c r="K86" s="249"/>
      <c r="L86" s="249"/>
      <c r="M86" s="249"/>
      <c r="N86" s="249"/>
      <c r="O86" s="249"/>
      <c r="P86" s="249"/>
      <c r="Q86" s="249"/>
      <c r="R86" s="249"/>
      <c r="S86" s="249"/>
      <c r="T86" s="249"/>
      <c r="U86" s="249"/>
      <c r="V86" s="249"/>
      <c r="W86" s="249"/>
      <c r="X86" s="249"/>
      <c r="Y86" s="249"/>
      <c r="Z86" s="249"/>
      <c r="AA86" s="249"/>
      <c r="AB86" s="249"/>
      <c r="AC86" s="249"/>
      <c r="AD86" s="249"/>
      <c r="AE86" s="249"/>
      <c r="AF86" s="249"/>
      <c r="AG86" s="249"/>
    </row>
    <row r="87" ht="15.75" customHeight="1">
      <c r="A87" s="249"/>
      <c r="B87" s="249"/>
      <c r="C87" s="249"/>
      <c r="D87" s="249"/>
      <c r="E87" s="249"/>
      <c r="F87" s="249"/>
      <c r="G87" s="249"/>
      <c r="H87" s="250"/>
      <c r="I87" s="249"/>
      <c r="J87" s="249"/>
      <c r="K87" s="249"/>
      <c r="L87" s="249"/>
      <c r="M87" s="249"/>
      <c r="N87" s="249"/>
      <c r="O87" s="249"/>
      <c r="P87" s="249"/>
      <c r="Q87" s="249"/>
      <c r="R87" s="249"/>
      <c r="S87" s="249"/>
      <c r="T87" s="249"/>
      <c r="U87" s="249"/>
      <c r="V87" s="249"/>
      <c r="W87" s="249"/>
      <c r="X87" s="249"/>
      <c r="Y87" s="249"/>
      <c r="Z87" s="249"/>
      <c r="AA87" s="249"/>
      <c r="AB87" s="249"/>
      <c r="AC87" s="249"/>
      <c r="AD87" s="249"/>
      <c r="AE87" s="249"/>
      <c r="AF87" s="249"/>
      <c r="AG87" s="249"/>
    </row>
    <row r="88" ht="15.75" customHeight="1">
      <c r="A88" s="249"/>
      <c r="B88" s="249"/>
      <c r="C88" s="249"/>
      <c r="D88" s="249"/>
      <c r="E88" s="249"/>
      <c r="F88" s="249"/>
      <c r="G88" s="249"/>
      <c r="H88" s="250"/>
      <c r="I88" s="249"/>
      <c r="J88" s="249"/>
      <c r="K88" s="249"/>
      <c r="L88" s="249"/>
      <c r="M88" s="249"/>
      <c r="N88" s="249"/>
      <c r="O88" s="249"/>
      <c r="P88" s="249"/>
      <c r="Q88" s="249"/>
      <c r="R88" s="249"/>
      <c r="S88" s="249"/>
      <c r="T88" s="249"/>
      <c r="U88" s="249"/>
      <c r="V88" s="249"/>
      <c r="W88" s="249"/>
      <c r="X88" s="249"/>
      <c r="Y88" s="249"/>
      <c r="Z88" s="249"/>
      <c r="AA88" s="249"/>
      <c r="AB88" s="249"/>
      <c r="AC88" s="249"/>
      <c r="AD88" s="249"/>
      <c r="AE88" s="249"/>
      <c r="AF88" s="249"/>
      <c r="AG88" s="249"/>
    </row>
    <row r="89" ht="15.75" customHeight="1">
      <c r="A89" s="249"/>
      <c r="B89" s="249"/>
      <c r="C89" s="249"/>
      <c r="D89" s="249"/>
      <c r="E89" s="249"/>
      <c r="F89" s="249"/>
      <c r="G89" s="249"/>
      <c r="H89" s="250"/>
      <c r="I89" s="249"/>
      <c r="J89" s="249"/>
      <c r="K89" s="249"/>
      <c r="L89" s="249"/>
      <c r="M89" s="249"/>
      <c r="N89" s="249"/>
      <c r="O89" s="249"/>
      <c r="P89" s="249"/>
      <c r="Q89" s="249"/>
      <c r="R89" s="249"/>
      <c r="S89" s="249"/>
      <c r="T89" s="249"/>
      <c r="U89" s="249"/>
      <c r="V89" s="249"/>
      <c r="W89" s="249"/>
      <c r="X89" s="249"/>
      <c r="Y89" s="249"/>
      <c r="Z89" s="249"/>
      <c r="AA89" s="249"/>
      <c r="AB89" s="249"/>
      <c r="AC89" s="249"/>
      <c r="AD89" s="249"/>
      <c r="AE89" s="249"/>
      <c r="AF89" s="249"/>
      <c r="AG89" s="249"/>
    </row>
    <row r="90" ht="15.75" customHeight="1">
      <c r="A90" s="249"/>
      <c r="B90" s="249"/>
      <c r="C90" s="249"/>
      <c r="D90" s="249"/>
      <c r="E90" s="249"/>
      <c r="F90" s="249"/>
      <c r="G90" s="249"/>
      <c r="H90" s="250"/>
      <c r="I90" s="249"/>
      <c r="J90" s="249"/>
      <c r="K90" s="249"/>
      <c r="L90" s="249"/>
      <c r="M90" s="249"/>
      <c r="N90" s="249"/>
      <c r="O90" s="249"/>
      <c r="P90" s="249"/>
      <c r="Q90" s="249"/>
      <c r="R90" s="249"/>
      <c r="S90" s="249"/>
      <c r="T90" s="249"/>
      <c r="U90" s="249"/>
      <c r="V90" s="249"/>
      <c r="W90" s="249"/>
      <c r="X90" s="249"/>
      <c r="Y90" s="249"/>
      <c r="Z90" s="249"/>
      <c r="AA90" s="249"/>
      <c r="AB90" s="249"/>
      <c r="AC90" s="249"/>
      <c r="AD90" s="249"/>
      <c r="AE90" s="249"/>
      <c r="AF90" s="249"/>
      <c r="AG90" s="249"/>
    </row>
    <row r="91" ht="15.75" customHeight="1">
      <c r="A91" s="249"/>
      <c r="B91" s="249"/>
      <c r="C91" s="249"/>
      <c r="D91" s="249"/>
      <c r="E91" s="249"/>
      <c r="F91" s="249"/>
      <c r="G91" s="249"/>
      <c r="H91" s="250"/>
      <c r="I91" s="249"/>
      <c r="J91" s="249"/>
      <c r="K91" s="249"/>
      <c r="L91" s="249"/>
      <c r="M91" s="249"/>
      <c r="N91" s="249"/>
      <c r="O91" s="249"/>
      <c r="P91" s="249"/>
      <c r="Q91" s="249"/>
      <c r="R91" s="249"/>
      <c r="S91" s="249"/>
      <c r="T91" s="249"/>
      <c r="U91" s="249"/>
      <c r="V91" s="249"/>
      <c r="W91" s="249"/>
      <c r="X91" s="249"/>
      <c r="Y91" s="249"/>
      <c r="Z91" s="249"/>
      <c r="AA91" s="249"/>
      <c r="AB91" s="249"/>
      <c r="AC91" s="249"/>
      <c r="AD91" s="249"/>
      <c r="AE91" s="249"/>
      <c r="AF91" s="249"/>
      <c r="AG91" s="249"/>
    </row>
    <row r="92" ht="15.75" customHeight="1">
      <c r="A92" s="249"/>
      <c r="B92" s="249"/>
      <c r="C92" s="249"/>
      <c r="D92" s="249"/>
      <c r="E92" s="249"/>
      <c r="F92" s="249"/>
      <c r="G92" s="249"/>
      <c r="H92" s="250"/>
      <c r="I92" s="249"/>
      <c r="J92" s="249"/>
      <c r="K92" s="249"/>
      <c r="L92" s="249"/>
      <c r="M92" s="249"/>
      <c r="N92" s="249"/>
      <c r="O92" s="249"/>
      <c r="P92" s="249"/>
      <c r="Q92" s="249"/>
      <c r="R92" s="249"/>
      <c r="S92" s="249"/>
      <c r="T92" s="249"/>
      <c r="U92" s="249"/>
      <c r="V92" s="249"/>
      <c r="W92" s="249"/>
      <c r="X92" s="249"/>
      <c r="Y92" s="249"/>
      <c r="Z92" s="249"/>
      <c r="AA92" s="249"/>
      <c r="AB92" s="249"/>
      <c r="AC92" s="249"/>
      <c r="AD92" s="249"/>
      <c r="AE92" s="249"/>
      <c r="AF92" s="249"/>
      <c r="AG92" s="249"/>
    </row>
    <row r="93" ht="15.75" customHeight="1">
      <c r="A93" s="249"/>
      <c r="B93" s="249"/>
      <c r="C93" s="249"/>
      <c r="D93" s="249"/>
      <c r="E93" s="249"/>
      <c r="F93" s="249"/>
      <c r="G93" s="249"/>
      <c r="H93" s="250"/>
      <c r="I93" s="249"/>
      <c r="J93" s="249"/>
      <c r="K93" s="249"/>
      <c r="L93" s="249"/>
      <c r="M93" s="249"/>
      <c r="N93" s="249"/>
      <c r="O93" s="249"/>
      <c r="P93" s="249"/>
      <c r="Q93" s="249"/>
      <c r="R93" s="249"/>
      <c r="S93" s="249"/>
      <c r="T93" s="249"/>
      <c r="U93" s="249"/>
      <c r="V93" s="249"/>
      <c r="W93" s="249"/>
      <c r="X93" s="249"/>
      <c r="Y93" s="249"/>
      <c r="Z93" s="249"/>
      <c r="AA93" s="249"/>
      <c r="AB93" s="249"/>
      <c r="AC93" s="249"/>
      <c r="AD93" s="249"/>
      <c r="AE93" s="249"/>
      <c r="AF93" s="249"/>
      <c r="AG93" s="249"/>
    </row>
    <row r="94" ht="15.75" customHeight="1">
      <c r="A94" s="249"/>
      <c r="B94" s="249"/>
      <c r="C94" s="249"/>
      <c r="D94" s="249"/>
      <c r="E94" s="249"/>
      <c r="F94" s="249"/>
      <c r="G94" s="249"/>
      <c r="H94" s="250"/>
      <c r="I94" s="249"/>
      <c r="J94" s="249"/>
      <c r="K94" s="249"/>
      <c r="L94" s="249"/>
      <c r="M94" s="249"/>
      <c r="N94" s="249"/>
      <c r="O94" s="249"/>
      <c r="P94" s="249"/>
      <c r="Q94" s="249"/>
      <c r="R94" s="249"/>
      <c r="S94" s="249"/>
      <c r="T94" s="249"/>
      <c r="U94" s="249"/>
      <c r="V94" s="249"/>
      <c r="W94" s="249"/>
      <c r="X94" s="249"/>
      <c r="Y94" s="249"/>
      <c r="Z94" s="249"/>
      <c r="AA94" s="249"/>
      <c r="AB94" s="249"/>
      <c r="AC94" s="249"/>
      <c r="AD94" s="249"/>
      <c r="AE94" s="249"/>
      <c r="AF94" s="249"/>
      <c r="AG94" s="249"/>
    </row>
    <row r="95" ht="15.75" customHeight="1">
      <c r="A95" s="249"/>
      <c r="B95" s="249"/>
      <c r="C95" s="249"/>
      <c r="D95" s="249"/>
      <c r="E95" s="249"/>
      <c r="F95" s="249"/>
      <c r="G95" s="249"/>
      <c r="H95" s="250"/>
      <c r="I95" s="249"/>
      <c r="J95" s="249"/>
      <c r="K95" s="249"/>
      <c r="L95" s="249"/>
      <c r="M95" s="249"/>
      <c r="N95" s="249"/>
      <c r="O95" s="249"/>
      <c r="P95" s="249"/>
      <c r="Q95" s="249"/>
      <c r="R95" s="249"/>
      <c r="S95" s="249"/>
      <c r="T95" s="249"/>
      <c r="U95" s="249"/>
      <c r="V95" s="249"/>
      <c r="W95" s="249"/>
      <c r="X95" s="249"/>
      <c r="Y95" s="249"/>
      <c r="Z95" s="249"/>
      <c r="AA95" s="249"/>
      <c r="AB95" s="249"/>
      <c r="AC95" s="249"/>
      <c r="AD95" s="249"/>
      <c r="AE95" s="249"/>
      <c r="AF95" s="249"/>
      <c r="AG95" s="249"/>
    </row>
    <row r="96" ht="15.75" customHeight="1">
      <c r="A96" s="249"/>
      <c r="B96" s="249"/>
      <c r="C96" s="249"/>
      <c r="D96" s="249"/>
      <c r="E96" s="249"/>
      <c r="F96" s="249"/>
      <c r="G96" s="249"/>
      <c r="H96" s="250"/>
      <c r="I96" s="249"/>
      <c r="J96" s="249"/>
      <c r="K96" s="249"/>
      <c r="L96" s="249"/>
      <c r="M96" s="249"/>
      <c r="N96" s="249"/>
      <c r="O96" s="249"/>
      <c r="P96" s="249"/>
      <c r="Q96" s="249"/>
      <c r="R96" s="249"/>
      <c r="S96" s="249"/>
      <c r="T96" s="249"/>
      <c r="U96" s="249"/>
      <c r="V96" s="249"/>
      <c r="W96" s="249"/>
      <c r="X96" s="249"/>
      <c r="Y96" s="249"/>
      <c r="Z96" s="249"/>
      <c r="AA96" s="249"/>
      <c r="AB96" s="249"/>
      <c r="AC96" s="249"/>
      <c r="AD96" s="249"/>
      <c r="AE96" s="249"/>
      <c r="AF96" s="249"/>
      <c r="AG96" s="249"/>
    </row>
    <row r="97" ht="15.75" customHeight="1">
      <c r="A97" s="249"/>
      <c r="B97" s="249"/>
      <c r="C97" s="249"/>
      <c r="D97" s="249"/>
      <c r="E97" s="249"/>
      <c r="F97" s="249"/>
      <c r="G97" s="249"/>
      <c r="H97" s="250"/>
      <c r="I97" s="249"/>
      <c r="J97" s="249"/>
      <c r="K97" s="249"/>
      <c r="L97" s="249"/>
      <c r="M97" s="249"/>
      <c r="N97" s="249"/>
      <c r="O97" s="249"/>
      <c r="P97" s="249"/>
      <c r="Q97" s="249"/>
      <c r="R97" s="249"/>
      <c r="S97" s="249"/>
      <c r="T97" s="249"/>
      <c r="U97" s="249"/>
      <c r="V97" s="249"/>
      <c r="W97" s="249"/>
      <c r="X97" s="249"/>
      <c r="Y97" s="249"/>
      <c r="Z97" s="249"/>
      <c r="AA97" s="249"/>
      <c r="AB97" s="249"/>
      <c r="AC97" s="249"/>
      <c r="AD97" s="249"/>
      <c r="AE97" s="249"/>
      <c r="AF97" s="249"/>
      <c r="AG97" s="249"/>
    </row>
    <row r="98" ht="15.75" customHeight="1">
      <c r="A98" s="249"/>
      <c r="B98" s="249"/>
      <c r="C98" s="249"/>
      <c r="D98" s="249"/>
      <c r="E98" s="249"/>
      <c r="F98" s="249"/>
      <c r="G98" s="249"/>
      <c r="H98" s="250"/>
      <c r="I98" s="249"/>
      <c r="J98" s="249"/>
      <c r="K98" s="249"/>
      <c r="L98" s="249"/>
      <c r="M98" s="249"/>
      <c r="N98" s="249"/>
      <c r="O98" s="249"/>
      <c r="P98" s="249"/>
      <c r="Q98" s="249"/>
      <c r="R98" s="249"/>
      <c r="S98" s="249"/>
      <c r="T98" s="249"/>
      <c r="U98" s="249"/>
      <c r="V98" s="249"/>
      <c r="W98" s="249"/>
      <c r="X98" s="249"/>
      <c r="Y98" s="249"/>
      <c r="Z98" s="249"/>
      <c r="AA98" s="249"/>
      <c r="AB98" s="249"/>
      <c r="AC98" s="249"/>
      <c r="AD98" s="249"/>
      <c r="AE98" s="249"/>
      <c r="AF98" s="249"/>
      <c r="AG98" s="249"/>
    </row>
    <row r="99" ht="15.75" customHeight="1">
      <c r="A99" s="249"/>
      <c r="B99" s="249"/>
      <c r="C99" s="249"/>
      <c r="D99" s="249"/>
      <c r="E99" s="249"/>
      <c r="F99" s="249"/>
      <c r="G99" s="249"/>
      <c r="H99" s="250"/>
      <c r="I99" s="249"/>
      <c r="J99" s="249"/>
      <c r="K99" s="249"/>
      <c r="L99" s="249"/>
      <c r="M99" s="249"/>
      <c r="N99" s="249"/>
      <c r="O99" s="249"/>
      <c r="P99" s="249"/>
      <c r="Q99" s="249"/>
      <c r="R99" s="249"/>
      <c r="S99" s="249"/>
      <c r="T99" s="249"/>
      <c r="U99" s="249"/>
      <c r="V99" s="249"/>
      <c r="W99" s="249"/>
      <c r="X99" s="249"/>
      <c r="Y99" s="249"/>
      <c r="Z99" s="249"/>
      <c r="AA99" s="249"/>
      <c r="AB99" s="249"/>
      <c r="AC99" s="249"/>
      <c r="AD99" s="249"/>
      <c r="AE99" s="249"/>
      <c r="AF99" s="249"/>
      <c r="AG99" s="249"/>
    </row>
    <row r="100" ht="15.75" customHeight="1">
      <c r="A100" s="249"/>
      <c r="B100" s="249"/>
      <c r="C100" s="249"/>
      <c r="D100" s="249"/>
      <c r="E100" s="249"/>
      <c r="F100" s="249"/>
      <c r="G100" s="249"/>
      <c r="H100" s="250"/>
      <c r="I100" s="249"/>
      <c r="J100" s="249"/>
      <c r="K100" s="249"/>
      <c r="L100" s="249"/>
      <c r="M100" s="249"/>
      <c r="N100" s="249"/>
      <c r="O100" s="249"/>
      <c r="P100" s="249"/>
      <c r="Q100" s="249"/>
      <c r="R100" s="249"/>
      <c r="S100" s="249"/>
      <c r="T100" s="249"/>
      <c r="U100" s="249"/>
      <c r="V100" s="249"/>
      <c r="W100" s="249"/>
      <c r="X100" s="249"/>
      <c r="Y100" s="249"/>
      <c r="Z100" s="249"/>
      <c r="AA100" s="249"/>
      <c r="AB100" s="249"/>
      <c r="AC100" s="249"/>
      <c r="AD100" s="249"/>
      <c r="AE100" s="249"/>
      <c r="AF100" s="249"/>
      <c r="AG100" s="249"/>
    </row>
    <row r="101" ht="15.75" customHeight="1">
      <c r="A101" s="249"/>
      <c r="B101" s="249"/>
      <c r="C101" s="249"/>
      <c r="D101" s="249"/>
      <c r="E101" s="249"/>
      <c r="F101" s="249"/>
      <c r="G101" s="249"/>
      <c r="H101" s="250"/>
      <c r="I101" s="249"/>
      <c r="J101" s="249"/>
      <c r="K101" s="249"/>
      <c r="L101" s="249"/>
      <c r="M101" s="249"/>
      <c r="N101" s="249"/>
      <c r="O101" s="249"/>
      <c r="P101" s="249"/>
      <c r="Q101" s="249"/>
      <c r="R101" s="249"/>
      <c r="S101" s="249"/>
      <c r="T101" s="249"/>
      <c r="U101" s="249"/>
      <c r="V101" s="249"/>
      <c r="W101" s="249"/>
      <c r="X101" s="249"/>
      <c r="Y101" s="249"/>
      <c r="Z101" s="249"/>
      <c r="AA101" s="249"/>
      <c r="AB101" s="249"/>
      <c r="AC101" s="249"/>
      <c r="AD101" s="249"/>
      <c r="AE101" s="249"/>
      <c r="AF101" s="249"/>
      <c r="AG101" s="249"/>
    </row>
    <row r="102" ht="15.75" customHeight="1">
      <c r="A102" s="249"/>
      <c r="B102" s="249"/>
      <c r="C102" s="249"/>
      <c r="D102" s="249"/>
      <c r="E102" s="249"/>
      <c r="F102" s="249"/>
      <c r="G102" s="249"/>
      <c r="H102" s="250"/>
      <c r="I102" s="249"/>
      <c r="J102" s="249"/>
      <c r="K102" s="249"/>
      <c r="L102" s="249"/>
      <c r="M102" s="249"/>
      <c r="N102" s="249"/>
      <c r="O102" s="249"/>
      <c r="P102" s="249"/>
      <c r="Q102" s="249"/>
      <c r="R102" s="249"/>
      <c r="S102" s="249"/>
      <c r="T102" s="249"/>
      <c r="U102" s="249"/>
      <c r="V102" s="249"/>
      <c r="W102" s="249"/>
      <c r="X102" s="249"/>
      <c r="Y102" s="249"/>
      <c r="Z102" s="249"/>
      <c r="AA102" s="249"/>
      <c r="AB102" s="249"/>
      <c r="AC102" s="249"/>
      <c r="AD102" s="249"/>
      <c r="AE102" s="249"/>
      <c r="AF102" s="249"/>
      <c r="AG102" s="249"/>
    </row>
    <row r="103" ht="15.75" customHeight="1">
      <c r="A103" s="249"/>
      <c r="B103" s="249"/>
      <c r="C103" s="249"/>
      <c r="D103" s="249"/>
      <c r="E103" s="249"/>
      <c r="F103" s="249"/>
      <c r="G103" s="249"/>
      <c r="H103" s="250"/>
      <c r="I103" s="249"/>
      <c r="J103" s="249"/>
      <c r="K103" s="249"/>
      <c r="L103" s="249"/>
      <c r="M103" s="249"/>
      <c r="N103" s="249"/>
      <c r="O103" s="249"/>
      <c r="P103" s="249"/>
      <c r="Q103" s="249"/>
      <c r="R103" s="249"/>
      <c r="S103" s="249"/>
      <c r="T103" s="249"/>
      <c r="U103" s="249"/>
      <c r="V103" s="249"/>
      <c r="W103" s="249"/>
      <c r="X103" s="249"/>
      <c r="Y103" s="249"/>
      <c r="Z103" s="249"/>
      <c r="AA103" s="249"/>
      <c r="AB103" s="249"/>
      <c r="AC103" s="249"/>
      <c r="AD103" s="249"/>
      <c r="AE103" s="249"/>
      <c r="AF103" s="249"/>
      <c r="AG103" s="249"/>
    </row>
    <row r="104" ht="15.75" customHeight="1">
      <c r="A104" s="249"/>
      <c r="B104" s="249"/>
      <c r="C104" s="249"/>
      <c r="D104" s="249"/>
      <c r="E104" s="249"/>
      <c r="F104" s="249"/>
      <c r="G104" s="249"/>
      <c r="H104" s="250"/>
      <c r="I104" s="249"/>
      <c r="J104" s="249"/>
      <c r="K104" s="249"/>
      <c r="L104" s="249"/>
      <c r="M104" s="249"/>
      <c r="N104" s="249"/>
      <c r="O104" s="249"/>
      <c r="P104" s="249"/>
      <c r="Q104" s="249"/>
      <c r="R104" s="249"/>
      <c r="S104" s="249"/>
      <c r="T104" s="249"/>
      <c r="U104" s="249"/>
      <c r="V104" s="249"/>
      <c r="W104" s="249"/>
      <c r="X104" s="249"/>
      <c r="Y104" s="249"/>
      <c r="Z104" s="249"/>
      <c r="AA104" s="249"/>
      <c r="AB104" s="249"/>
      <c r="AC104" s="249"/>
      <c r="AD104" s="249"/>
      <c r="AE104" s="249"/>
      <c r="AF104" s="249"/>
      <c r="AG104" s="249"/>
    </row>
    <row r="105" ht="15.75" customHeight="1">
      <c r="A105" s="249"/>
      <c r="B105" s="249"/>
      <c r="C105" s="249"/>
      <c r="D105" s="249"/>
      <c r="E105" s="249"/>
      <c r="F105" s="249"/>
      <c r="G105" s="249"/>
      <c r="H105" s="250"/>
      <c r="I105" s="249"/>
      <c r="J105" s="249"/>
      <c r="K105" s="249"/>
      <c r="L105" s="249"/>
      <c r="M105" s="249"/>
      <c r="N105" s="249"/>
      <c r="O105" s="249"/>
      <c r="P105" s="249"/>
      <c r="Q105" s="249"/>
      <c r="R105" s="249"/>
      <c r="S105" s="249"/>
      <c r="T105" s="249"/>
      <c r="U105" s="249"/>
      <c r="V105" s="249"/>
      <c r="W105" s="249"/>
      <c r="X105" s="249"/>
      <c r="Y105" s="249"/>
      <c r="Z105" s="249"/>
      <c r="AA105" s="249"/>
      <c r="AB105" s="249"/>
      <c r="AC105" s="249"/>
      <c r="AD105" s="249"/>
      <c r="AE105" s="249"/>
      <c r="AF105" s="249"/>
      <c r="AG105" s="249"/>
    </row>
    <row r="106" ht="15.75" customHeight="1">
      <c r="A106" s="249"/>
      <c r="B106" s="249"/>
      <c r="C106" s="249"/>
      <c r="D106" s="249"/>
      <c r="E106" s="249"/>
      <c r="F106" s="249"/>
      <c r="G106" s="249"/>
      <c r="H106" s="250"/>
      <c r="I106" s="249"/>
      <c r="J106" s="249"/>
      <c r="K106" s="249"/>
      <c r="L106" s="249"/>
      <c r="M106" s="249"/>
      <c r="N106" s="249"/>
      <c r="O106" s="249"/>
      <c r="P106" s="249"/>
      <c r="Q106" s="249"/>
      <c r="R106" s="249"/>
      <c r="S106" s="249"/>
      <c r="T106" s="249"/>
      <c r="U106" s="249"/>
      <c r="V106" s="249"/>
      <c r="W106" s="249"/>
      <c r="X106" s="249"/>
      <c r="Y106" s="249"/>
      <c r="Z106" s="249"/>
      <c r="AA106" s="249"/>
      <c r="AB106" s="249"/>
      <c r="AC106" s="249"/>
      <c r="AD106" s="249"/>
      <c r="AE106" s="249"/>
      <c r="AF106" s="249"/>
      <c r="AG106" s="249"/>
    </row>
    <row r="107" ht="15.75" customHeight="1">
      <c r="A107" s="249"/>
      <c r="B107" s="249"/>
      <c r="C107" s="249"/>
      <c r="D107" s="249"/>
      <c r="E107" s="249"/>
      <c r="F107" s="249"/>
      <c r="G107" s="249"/>
      <c r="H107" s="250"/>
      <c r="I107" s="249"/>
      <c r="J107" s="249"/>
      <c r="K107" s="249"/>
      <c r="L107" s="249"/>
      <c r="M107" s="249"/>
      <c r="N107" s="249"/>
      <c r="O107" s="249"/>
      <c r="P107" s="249"/>
      <c r="Q107" s="249"/>
      <c r="R107" s="249"/>
      <c r="S107" s="249"/>
      <c r="T107" s="249"/>
      <c r="U107" s="249"/>
      <c r="V107" s="249"/>
      <c r="W107" s="249"/>
      <c r="X107" s="249"/>
      <c r="Y107" s="249"/>
      <c r="Z107" s="249"/>
      <c r="AA107" s="249"/>
      <c r="AB107" s="249"/>
      <c r="AC107" s="249"/>
      <c r="AD107" s="249"/>
      <c r="AE107" s="249"/>
      <c r="AF107" s="249"/>
      <c r="AG107" s="249"/>
    </row>
    <row r="108" ht="15.75" customHeight="1">
      <c r="A108" s="249"/>
      <c r="B108" s="249"/>
      <c r="C108" s="249"/>
      <c r="D108" s="249"/>
      <c r="E108" s="249"/>
      <c r="F108" s="249"/>
      <c r="G108" s="249"/>
      <c r="H108" s="250"/>
      <c r="I108" s="249"/>
      <c r="J108" s="249"/>
      <c r="K108" s="249"/>
      <c r="L108" s="249"/>
      <c r="M108" s="249"/>
      <c r="N108" s="249"/>
      <c r="O108" s="249"/>
      <c r="P108" s="249"/>
      <c r="Q108" s="249"/>
      <c r="R108" s="249"/>
      <c r="S108" s="249"/>
      <c r="T108" s="249"/>
      <c r="U108" s="249"/>
      <c r="V108" s="249"/>
      <c r="W108" s="249"/>
      <c r="X108" s="249"/>
      <c r="Y108" s="249"/>
      <c r="Z108" s="249"/>
      <c r="AA108" s="249"/>
      <c r="AB108" s="249"/>
      <c r="AC108" s="249"/>
      <c r="AD108" s="249"/>
      <c r="AE108" s="249"/>
      <c r="AF108" s="249"/>
      <c r="AG108" s="249"/>
    </row>
    <row r="109" ht="15.75" customHeight="1">
      <c r="A109" s="249"/>
      <c r="B109" s="249"/>
      <c r="C109" s="249"/>
      <c r="D109" s="249"/>
      <c r="E109" s="249"/>
      <c r="F109" s="249"/>
      <c r="G109" s="249"/>
      <c r="H109" s="250"/>
      <c r="I109" s="249"/>
      <c r="J109" s="249"/>
      <c r="K109" s="249"/>
      <c r="L109" s="249"/>
      <c r="M109" s="249"/>
      <c r="N109" s="249"/>
      <c r="O109" s="249"/>
      <c r="P109" s="249"/>
      <c r="Q109" s="249"/>
      <c r="R109" s="249"/>
      <c r="S109" s="249"/>
      <c r="T109" s="249"/>
      <c r="U109" s="249"/>
      <c r="V109" s="249"/>
      <c r="W109" s="249"/>
      <c r="X109" s="249"/>
      <c r="Y109" s="249"/>
      <c r="Z109" s="249"/>
      <c r="AA109" s="249"/>
      <c r="AB109" s="249"/>
      <c r="AC109" s="249"/>
      <c r="AD109" s="249"/>
      <c r="AE109" s="249"/>
      <c r="AF109" s="249"/>
      <c r="AG109" s="249"/>
    </row>
    <row r="110" ht="15.75" customHeight="1">
      <c r="A110" s="249"/>
      <c r="B110" s="249"/>
      <c r="C110" s="249"/>
      <c r="D110" s="249"/>
      <c r="E110" s="249"/>
      <c r="F110" s="249"/>
      <c r="G110" s="249"/>
      <c r="H110" s="250"/>
      <c r="I110" s="249"/>
      <c r="J110" s="249"/>
      <c r="K110" s="249"/>
      <c r="L110" s="249"/>
      <c r="M110" s="249"/>
      <c r="N110" s="249"/>
      <c r="O110" s="249"/>
      <c r="P110" s="249"/>
      <c r="Q110" s="249"/>
      <c r="R110" s="249"/>
      <c r="S110" s="249"/>
      <c r="T110" s="249"/>
      <c r="U110" s="249"/>
      <c r="V110" s="249"/>
      <c r="W110" s="249"/>
      <c r="X110" s="249"/>
      <c r="Y110" s="249"/>
      <c r="Z110" s="249"/>
      <c r="AA110" s="249"/>
      <c r="AB110" s="249"/>
      <c r="AC110" s="249"/>
      <c r="AD110" s="249"/>
      <c r="AE110" s="249"/>
      <c r="AF110" s="249"/>
      <c r="AG110" s="249"/>
    </row>
    <row r="111" ht="15.75" customHeight="1">
      <c r="A111" s="249"/>
      <c r="B111" s="249"/>
      <c r="C111" s="249"/>
      <c r="D111" s="249"/>
      <c r="E111" s="249"/>
      <c r="F111" s="249"/>
      <c r="G111" s="249"/>
      <c r="H111" s="250"/>
      <c r="I111" s="249"/>
      <c r="J111" s="249"/>
      <c r="K111" s="249"/>
      <c r="L111" s="249"/>
      <c r="M111" s="249"/>
      <c r="N111" s="249"/>
      <c r="O111" s="249"/>
      <c r="P111" s="249"/>
      <c r="Q111" s="249"/>
      <c r="R111" s="249"/>
      <c r="S111" s="249"/>
      <c r="T111" s="249"/>
      <c r="U111" s="249"/>
      <c r="V111" s="249"/>
      <c r="W111" s="249"/>
      <c r="X111" s="249"/>
      <c r="Y111" s="249"/>
      <c r="Z111" s="249"/>
      <c r="AA111" s="249"/>
      <c r="AB111" s="249"/>
      <c r="AC111" s="249"/>
      <c r="AD111" s="249"/>
      <c r="AE111" s="249"/>
      <c r="AF111" s="249"/>
      <c r="AG111" s="249"/>
    </row>
    <row r="112" ht="15.75" customHeight="1">
      <c r="A112" s="249"/>
      <c r="B112" s="249"/>
      <c r="C112" s="249"/>
      <c r="D112" s="249"/>
      <c r="E112" s="249"/>
      <c r="F112" s="249"/>
      <c r="G112" s="249"/>
      <c r="H112" s="250"/>
      <c r="I112" s="249"/>
      <c r="J112" s="249"/>
      <c r="K112" s="249"/>
      <c r="L112" s="249"/>
      <c r="M112" s="249"/>
      <c r="N112" s="249"/>
      <c r="O112" s="249"/>
      <c r="P112" s="249"/>
      <c r="Q112" s="249"/>
      <c r="R112" s="249"/>
      <c r="S112" s="249"/>
      <c r="T112" s="249"/>
      <c r="U112" s="249"/>
      <c r="V112" s="249"/>
      <c r="W112" s="249"/>
      <c r="X112" s="249"/>
      <c r="Y112" s="249"/>
      <c r="Z112" s="249"/>
      <c r="AA112" s="249"/>
      <c r="AB112" s="249"/>
      <c r="AC112" s="249"/>
      <c r="AD112" s="249"/>
      <c r="AE112" s="249"/>
      <c r="AF112" s="249"/>
      <c r="AG112" s="249"/>
    </row>
    <row r="113" ht="15.75" customHeight="1">
      <c r="A113" s="249"/>
      <c r="B113" s="249"/>
      <c r="C113" s="249"/>
      <c r="D113" s="249"/>
      <c r="E113" s="249"/>
      <c r="F113" s="249"/>
      <c r="G113" s="249"/>
      <c r="H113" s="250"/>
      <c r="I113" s="249"/>
      <c r="J113" s="249"/>
      <c r="K113" s="249"/>
      <c r="L113" s="249"/>
      <c r="M113" s="249"/>
      <c r="N113" s="249"/>
      <c r="O113" s="249"/>
      <c r="P113" s="249"/>
      <c r="Q113" s="249"/>
      <c r="R113" s="249"/>
      <c r="S113" s="249"/>
      <c r="T113" s="249"/>
      <c r="U113" s="249"/>
      <c r="V113" s="249"/>
      <c r="W113" s="249"/>
      <c r="X113" s="249"/>
      <c r="Y113" s="249"/>
      <c r="Z113" s="249"/>
      <c r="AA113" s="249"/>
      <c r="AB113" s="249"/>
      <c r="AC113" s="249"/>
      <c r="AD113" s="249"/>
      <c r="AE113" s="249"/>
      <c r="AF113" s="249"/>
      <c r="AG113" s="249"/>
    </row>
    <row r="114" ht="15.75" customHeight="1">
      <c r="A114" s="249"/>
      <c r="B114" s="249"/>
      <c r="C114" s="249"/>
      <c r="D114" s="249"/>
      <c r="E114" s="249"/>
      <c r="F114" s="249"/>
      <c r="G114" s="249"/>
      <c r="H114" s="250"/>
      <c r="I114" s="249"/>
      <c r="J114" s="249"/>
      <c r="K114" s="249"/>
      <c r="L114" s="249"/>
      <c r="M114" s="249"/>
      <c r="N114" s="249"/>
      <c r="O114" s="249"/>
      <c r="P114" s="249"/>
      <c r="Q114" s="249"/>
      <c r="R114" s="249"/>
      <c r="S114" s="249"/>
      <c r="T114" s="249"/>
      <c r="U114" s="249"/>
      <c r="V114" s="249"/>
      <c r="W114" s="249"/>
      <c r="X114" s="249"/>
      <c r="Y114" s="249"/>
      <c r="Z114" s="249"/>
      <c r="AA114" s="249"/>
      <c r="AB114" s="249"/>
      <c r="AC114" s="249"/>
      <c r="AD114" s="249"/>
      <c r="AE114" s="249"/>
      <c r="AF114" s="249"/>
      <c r="AG114" s="249"/>
    </row>
    <row r="115" ht="15.75" customHeight="1">
      <c r="A115" s="249"/>
      <c r="B115" s="249"/>
      <c r="C115" s="249"/>
      <c r="D115" s="249"/>
      <c r="E115" s="249"/>
      <c r="F115" s="249"/>
      <c r="G115" s="249"/>
      <c r="H115" s="250"/>
      <c r="I115" s="249"/>
      <c r="J115" s="249"/>
      <c r="K115" s="249"/>
      <c r="L115" s="249"/>
      <c r="M115" s="249"/>
      <c r="N115" s="249"/>
      <c r="O115" s="249"/>
      <c r="P115" s="249"/>
      <c r="Q115" s="249"/>
      <c r="R115" s="249"/>
      <c r="S115" s="249"/>
      <c r="T115" s="249"/>
      <c r="U115" s="249"/>
      <c r="V115" s="249"/>
      <c r="W115" s="249"/>
      <c r="X115" s="249"/>
      <c r="Y115" s="249"/>
      <c r="Z115" s="249"/>
      <c r="AA115" s="249"/>
      <c r="AB115" s="249"/>
      <c r="AC115" s="249"/>
      <c r="AD115" s="249"/>
      <c r="AE115" s="249"/>
      <c r="AF115" s="249"/>
      <c r="AG115" s="249"/>
    </row>
    <row r="116" ht="15.75" customHeight="1">
      <c r="A116" s="249"/>
      <c r="B116" s="249"/>
      <c r="C116" s="249"/>
      <c r="D116" s="249"/>
      <c r="E116" s="249"/>
      <c r="F116" s="249"/>
      <c r="G116" s="249"/>
      <c r="H116" s="250"/>
      <c r="I116" s="249"/>
      <c r="J116" s="249"/>
      <c r="K116" s="249"/>
      <c r="L116" s="249"/>
      <c r="M116" s="249"/>
      <c r="N116" s="249"/>
      <c r="O116" s="249"/>
      <c r="P116" s="249"/>
      <c r="Q116" s="249"/>
      <c r="R116" s="249"/>
      <c r="S116" s="249"/>
      <c r="T116" s="249"/>
      <c r="U116" s="249"/>
      <c r="V116" s="249"/>
      <c r="W116" s="249"/>
      <c r="X116" s="249"/>
      <c r="Y116" s="249"/>
      <c r="Z116" s="249"/>
      <c r="AA116" s="249"/>
      <c r="AB116" s="249"/>
      <c r="AC116" s="249"/>
      <c r="AD116" s="249"/>
      <c r="AE116" s="249"/>
      <c r="AF116" s="249"/>
      <c r="AG116" s="249"/>
    </row>
    <row r="117" ht="15.75" customHeight="1">
      <c r="A117" s="249"/>
      <c r="B117" s="249"/>
      <c r="C117" s="249"/>
      <c r="D117" s="249"/>
      <c r="E117" s="249"/>
      <c r="F117" s="249"/>
      <c r="G117" s="249"/>
      <c r="H117" s="250"/>
      <c r="I117" s="249"/>
      <c r="J117" s="249"/>
      <c r="K117" s="249"/>
      <c r="L117" s="249"/>
      <c r="M117" s="249"/>
      <c r="N117" s="249"/>
      <c r="O117" s="249"/>
      <c r="P117" s="249"/>
      <c r="Q117" s="249"/>
      <c r="R117" s="249"/>
      <c r="S117" s="249"/>
      <c r="T117" s="249"/>
      <c r="U117" s="249"/>
      <c r="V117" s="249"/>
      <c r="W117" s="249"/>
      <c r="X117" s="249"/>
      <c r="Y117" s="249"/>
      <c r="Z117" s="249"/>
      <c r="AA117" s="249"/>
      <c r="AB117" s="249"/>
      <c r="AC117" s="249"/>
      <c r="AD117" s="249"/>
      <c r="AE117" s="249"/>
      <c r="AF117" s="249"/>
      <c r="AG117" s="249"/>
    </row>
    <row r="118" ht="15.75" customHeight="1">
      <c r="A118" s="249"/>
      <c r="B118" s="249"/>
      <c r="C118" s="249"/>
      <c r="D118" s="249"/>
      <c r="E118" s="249"/>
      <c r="F118" s="249"/>
      <c r="G118" s="249"/>
      <c r="H118" s="250"/>
      <c r="I118" s="249"/>
      <c r="J118" s="249"/>
      <c r="K118" s="249"/>
      <c r="L118" s="249"/>
      <c r="M118" s="249"/>
      <c r="N118" s="249"/>
      <c r="O118" s="249"/>
      <c r="P118" s="249"/>
      <c r="Q118" s="249"/>
      <c r="R118" s="249"/>
      <c r="S118" s="249"/>
      <c r="T118" s="249"/>
      <c r="U118" s="249"/>
      <c r="V118" s="249"/>
      <c r="W118" s="249"/>
      <c r="X118" s="249"/>
      <c r="Y118" s="249"/>
      <c r="Z118" s="249"/>
      <c r="AA118" s="249"/>
      <c r="AB118" s="249"/>
      <c r="AC118" s="249"/>
      <c r="AD118" s="249"/>
      <c r="AE118" s="249"/>
      <c r="AF118" s="249"/>
      <c r="AG118" s="249"/>
    </row>
    <row r="119" ht="15.75" customHeight="1">
      <c r="A119" s="249"/>
      <c r="B119" s="249"/>
      <c r="C119" s="249"/>
      <c r="D119" s="249"/>
      <c r="E119" s="249"/>
      <c r="F119" s="249"/>
      <c r="G119" s="249"/>
      <c r="H119" s="250"/>
      <c r="I119" s="249"/>
      <c r="J119" s="249"/>
      <c r="K119" s="249"/>
      <c r="L119" s="249"/>
      <c r="M119" s="249"/>
      <c r="N119" s="249"/>
      <c r="O119" s="249"/>
      <c r="P119" s="249"/>
      <c r="Q119" s="249"/>
      <c r="R119" s="249"/>
      <c r="S119" s="249"/>
      <c r="T119" s="249"/>
      <c r="U119" s="249"/>
      <c r="V119" s="249"/>
      <c r="W119" s="249"/>
      <c r="X119" s="249"/>
      <c r="Y119" s="249"/>
      <c r="Z119" s="249"/>
      <c r="AA119" s="249"/>
      <c r="AB119" s="249"/>
      <c r="AC119" s="249"/>
      <c r="AD119" s="249"/>
      <c r="AE119" s="249"/>
      <c r="AF119" s="249"/>
      <c r="AG119" s="249"/>
    </row>
    <row r="120" ht="15.75" customHeight="1">
      <c r="A120" s="249"/>
      <c r="B120" s="249"/>
      <c r="C120" s="249"/>
      <c r="D120" s="249"/>
      <c r="E120" s="249"/>
      <c r="F120" s="249"/>
      <c r="G120" s="249"/>
      <c r="H120" s="250"/>
      <c r="I120" s="249"/>
      <c r="J120" s="249"/>
      <c r="K120" s="249"/>
      <c r="L120" s="249"/>
      <c r="M120" s="249"/>
      <c r="N120" s="249"/>
      <c r="O120" s="249"/>
      <c r="P120" s="249"/>
      <c r="Q120" s="249"/>
      <c r="R120" s="249"/>
      <c r="S120" s="249"/>
      <c r="T120" s="249"/>
      <c r="U120" s="249"/>
      <c r="V120" s="249"/>
      <c r="W120" s="249"/>
      <c r="X120" s="249"/>
      <c r="Y120" s="249"/>
      <c r="Z120" s="249"/>
      <c r="AA120" s="249"/>
      <c r="AB120" s="249"/>
      <c r="AC120" s="249"/>
      <c r="AD120" s="249"/>
      <c r="AE120" s="249"/>
      <c r="AF120" s="249"/>
      <c r="AG120" s="249"/>
    </row>
    <row r="121" ht="15.75" customHeight="1">
      <c r="A121" s="249"/>
      <c r="B121" s="249"/>
      <c r="C121" s="249"/>
      <c r="D121" s="249"/>
      <c r="E121" s="249"/>
      <c r="F121" s="249"/>
      <c r="G121" s="249"/>
      <c r="H121" s="250"/>
      <c r="I121" s="249"/>
      <c r="J121" s="249"/>
      <c r="K121" s="249"/>
      <c r="L121" s="249"/>
      <c r="M121" s="249"/>
      <c r="N121" s="249"/>
      <c r="O121" s="249"/>
      <c r="P121" s="249"/>
      <c r="Q121" s="249"/>
      <c r="R121" s="249"/>
      <c r="S121" s="249"/>
      <c r="T121" s="249"/>
      <c r="U121" s="249"/>
      <c r="V121" s="249"/>
      <c r="W121" s="249"/>
      <c r="X121" s="249"/>
      <c r="Y121" s="249"/>
      <c r="Z121" s="249"/>
      <c r="AA121" s="249"/>
      <c r="AB121" s="249"/>
      <c r="AC121" s="249"/>
      <c r="AD121" s="249"/>
      <c r="AE121" s="249"/>
      <c r="AF121" s="249"/>
      <c r="AG121" s="249"/>
    </row>
    <row r="122" ht="15.75" customHeight="1">
      <c r="A122" s="249"/>
      <c r="B122" s="249"/>
      <c r="C122" s="249"/>
      <c r="D122" s="249"/>
      <c r="E122" s="249"/>
      <c r="F122" s="249"/>
      <c r="G122" s="249"/>
      <c r="H122" s="250"/>
      <c r="I122" s="249"/>
      <c r="J122" s="249"/>
      <c r="K122" s="249"/>
      <c r="L122" s="249"/>
      <c r="M122" s="249"/>
      <c r="N122" s="249"/>
      <c r="O122" s="249"/>
      <c r="P122" s="249"/>
      <c r="Q122" s="249"/>
      <c r="R122" s="249"/>
      <c r="S122" s="249"/>
      <c r="T122" s="249"/>
      <c r="U122" s="249"/>
      <c r="V122" s="249"/>
      <c r="W122" s="249"/>
      <c r="X122" s="249"/>
      <c r="Y122" s="249"/>
      <c r="Z122" s="249"/>
      <c r="AA122" s="249"/>
      <c r="AB122" s="249"/>
      <c r="AC122" s="249"/>
      <c r="AD122" s="249"/>
      <c r="AE122" s="249"/>
      <c r="AF122" s="249"/>
      <c r="AG122" s="249"/>
    </row>
    <row r="123" ht="15.75" customHeight="1">
      <c r="A123" s="249"/>
      <c r="B123" s="249"/>
      <c r="C123" s="249"/>
      <c r="D123" s="249"/>
      <c r="E123" s="249"/>
      <c r="F123" s="249"/>
      <c r="G123" s="249"/>
      <c r="H123" s="250"/>
      <c r="I123" s="249"/>
      <c r="J123" s="249"/>
      <c r="K123" s="249"/>
      <c r="L123" s="249"/>
      <c r="M123" s="249"/>
      <c r="N123" s="249"/>
      <c r="O123" s="249"/>
      <c r="P123" s="249"/>
      <c r="Q123" s="249"/>
      <c r="R123" s="249"/>
      <c r="S123" s="249"/>
      <c r="T123" s="249"/>
      <c r="U123" s="249"/>
      <c r="V123" s="249"/>
      <c r="W123" s="249"/>
      <c r="X123" s="249"/>
      <c r="Y123" s="249"/>
      <c r="Z123" s="249"/>
      <c r="AA123" s="249"/>
      <c r="AB123" s="249"/>
      <c r="AC123" s="249"/>
      <c r="AD123" s="249"/>
      <c r="AE123" s="249"/>
      <c r="AF123" s="249"/>
      <c r="AG123" s="249"/>
    </row>
    <row r="124" ht="15.75" customHeight="1">
      <c r="A124" s="249"/>
      <c r="B124" s="249"/>
      <c r="C124" s="249"/>
      <c r="D124" s="249"/>
      <c r="E124" s="249"/>
      <c r="F124" s="249"/>
      <c r="G124" s="249"/>
      <c r="H124" s="250"/>
      <c r="I124" s="249"/>
      <c r="J124" s="249"/>
      <c r="K124" s="249"/>
      <c r="L124" s="249"/>
      <c r="M124" s="249"/>
      <c r="N124" s="249"/>
      <c r="O124" s="249"/>
      <c r="P124" s="249"/>
      <c r="Q124" s="249"/>
      <c r="R124" s="249"/>
      <c r="S124" s="249"/>
      <c r="T124" s="249"/>
      <c r="U124" s="249"/>
      <c r="V124" s="249"/>
      <c r="W124" s="249"/>
      <c r="X124" s="249"/>
      <c r="Y124" s="249"/>
      <c r="Z124" s="249"/>
      <c r="AA124" s="249"/>
      <c r="AB124" s="249"/>
      <c r="AC124" s="249"/>
      <c r="AD124" s="249"/>
      <c r="AE124" s="249"/>
      <c r="AF124" s="249"/>
      <c r="AG124" s="249"/>
    </row>
    <row r="125" ht="15.75" customHeight="1">
      <c r="A125" s="249"/>
      <c r="B125" s="249"/>
      <c r="C125" s="249"/>
      <c r="D125" s="249"/>
      <c r="E125" s="249"/>
      <c r="F125" s="249"/>
      <c r="G125" s="249"/>
      <c r="H125" s="250"/>
      <c r="I125" s="249"/>
      <c r="J125" s="249"/>
      <c r="K125" s="249"/>
      <c r="L125" s="249"/>
      <c r="M125" s="249"/>
      <c r="N125" s="249"/>
      <c r="O125" s="249"/>
      <c r="P125" s="249"/>
      <c r="Q125" s="249"/>
      <c r="R125" s="249"/>
      <c r="S125" s="249"/>
      <c r="T125" s="249"/>
      <c r="U125" s="249"/>
      <c r="V125" s="249"/>
      <c r="W125" s="249"/>
      <c r="X125" s="249"/>
      <c r="Y125" s="249"/>
      <c r="Z125" s="249"/>
      <c r="AA125" s="249"/>
      <c r="AB125" s="249"/>
      <c r="AC125" s="249"/>
      <c r="AD125" s="249"/>
      <c r="AE125" s="249"/>
      <c r="AF125" s="249"/>
      <c r="AG125" s="249"/>
    </row>
    <row r="126" ht="15.75" customHeight="1">
      <c r="A126" s="249"/>
      <c r="B126" s="249"/>
      <c r="C126" s="249"/>
      <c r="D126" s="249"/>
      <c r="E126" s="249"/>
      <c r="F126" s="249"/>
      <c r="G126" s="249"/>
      <c r="H126" s="250"/>
      <c r="I126" s="249"/>
      <c r="J126" s="249"/>
      <c r="K126" s="249"/>
      <c r="L126" s="249"/>
      <c r="M126" s="249"/>
      <c r="N126" s="249"/>
      <c r="O126" s="249"/>
      <c r="P126" s="249"/>
      <c r="Q126" s="249"/>
      <c r="R126" s="249"/>
      <c r="S126" s="249"/>
      <c r="T126" s="249"/>
      <c r="U126" s="249"/>
      <c r="V126" s="249"/>
      <c r="W126" s="249"/>
      <c r="X126" s="249"/>
      <c r="Y126" s="249"/>
      <c r="Z126" s="249"/>
      <c r="AA126" s="249"/>
      <c r="AB126" s="249"/>
      <c r="AC126" s="249"/>
      <c r="AD126" s="249"/>
      <c r="AE126" s="249"/>
      <c r="AF126" s="249"/>
      <c r="AG126" s="249"/>
    </row>
    <row r="127" ht="15.75" customHeight="1">
      <c r="A127" s="249"/>
      <c r="B127" s="249"/>
      <c r="C127" s="249"/>
      <c r="D127" s="249"/>
      <c r="E127" s="249"/>
      <c r="F127" s="249"/>
      <c r="G127" s="249"/>
      <c r="H127" s="250"/>
      <c r="I127" s="249"/>
      <c r="J127" s="249"/>
      <c r="K127" s="249"/>
      <c r="L127" s="249"/>
      <c r="M127" s="249"/>
      <c r="N127" s="249"/>
      <c r="O127" s="249"/>
      <c r="P127" s="249"/>
      <c r="Q127" s="249"/>
      <c r="R127" s="249"/>
      <c r="S127" s="249"/>
      <c r="T127" s="249"/>
      <c r="U127" s="249"/>
      <c r="V127" s="249"/>
      <c r="W127" s="249"/>
      <c r="X127" s="249"/>
      <c r="Y127" s="249"/>
      <c r="Z127" s="249"/>
      <c r="AA127" s="249"/>
      <c r="AB127" s="249"/>
      <c r="AC127" s="249"/>
      <c r="AD127" s="249"/>
      <c r="AE127" s="249"/>
      <c r="AF127" s="249"/>
      <c r="AG127" s="249"/>
    </row>
    <row r="128" ht="15.75" customHeight="1">
      <c r="A128" s="249"/>
      <c r="B128" s="249"/>
      <c r="C128" s="249"/>
      <c r="D128" s="249"/>
      <c r="E128" s="249"/>
      <c r="F128" s="249"/>
      <c r="G128" s="249"/>
      <c r="H128" s="250"/>
      <c r="I128" s="249"/>
      <c r="J128" s="249"/>
      <c r="K128" s="249"/>
      <c r="L128" s="249"/>
      <c r="M128" s="249"/>
      <c r="N128" s="249"/>
      <c r="O128" s="249"/>
      <c r="P128" s="249"/>
      <c r="Q128" s="249"/>
      <c r="R128" s="249"/>
      <c r="S128" s="249"/>
      <c r="T128" s="249"/>
      <c r="U128" s="249"/>
      <c r="V128" s="249"/>
      <c r="W128" s="249"/>
      <c r="X128" s="249"/>
      <c r="Y128" s="249"/>
      <c r="Z128" s="249"/>
      <c r="AA128" s="249"/>
      <c r="AB128" s="249"/>
      <c r="AC128" s="249"/>
      <c r="AD128" s="249"/>
      <c r="AE128" s="249"/>
      <c r="AF128" s="249"/>
      <c r="AG128" s="249"/>
    </row>
    <row r="129" ht="15.75" customHeight="1">
      <c r="A129" s="249"/>
      <c r="B129" s="249"/>
      <c r="C129" s="249"/>
      <c r="D129" s="249"/>
      <c r="E129" s="249"/>
      <c r="F129" s="249"/>
      <c r="G129" s="249"/>
      <c r="H129" s="250"/>
      <c r="I129" s="249"/>
      <c r="J129" s="249"/>
      <c r="K129" s="249"/>
      <c r="L129" s="249"/>
      <c r="M129" s="249"/>
      <c r="N129" s="249"/>
      <c r="O129" s="249"/>
      <c r="P129" s="249"/>
      <c r="Q129" s="249"/>
      <c r="R129" s="249"/>
      <c r="S129" s="249"/>
      <c r="T129" s="249"/>
      <c r="U129" s="249"/>
      <c r="V129" s="249"/>
      <c r="W129" s="249"/>
      <c r="X129" s="249"/>
      <c r="Y129" s="249"/>
      <c r="Z129" s="249"/>
      <c r="AA129" s="249"/>
      <c r="AB129" s="249"/>
      <c r="AC129" s="249"/>
      <c r="AD129" s="249"/>
      <c r="AE129" s="249"/>
      <c r="AF129" s="249"/>
      <c r="AG129" s="249"/>
    </row>
    <row r="130" ht="15.75" customHeight="1">
      <c r="A130" s="249"/>
      <c r="B130" s="249"/>
      <c r="C130" s="249"/>
      <c r="D130" s="249"/>
      <c r="E130" s="249"/>
      <c r="F130" s="249"/>
      <c r="G130" s="249"/>
      <c r="H130" s="250"/>
      <c r="I130" s="249"/>
      <c r="J130" s="249"/>
      <c r="K130" s="249"/>
      <c r="L130" s="249"/>
      <c r="M130" s="249"/>
      <c r="N130" s="249"/>
      <c r="O130" s="249"/>
      <c r="P130" s="249"/>
      <c r="Q130" s="249"/>
      <c r="R130" s="249"/>
      <c r="S130" s="249"/>
      <c r="T130" s="249"/>
      <c r="U130" s="249"/>
      <c r="V130" s="249"/>
      <c r="W130" s="249"/>
      <c r="X130" s="249"/>
      <c r="Y130" s="249"/>
      <c r="Z130" s="249"/>
      <c r="AA130" s="249"/>
      <c r="AB130" s="249"/>
      <c r="AC130" s="249"/>
      <c r="AD130" s="249"/>
      <c r="AE130" s="249"/>
      <c r="AF130" s="249"/>
      <c r="AG130" s="249"/>
    </row>
    <row r="131" ht="15.75" customHeight="1">
      <c r="A131" s="249"/>
      <c r="B131" s="249"/>
      <c r="C131" s="249"/>
      <c r="D131" s="249"/>
      <c r="E131" s="249"/>
      <c r="F131" s="249"/>
      <c r="G131" s="249"/>
      <c r="H131" s="250"/>
      <c r="I131" s="249"/>
      <c r="J131" s="249"/>
      <c r="K131" s="249"/>
      <c r="L131" s="249"/>
      <c r="M131" s="249"/>
      <c r="N131" s="249"/>
      <c r="O131" s="249"/>
      <c r="P131" s="249"/>
      <c r="Q131" s="249"/>
      <c r="R131" s="249"/>
      <c r="S131" s="249"/>
      <c r="T131" s="249"/>
      <c r="U131" s="249"/>
      <c r="V131" s="249"/>
      <c r="W131" s="249"/>
      <c r="X131" s="249"/>
      <c r="Y131" s="249"/>
      <c r="Z131" s="249"/>
      <c r="AA131" s="249"/>
      <c r="AB131" s="249"/>
      <c r="AC131" s="249"/>
      <c r="AD131" s="249"/>
      <c r="AE131" s="249"/>
      <c r="AF131" s="249"/>
      <c r="AG131" s="249"/>
    </row>
    <row r="132" ht="15.75" customHeight="1">
      <c r="A132" s="249"/>
      <c r="B132" s="249"/>
      <c r="C132" s="249"/>
      <c r="D132" s="249"/>
      <c r="E132" s="249"/>
      <c r="F132" s="249"/>
      <c r="G132" s="249"/>
      <c r="H132" s="250"/>
      <c r="I132" s="249"/>
      <c r="J132" s="249"/>
      <c r="K132" s="249"/>
      <c r="L132" s="249"/>
      <c r="M132" s="249"/>
      <c r="N132" s="249"/>
      <c r="O132" s="249"/>
      <c r="P132" s="249"/>
      <c r="Q132" s="249"/>
      <c r="R132" s="249"/>
      <c r="S132" s="249"/>
      <c r="T132" s="249"/>
      <c r="U132" s="249"/>
      <c r="V132" s="249"/>
      <c r="W132" s="249"/>
      <c r="X132" s="249"/>
      <c r="Y132" s="249"/>
      <c r="Z132" s="249"/>
      <c r="AA132" s="249"/>
      <c r="AB132" s="249"/>
      <c r="AC132" s="249"/>
      <c r="AD132" s="249"/>
      <c r="AE132" s="249"/>
      <c r="AF132" s="249"/>
      <c r="AG132" s="249"/>
    </row>
    <row r="133" ht="15.75" customHeight="1">
      <c r="A133" s="249"/>
      <c r="B133" s="249"/>
      <c r="C133" s="249"/>
      <c r="D133" s="249"/>
      <c r="E133" s="249"/>
      <c r="F133" s="249"/>
      <c r="G133" s="249"/>
      <c r="H133" s="250"/>
      <c r="I133" s="249"/>
      <c r="J133" s="249"/>
      <c r="K133" s="249"/>
      <c r="L133" s="249"/>
      <c r="M133" s="249"/>
      <c r="N133" s="249"/>
      <c r="O133" s="249"/>
      <c r="P133" s="249"/>
      <c r="Q133" s="249"/>
      <c r="R133" s="249"/>
      <c r="S133" s="249"/>
      <c r="T133" s="249"/>
      <c r="U133" s="249"/>
      <c r="V133" s="249"/>
      <c r="W133" s="249"/>
      <c r="X133" s="249"/>
      <c r="Y133" s="249"/>
      <c r="Z133" s="249"/>
      <c r="AA133" s="249"/>
      <c r="AB133" s="249"/>
      <c r="AC133" s="249"/>
      <c r="AD133" s="249"/>
      <c r="AE133" s="249"/>
      <c r="AF133" s="249"/>
      <c r="AG133" s="249"/>
    </row>
    <row r="134" ht="15.75" customHeight="1">
      <c r="A134" s="249"/>
      <c r="B134" s="249"/>
      <c r="C134" s="249"/>
      <c r="D134" s="249"/>
      <c r="E134" s="249"/>
      <c r="F134" s="249"/>
      <c r="G134" s="249"/>
      <c r="H134" s="250"/>
      <c r="I134" s="249"/>
      <c r="J134" s="249"/>
      <c r="K134" s="249"/>
      <c r="L134" s="249"/>
      <c r="M134" s="249"/>
      <c r="N134" s="249"/>
      <c r="O134" s="249"/>
      <c r="P134" s="249"/>
      <c r="Q134" s="249"/>
      <c r="R134" s="249"/>
      <c r="S134" s="249"/>
      <c r="T134" s="249"/>
      <c r="U134" s="249"/>
      <c r="V134" s="249"/>
      <c r="W134" s="249"/>
      <c r="X134" s="249"/>
      <c r="Y134" s="249"/>
      <c r="Z134" s="249"/>
      <c r="AA134" s="249"/>
      <c r="AB134" s="249"/>
      <c r="AC134" s="249"/>
      <c r="AD134" s="249"/>
      <c r="AE134" s="249"/>
      <c r="AF134" s="249"/>
      <c r="AG134" s="249"/>
    </row>
    <row r="135" ht="15.75" customHeight="1">
      <c r="A135" s="249"/>
      <c r="B135" s="249"/>
      <c r="C135" s="249"/>
      <c r="D135" s="249"/>
      <c r="E135" s="249"/>
      <c r="F135" s="249"/>
      <c r="G135" s="249"/>
      <c r="H135" s="250"/>
      <c r="I135" s="249"/>
      <c r="J135" s="249"/>
      <c r="K135" s="249"/>
      <c r="L135" s="249"/>
      <c r="M135" s="249"/>
      <c r="N135" s="249"/>
      <c r="O135" s="249"/>
      <c r="P135" s="249"/>
      <c r="Q135" s="249"/>
      <c r="R135" s="249"/>
      <c r="S135" s="249"/>
      <c r="T135" s="249"/>
      <c r="U135" s="249"/>
      <c r="V135" s="249"/>
      <c r="W135" s="249"/>
      <c r="X135" s="249"/>
      <c r="Y135" s="249"/>
      <c r="Z135" s="249"/>
      <c r="AA135" s="249"/>
      <c r="AB135" s="249"/>
      <c r="AC135" s="249"/>
      <c r="AD135" s="249"/>
      <c r="AE135" s="249"/>
      <c r="AF135" s="249"/>
      <c r="AG135" s="249"/>
    </row>
    <row r="136" ht="15.75" customHeight="1">
      <c r="A136" s="249"/>
      <c r="B136" s="249"/>
      <c r="C136" s="249"/>
      <c r="D136" s="249"/>
      <c r="E136" s="249"/>
      <c r="F136" s="249"/>
      <c r="G136" s="249"/>
      <c r="H136" s="250"/>
      <c r="I136" s="249"/>
      <c r="J136" s="249"/>
      <c r="K136" s="249"/>
      <c r="L136" s="249"/>
      <c r="M136" s="249"/>
      <c r="N136" s="249"/>
      <c r="O136" s="249"/>
      <c r="P136" s="249"/>
      <c r="Q136" s="249"/>
      <c r="R136" s="249"/>
      <c r="S136" s="249"/>
      <c r="T136" s="249"/>
      <c r="U136" s="249"/>
      <c r="V136" s="249"/>
      <c r="W136" s="249"/>
      <c r="X136" s="249"/>
      <c r="Y136" s="249"/>
      <c r="Z136" s="249"/>
      <c r="AA136" s="249"/>
      <c r="AB136" s="249"/>
      <c r="AC136" s="249"/>
      <c r="AD136" s="249"/>
      <c r="AE136" s="249"/>
      <c r="AF136" s="249"/>
      <c r="AG136" s="249"/>
    </row>
    <row r="137" ht="15.75" customHeight="1">
      <c r="A137" s="249"/>
      <c r="B137" s="249"/>
      <c r="C137" s="249"/>
      <c r="D137" s="249"/>
      <c r="E137" s="249"/>
      <c r="F137" s="249"/>
      <c r="G137" s="249"/>
      <c r="H137" s="250"/>
      <c r="I137" s="249"/>
      <c r="J137" s="249"/>
      <c r="K137" s="249"/>
      <c r="L137" s="249"/>
      <c r="M137" s="249"/>
      <c r="N137" s="249"/>
      <c r="O137" s="249"/>
      <c r="P137" s="249"/>
      <c r="Q137" s="249"/>
      <c r="R137" s="249"/>
      <c r="S137" s="249"/>
      <c r="T137" s="249"/>
      <c r="U137" s="249"/>
      <c r="V137" s="249"/>
      <c r="W137" s="249"/>
      <c r="X137" s="249"/>
      <c r="Y137" s="249"/>
      <c r="Z137" s="249"/>
      <c r="AA137" s="249"/>
      <c r="AB137" s="249"/>
      <c r="AC137" s="249"/>
      <c r="AD137" s="249"/>
      <c r="AE137" s="249"/>
      <c r="AF137" s="249"/>
      <c r="AG137" s="249"/>
    </row>
    <row r="138" ht="15.75" customHeight="1">
      <c r="A138" s="249"/>
      <c r="B138" s="249"/>
      <c r="C138" s="249"/>
      <c r="D138" s="249"/>
      <c r="E138" s="249"/>
      <c r="F138" s="249"/>
      <c r="G138" s="249"/>
      <c r="H138" s="250"/>
      <c r="I138" s="249"/>
      <c r="J138" s="249"/>
      <c r="K138" s="249"/>
      <c r="L138" s="249"/>
      <c r="M138" s="249"/>
      <c r="N138" s="249"/>
      <c r="O138" s="249"/>
      <c r="P138" s="249"/>
      <c r="Q138" s="249"/>
      <c r="R138" s="249"/>
      <c r="S138" s="249"/>
      <c r="T138" s="249"/>
      <c r="U138" s="249"/>
      <c r="V138" s="249"/>
      <c r="W138" s="249"/>
      <c r="X138" s="249"/>
      <c r="Y138" s="249"/>
      <c r="Z138" s="249"/>
      <c r="AA138" s="249"/>
      <c r="AB138" s="249"/>
      <c r="AC138" s="249"/>
      <c r="AD138" s="249"/>
      <c r="AE138" s="249"/>
      <c r="AF138" s="249"/>
      <c r="AG138" s="249"/>
    </row>
    <row r="139" ht="15.75" customHeight="1">
      <c r="A139" s="249"/>
      <c r="B139" s="249"/>
      <c r="C139" s="249"/>
      <c r="D139" s="249"/>
      <c r="E139" s="249"/>
      <c r="F139" s="249"/>
      <c r="G139" s="249"/>
      <c r="H139" s="250"/>
      <c r="I139" s="249"/>
      <c r="J139" s="249"/>
      <c r="K139" s="249"/>
      <c r="L139" s="249"/>
      <c r="M139" s="249"/>
      <c r="N139" s="249"/>
      <c r="O139" s="249"/>
      <c r="P139" s="249"/>
      <c r="Q139" s="249"/>
      <c r="R139" s="249"/>
      <c r="S139" s="249"/>
      <c r="T139" s="249"/>
      <c r="U139" s="249"/>
      <c r="V139" s="249"/>
      <c r="W139" s="249"/>
      <c r="X139" s="249"/>
      <c r="Y139" s="249"/>
      <c r="Z139" s="249"/>
      <c r="AA139" s="249"/>
      <c r="AB139" s="249"/>
      <c r="AC139" s="249"/>
      <c r="AD139" s="249"/>
      <c r="AE139" s="249"/>
      <c r="AF139" s="249"/>
      <c r="AG139" s="249"/>
    </row>
    <row r="140" ht="15.75" customHeight="1">
      <c r="A140" s="249"/>
      <c r="B140" s="249"/>
      <c r="C140" s="249"/>
      <c r="D140" s="249"/>
      <c r="E140" s="249"/>
      <c r="F140" s="249"/>
      <c r="G140" s="249"/>
      <c r="H140" s="250"/>
      <c r="I140" s="249"/>
      <c r="J140" s="249"/>
      <c r="K140" s="249"/>
      <c r="L140" s="249"/>
      <c r="M140" s="249"/>
      <c r="N140" s="249"/>
      <c r="O140" s="249"/>
      <c r="P140" s="249"/>
      <c r="Q140" s="249"/>
      <c r="R140" s="249"/>
      <c r="S140" s="249"/>
      <c r="T140" s="249"/>
      <c r="U140" s="249"/>
      <c r="V140" s="249"/>
      <c r="W140" s="249"/>
      <c r="X140" s="249"/>
      <c r="Y140" s="249"/>
      <c r="Z140" s="249"/>
      <c r="AA140" s="249"/>
      <c r="AB140" s="249"/>
      <c r="AC140" s="249"/>
      <c r="AD140" s="249"/>
      <c r="AE140" s="249"/>
      <c r="AF140" s="249"/>
      <c r="AG140" s="249"/>
    </row>
    <row r="141" ht="15.75" customHeight="1">
      <c r="A141" s="249"/>
      <c r="B141" s="249"/>
      <c r="C141" s="249"/>
      <c r="D141" s="249"/>
      <c r="E141" s="249"/>
      <c r="F141" s="249"/>
      <c r="G141" s="249"/>
      <c r="H141" s="250"/>
      <c r="I141" s="249"/>
      <c r="J141" s="249"/>
      <c r="K141" s="249"/>
      <c r="L141" s="249"/>
      <c r="M141" s="249"/>
      <c r="N141" s="249"/>
      <c r="O141" s="249"/>
      <c r="P141" s="249"/>
      <c r="Q141" s="249"/>
      <c r="R141" s="249"/>
      <c r="S141" s="249"/>
      <c r="T141" s="249"/>
      <c r="U141" s="249"/>
      <c r="V141" s="249"/>
      <c r="W141" s="249"/>
      <c r="X141" s="249"/>
      <c r="Y141" s="249"/>
      <c r="Z141" s="249"/>
      <c r="AA141" s="249"/>
      <c r="AB141" s="249"/>
      <c r="AC141" s="249"/>
      <c r="AD141" s="249"/>
      <c r="AE141" s="249"/>
      <c r="AF141" s="249"/>
      <c r="AG141" s="249"/>
    </row>
    <row r="142" ht="15.75" customHeight="1">
      <c r="A142" s="249"/>
      <c r="B142" s="249"/>
      <c r="C142" s="249"/>
      <c r="D142" s="249"/>
      <c r="E142" s="249"/>
      <c r="F142" s="249"/>
      <c r="G142" s="249"/>
      <c r="H142" s="250"/>
      <c r="I142" s="249"/>
      <c r="J142" s="249"/>
      <c r="K142" s="249"/>
      <c r="L142" s="249"/>
      <c r="M142" s="249"/>
      <c r="N142" s="249"/>
      <c r="O142" s="249"/>
      <c r="P142" s="249"/>
      <c r="Q142" s="249"/>
      <c r="R142" s="249"/>
      <c r="S142" s="249"/>
      <c r="T142" s="249"/>
      <c r="U142" s="249"/>
      <c r="V142" s="249"/>
      <c r="W142" s="249"/>
      <c r="X142" s="249"/>
      <c r="Y142" s="249"/>
      <c r="Z142" s="249"/>
      <c r="AA142" s="249"/>
      <c r="AB142" s="249"/>
      <c r="AC142" s="249"/>
      <c r="AD142" s="249"/>
      <c r="AE142" s="249"/>
      <c r="AF142" s="249"/>
      <c r="AG142" s="249"/>
    </row>
    <row r="143" ht="15.75" customHeight="1">
      <c r="A143" s="249"/>
      <c r="B143" s="249"/>
      <c r="C143" s="249"/>
      <c r="D143" s="249"/>
      <c r="E143" s="249"/>
      <c r="F143" s="249"/>
      <c r="G143" s="249"/>
      <c r="H143" s="250"/>
      <c r="I143" s="249"/>
      <c r="J143" s="249"/>
      <c r="K143" s="249"/>
      <c r="L143" s="249"/>
      <c r="M143" s="249"/>
      <c r="N143" s="249"/>
      <c r="O143" s="249"/>
      <c r="P143" s="249"/>
      <c r="Q143" s="249"/>
      <c r="R143" s="249"/>
      <c r="S143" s="249"/>
      <c r="T143" s="249"/>
      <c r="U143" s="249"/>
      <c r="V143" s="249"/>
      <c r="W143" s="249"/>
      <c r="X143" s="249"/>
      <c r="Y143" s="249"/>
      <c r="Z143" s="249"/>
      <c r="AA143" s="249"/>
      <c r="AB143" s="249"/>
      <c r="AC143" s="249"/>
      <c r="AD143" s="249"/>
      <c r="AE143" s="249"/>
      <c r="AF143" s="249"/>
      <c r="AG143" s="249"/>
    </row>
    <row r="144" ht="15.75" customHeight="1">
      <c r="A144" s="249"/>
      <c r="B144" s="249"/>
      <c r="C144" s="249"/>
      <c r="D144" s="249"/>
      <c r="E144" s="249"/>
      <c r="F144" s="249"/>
      <c r="G144" s="249"/>
      <c r="H144" s="250"/>
      <c r="I144" s="249"/>
      <c r="J144" s="249"/>
      <c r="K144" s="249"/>
      <c r="L144" s="249"/>
      <c r="M144" s="249"/>
      <c r="N144" s="249"/>
      <c r="O144" s="249"/>
      <c r="P144" s="249"/>
      <c r="Q144" s="249"/>
      <c r="R144" s="249"/>
      <c r="S144" s="249"/>
      <c r="T144" s="249"/>
      <c r="U144" s="249"/>
      <c r="V144" s="249"/>
      <c r="W144" s="249"/>
      <c r="X144" s="249"/>
      <c r="Y144" s="249"/>
      <c r="Z144" s="249"/>
      <c r="AA144" s="249"/>
      <c r="AB144" s="249"/>
      <c r="AC144" s="249"/>
      <c r="AD144" s="249"/>
      <c r="AE144" s="249"/>
      <c r="AF144" s="249"/>
      <c r="AG144" s="249"/>
    </row>
    <row r="145" ht="15.75" customHeight="1">
      <c r="A145" s="249"/>
      <c r="B145" s="249"/>
      <c r="C145" s="249"/>
      <c r="D145" s="249"/>
      <c r="E145" s="249"/>
      <c r="F145" s="249"/>
      <c r="G145" s="249"/>
      <c r="H145" s="250"/>
      <c r="I145" s="249"/>
      <c r="J145" s="249"/>
      <c r="K145" s="249"/>
      <c r="L145" s="249"/>
      <c r="M145" s="249"/>
      <c r="N145" s="249"/>
      <c r="O145" s="249"/>
      <c r="P145" s="249"/>
      <c r="Q145" s="249"/>
      <c r="R145" s="249"/>
      <c r="S145" s="249"/>
      <c r="T145" s="249"/>
      <c r="U145" s="249"/>
      <c r="V145" s="249"/>
      <c r="W145" s="249"/>
      <c r="X145" s="249"/>
      <c r="Y145" s="249"/>
      <c r="Z145" s="249"/>
      <c r="AA145" s="249"/>
      <c r="AB145" s="249"/>
      <c r="AC145" s="249"/>
      <c r="AD145" s="249"/>
      <c r="AE145" s="249"/>
      <c r="AF145" s="249"/>
      <c r="AG145" s="249"/>
    </row>
    <row r="146" ht="15.75" customHeight="1">
      <c r="A146" s="249"/>
      <c r="B146" s="249"/>
      <c r="C146" s="249"/>
      <c r="D146" s="249"/>
      <c r="E146" s="249"/>
      <c r="F146" s="249"/>
      <c r="G146" s="249"/>
      <c r="H146" s="250"/>
      <c r="I146" s="249"/>
      <c r="J146" s="249"/>
      <c r="K146" s="249"/>
      <c r="L146" s="249"/>
      <c r="M146" s="249"/>
      <c r="N146" s="249"/>
      <c r="O146" s="249"/>
      <c r="P146" s="249"/>
      <c r="Q146" s="249"/>
      <c r="R146" s="249"/>
      <c r="S146" s="249"/>
      <c r="T146" s="249"/>
      <c r="U146" s="249"/>
      <c r="V146" s="249"/>
      <c r="W146" s="249"/>
      <c r="X146" s="249"/>
      <c r="Y146" s="249"/>
      <c r="Z146" s="249"/>
      <c r="AA146" s="249"/>
      <c r="AB146" s="249"/>
      <c r="AC146" s="249"/>
      <c r="AD146" s="249"/>
      <c r="AE146" s="249"/>
      <c r="AF146" s="249"/>
      <c r="AG146" s="249"/>
    </row>
    <row r="147" ht="15.75" customHeight="1">
      <c r="A147" s="249"/>
      <c r="B147" s="249"/>
      <c r="C147" s="249"/>
      <c r="D147" s="249"/>
      <c r="E147" s="249"/>
      <c r="F147" s="249"/>
      <c r="G147" s="249"/>
      <c r="H147" s="250"/>
      <c r="I147" s="249"/>
      <c r="J147" s="249"/>
      <c r="K147" s="249"/>
      <c r="L147" s="249"/>
      <c r="M147" s="249"/>
      <c r="N147" s="249"/>
      <c r="O147" s="249"/>
      <c r="P147" s="249"/>
      <c r="Q147" s="249"/>
      <c r="R147" s="249"/>
      <c r="S147" s="249"/>
      <c r="T147" s="249"/>
      <c r="U147" s="249"/>
      <c r="V147" s="249"/>
      <c r="W147" s="249"/>
      <c r="X147" s="249"/>
      <c r="Y147" s="249"/>
      <c r="Z147" s="249"/>
      <c r="AA147" s="249"/>
      <c r="AB147" s="249"/>
      <c r="AC147" s="249"/>
      <c r="AD147" s="249"/>
      <c r="AE147" s="249"/>
      <c r="AF147" s="249"/>
      <c r="AG147" s="249"/>
    </row>
    <row r="148" ht="15.75" customHeight="1">
      <c r="A148" s="249"/>
      <c r="B148" s="249"/>
      <c r="C148" s="249"/>
      <c r="D148" s="249"/>
      <c r="E148" s="249"/>
      <c r="F148" s="249"/>
      <c r="G148" s="249"/>
      <c r="H148" s="250"/>
      <c r="I148" s="249"/>
      <c r="J148" s="249"/>
      <c r="K148" s="249"/>
      <c r="L148" s="249"/>
      <c r="M148" s="249"/>
      <c r="N148" s="249"/>
      <c r="O148" s="249"/>
      <c r="P148" s="249"/>
      <c r="Q148" s="249"/>
      <c r="R148" s="249"/>
      <c r="S148" s="249"/>
      <c r="T148" s="249"/>
      <c r="U148" s="249"/>
      <c r="V148" s="249"/>
      <c r="W148" s="249"/>
      <c r="X148" s="249"/>
      <c r="Y148" s="249"/>
      <c r="Z148" s="249"/>
      <c r="AA148" s="249"/>
      <c r="AB148" s="249"/>
      <c r="AC148" s="249"/>
      <c r="AD148" s="249"/>
      <c r="AE148" s="249"/>
      <c r="AF148" s="249"/>
      <c r="AG148" s="249"/>
    </row>
    <row r="149" ht="15.75" customHeight="1">
      <c r="A149" s="249"/>
      <c r="B149" s="249"/>
      <c r="C149" s="249"/>
      <c r="D149" s="249"/>
      <c r="E149" s="249"/>
      <c r="F149" s="249"/>
      <c r="G149" s="249"/>
      <c r="H149" s="250"/>
      <c r="I149" s="249"/>
      <c r="J149" s="249"/>
      <c r="K149" s="249"/>
      <c r="L149" s="249"/>
      <c r="M149" s="249"/>
      <c r="N149" s="249"/>
      <c r="O149" s="249"/>
      <c r="P149" s="249"/>
      <c r="Q149" s="249"/>
      <c r="R149" s="249"/>
      <c r="S149" s="249"/>
      <c r="T149" s="249"/>
      <c r="U149" s="249"/>
      <c r="V149" s="249"/>
      <c r="W149" s="249"/>
      <c r="X149" s="249"/>
      <c r="Y149" s="249"/>
      <c r="Z149" s="249"/>
      <c r="AA149" s="249"/>
      <c r="AB149" s="249"/>
      <c r="AC149" s="249"/>
      <c r="AD149" s="249"/>
      <c r="AE149" s="249"/>
      <c r="AF149" s="249"/>
      <c r="AG149" s="249"/>
    </row>
    <row r="150" ht="15.75" customHeight="1">
      <c r="A150" s="249"/>
      <c r="B150" s="249"/>
      <c r="C150" s="249"/>
      <c r="D150" s="249"/>
      <c r="E150" s="249"/>
      <c r="F150" s="249"/>
      <c r="G150" s="249"/>
      <c r="H150" s="250"/>
      <c r="I150" s="249"/>
      <c r="J150" s="249"/>
      <c r="K150" s="249"/>
      <c r="L150" s="249"/>
      <c r="M150" s="249"/>
      <c r="N150" s="249"/>
      <c r="O150" s="249"/>
      <c r="P150" s="249"/>
      <c r="Q150" s="249"/>
      <c r="R150" s="249"/>
      <c r="S150" s="249"/>
      <c r="T150" s="249"/>
      <c r="U150" s="249"/>
      <c r="V150" s="249"/>
      <c r="W150" s="249"/>
      <c r="X150" s="249"/>
      <c r="Y150" s="249"/>
      <c r="Z150" s="249"/>
      <c r="AA150" s="249"/>
      <c r="AB150" s="249"/>
      <c r="AC150" s="249"/>
      <c r="AD150" s="249"/>
      <c r="AE150" s="249"/>
      <c r="AF150" s="249"/>
      <c r="AG150" s="249"/>
    </row>
    <row r="151" ht="15.75" customHeight="1">
      <c r="A151" s="249"/>
      <c r="B151" s="249"/>
      <c r="C151" s="249"/>
      <c r="D151" s="249"/>
      <c r="E151" s="249"/>
      <c r="F151" s="249"/>
      <c r="G151" s="249"/>
      <c r="H151" s="250"/>
      <c r="I151" s="249"/>
      <c r="J151" s="249"/>
      <c r="K151" s="249"/>
      <c r="L151" s="249"/>
      <c r="M151" s="249"/>
      <c r="N151" s="249"/>
      <c r="O151" s="249"/>
      <c r="P151" s="249"/>
      <c r="Q151" s="249"/>
      <c r="R151" s="249"/>
      <c r="S151" s="249"/>
      <c r="T151" s="249"/>
      <c r="U151" s="249"/>
      <c r="V151" s="249"/>
      <c r="W151" s="249"/>
      <c r="X151" s="249"/>
      <c r="Y151" s="249"/>
      <c r="Z151" s="249"/>
      <c r="AA151" s="249"/>
      <c r="AB151" s="249"/>
      <c r="AC151" s="249"/>
      <c r="AD151" s="249"/>
      <c r="AE151" s="249"/>
      <c r="AF151" s="249"/>
      <c r="AG151" s="249"/>
    </row>
    <row r="152" ht="15.75" customHeight="1">
      <c r="A152" s="249"/>
      <c r="B152" s="249"/>
      <c r="C152" s="249"/>
      <c r="D152" s="249"/>
      <c r="E152" s="249"/>
      <c r="F152" s="249"/>
      <c r="G152" s="249"/>
      <c r="H152" s="250"/>
      <c r="I152" s="249"/>
      <c r="J152" s="249"/>
      <c r="K152" s="249"/>
      <c r="L152" s="249"/>
      <c r="M152" s="249"/>
      <c r="N152" s="249"/>
      <c r="O152" s="249"/>
      <c r="P152" s="249"/>
      <c r="Q152" s="249"/>
      <c r="R152" s="249"/>
      <c r="S152" s="249"/>
      <c r="T152" s="249"/>
      <c r="U152" s="249"/>
      <c r="V152" s="249"/>
      <c r="W152" s="249"/>
      <c r="X152" s="249"/>
      <c r="Y152" s="249"/>
      <c r="Z152" s="249"/>
      <c r="AA152" s="249"/>
      <c r="AB152" s="249"/>
      <c r="AC152" s="249"/>
      <c r="AD152" s="249"/>
      <c r="AE152" s="249"/>
      <c r="AF152" s="249"/>
      <c r="AG152" s="249"/>
    </row>
    <row r="153" ht="15.75" customHeight="1">
      <c r="A153" s="249"/>
      <c r="B153" s="249"/>
      <c r="C153" s="249"/>
      <c r="D153" s="249"/>
      <c r="E153" s="249"/>
      <c r="F153" s="249"/>
      <c r="G153" s="249"/>
      <c r="H153" s="250"/>
      <c r="I153" s="249"/>
      <c r="J153" s="249"/>
      <c r="K153" s="249"/>
      <c r="L153" s="249"/>
      <c r="M153" s="249"/>
      <c r="N153" s="249"/>
      <c r="O153" s="249"/>
      <c r="P153" s="249"/>
      <c r="Q153" s="249"/>
      <c r="R153" s="249"/>
      <c r="S153" s="249"/>
      <c r="T153" s="249"/>
      <c r="U153" s="249"/>
      <c r="V153" s="249"/>
      <c r="W153" s="249"/>
      <c r="X153" s="249"/>
      <c r="Y153" s="249"/>
      <c r="Z153" s="249"/>
      <c r="AA153" s="249"/>
      <c r="AB153" s="249"/>
      <c r="AC153" s="249"/>
      <c r="AD153" s="249"/>
      <c r="AE153" s="249"/>
      <c r="AF153" s="249"/>
      <c r="AG153" s="249"/>
    </row>
    <row r="154" ht="15.75" customHeight="1">
      <c r="A154" s="249"/>
      <c r="B154" s="249"/>
      <c r="C154" s="249"/>
      <c r="D154" s="249"/>
      <c r="E154" s="249"/>
      <c r="F154" s="249"/>
      <c r="G154" s="249"/>
      <c r="H154" s="250"/>
      <c r="I154" s="249"/>
      <c r="J154" s="249"/>
      <c r="K154" s="249"/>
      <c r="L154" s="249"/>
      <c r="M154" s="249"/>
      <c r="N154" s="249"/>
      <c r="O154" s="249"/>
      <c r="P154" s="249"/>
      <c r="Q154" s="249"/>
      <c r="R154" s="249"/>
      <c r="S154" s="249"/>
      <c r="T154" s="249"/>
      <c r="U154" s="249"/>
      <c r="V154" s="249"/>
      <c r="W154" s="249"/>
      <c r="X154" s="249"/>
      <c r="Y154" s="249"/>
      <c r="Z154" s="249"/>
      <c r="AA154" s="249"/>
      <c r="AB154" s="249"/>
      <c r="AC154" s="249"/>
      <c r="AD154" s="249"/>
      <c r="AE154" s="249"/>
      <c r="AF154" s="249"/>
      <c r="AG154" s="249"/>
    </row>
    <row r="155" ht="15.75" customHeight="1">
      <c r="A155" s="249"/>
      <c r="B155" s="249"/>
      <c r="C155" s="249"/>
      <c r="D155" s="249"/>
      <c r="E155" s="249"/>
      <c r="F155" s="249"/>
      <c r="G155" s="249"/>
      <c r="H155" s="250"/>
      <c r="I155" s="249"/>
      <c r="J155" s="249"/>
      <c r="K155" s="249"/>
      <c r="L155" s="249"/>
      <c r="M155" s="249"/>
      <c r="N155" s="249"/>
      <c r="O155" s="249"/>
      <c r="P155" s="249"/>
      <c r="Q155" s="249"/>
      <c r="R155" s="249"/>
      <c r="S155" s="249"/>
      <c r="T155" s="249"/>
      <c r="U155" s="249"/>
      <c r="V155" s="249"/>
      <c r="W155" s="249"/>
      <c r="X155" s="249"/>
      <c r="Y155" s="249"/>
      <c r="Z155" s="249"/>
      <c r="AA155" s="249"/>
      <c r="AB155" s="249"/>
      <c r="AC155" s="249"/>
      <c r="AD155" s="249"/>
      <c r="AE155" s="249"/>
      <c r="AF155" s="249"/>
      <c r="AG155" s="249"/>
    </row>
    <row r="156" ht="15.75" customHeight="1">
      <c r="A156" s="249"/>
      <c r="B156" s="249"/>
      <c r="C156" s="249"/>
      <c r="D156" s="249"/>
      <c r="E156" s="249"/>
      <c r="F156" s="249"/>
      <c r="G156" s="249"/>
      <c r="H156" s="250"/>
      <c r="I156" s="249"/>
      <c r="J156" s="249"/>
      <c r="K156" s="249"/>
      <c r="L156" s="249"/>
      <c r="M156" s="249"/>
      <c r="N156" s="249"/>
      <c r="O156" s="249"/>
      <c r="P156" s="249"/>
      <c r="Q156" s="249"/>
      <c r="R156" s="249"/>
      <c r="S156" s="249"/>
      <c r="T156" s="249"/>
      <c r="U156" s="249"/>
      <c r="V156" s="249"/>
      <c r="W156" s="249"/>
      <c r="X156" s="249"/>
      <c r="Y156" s="249"/>
      <c r="Z156" s="249"/>
      <c r="AA156" s="249"/>
      <c r="AB156" s="249"/>
      <c r="AC156" s="249"/>
      <c r="AD156" s="249"/>
      <c r="AE156" s="249"/>
      <c r="AF156" s="249"/>
      <c r="AG156" s="249"/>
    </row>
    <row r="157" ht="15.75" customHeight="1">
      <c r="A157" s="249"/>
      <c r="B157" s="249"/>
      <c r="C157" s="249"/>
      <c r="D157" s="249"/>
      <c r="E157" s="249"/>
      <c r="F157" s="249"/>
      <c r="G157" s="249"/>
      <c r="H157" s="250"/>
      <c r="I157" s="249"/>
      <c r="J157" s="249"/>
      <c r="K157" s="249"/>
      <c r="L157" s="249"/>
      <c r="M157" s="249"/>
      <c r="N157" s="249"/>
      <c r="O157" s="249"/>
      <c r="P157" s="249"/>
      <c r="Q157" s="249"/>
      <c r="R157" s="249"/>
      <c r="S157" s="249"/>
      <c r="T157" s="249"/>
      <c r="U157" s="249"/>
      <c r="V157" s="249"/>
      <c r="W157" s="249"/>
      <c r="X157" s="249"/>
      <c r="Y157" s="249"/>
      <c r="Z157" s="249"/>
      <c r="AA157" s="249"/>
      <c r="AB157" s="249"/>
      <c r="AC157" s="249"/>
      <c r="AD157" s="249"/>
      <c r="AE157" s="249"/>
      <c r="AF157" s="249"/>
      <c r="AG157" s="249"/>
    </row>
    <row r="158" ht="15.75" customHeight="1">
      <c r="A158" s="249"/>
      <c r="B158" s="249"/>
      <c r="C158" s="249"/>
      <c r="D158" s="249"/>
      <c r="E158" s="249"/>
      <c r="F158" s="249"/>
      <c r="G158" s="249"/>
      <c r="H158" s="250"/>
      <c r="I158" s="249"/>
      <c r="J158" s="249"/>
      <c r="K158" s="249"/>
      <c r="L158" s="249"/>
      <c r="M158" s="249"/>
      <c r="N158" s="249"/>
      <c r="O158" s="249"/>
      <c r="P158" s="249"/>
      <c r="Q158" s="249"/>
      <c r="R158" s="249"/>
      <c r="S158" s="249"/>
      <c r="T158" s="249"/>
      <c r="U158" s="249"/>
      <c r="V158" s="249"/>
      <c r="W158" s="249"/>
      <c r="X158" s="249"/>
      <c r="Y158" s="249"/>
      <c r="Z158" s="249"/>
      <c r="AA158" s="249"/>
      <c r="AB158" s="249"/>
      <c r="AC158" s="249"/>
      <c r="AD158" s="249"/>
      <c r="AE158" s="249"/>
      <c r="AF158" s="249"/>
      <c r="AG158" s="249"/>
    </row>
    <row r="159" ht="15.75" customHeight="1">
      <c r="A159" s="249"/>
      <c r="B159" s="249"/>
      <c r="C159" s="249"/>
      <c r="D159" s="249"/>
      <c r="E159" s="249"/>
      <c r="F159" s="249"/>
      <c r="G159" s="249"/>
      <c r="H159" s="250"/>
      <c r="I159" s="249"/>
      <c r="J159" s="249"/>
      <c r="K159" s="249"/>
      <c r="L159" s="249"/>
      <c r="M159" s="249"/>
      <c r="N159" s="249"/>
      <c r="O159" s="249"/>
      <c r="P159" s="249"/>
      <c r="Q159" s="249"/>
      <c r="R159" s="249"/>
      <c r="S159" s="249"/>
      <c r="T159" s="249"/>
      <c r="U159" s="249"/>
      <c r="V159" s="249"/>
      <c r="W159" s="249"/>
      <c r="X159" s="249"/>
      <c r="Y159" s="249"/>
      <c r="Z159" s="249"/>
      <c r="AA159" s="249"/>
      <c r="AB159" s="249"/>
      <c r="AC159" s="249"/>
      <c r="AD159" s="249"/>
      <c r="AE159" s="249"/>
      <c r="AF159" s="249"/>
      <c r="AG159" s="249"/>
    </row>
    <row r="160" ht="15.75" customHeight="1">
      <c r="A160" s="249"/>
      <c r="B160" s="249"/>
      <c r="C160" s="249"/>
      <c r="D160" s="249"/>
      <c r="E160" s="249"/>
      <c r="F160" s="249"/>
      <c r="G160" s="249"/>
      <c r="H160" s="250"/>
      <c r="I160" s="249"/>
      <c r="J160" s="249"/>
      <c r="K160" s="249"/>
      <c r="L160" s="249"/>
      <c r="M160" s="249"/>
      <c r="N160" s="249"/>
      <c r="O160" s="249"/>
      <c r="P160" s="249"/>
      <c r="Q160" s="249"/>
      <c r="R160" s="249"/>
      <c r="S160" s="249"/>
      <c r="T160" s="249"/>
      <c r="U160" s="249"/>
      <c r="V160" s="249"/>
      <c r="W160" s="249"/>
      <c r="X160" s="249"/>
      <c r="Y160" s="249"/>
      <c r="Z160" s="249"/>
      <c r="AA160" s="249"/>
      <c r="AB160" s="249"/>
      <c r="AC160" s="249"/>
      <c r="AD160" s="249"/>
      <c r="AE160" s="249"/>
      <c r="AF160" s="249"/>
      <c r="AG160" s="249"/>
    </row>
    <row r="161" ht="15.75" customHeight="1">
      <c r="A161" s="249"/>
      <c r="B161" s="249"/>
      <c r="C161" s="249"/>
      <c r="D161" s="249"/>
      <c r="E161" s="249"/>
      <c r="F161" s="249"/>
      <c r="G161" s="249"/>
      <c r="H161" s="250"/>
      <c r="I161" s="249"/>
      <c r="J161" s="249"/>
      <c r="K161" s="249"/>
      <c r="L161" s="249"/>
      <c r="M161" s="249"/>
      <c r="N161" s="249"/>
      <c r="O161" s="249"/>
      <c r="P161" s="249"/>
      <c r="Q161" s="249"/>
      <c r="R161" s="249"/>
      <c r="S161" s="249"/>
      <c r="T161" s="249"/>
      <c r="U161" s="249"/>
      <c r="V161" s="249"/>
      <c r="W161" s="249"/>
      <c r="X161" s="249"/>
      <c r="Y161" s="249"/>
      <c r="Z161" s="249"/>
      <c r="AA161" s="249"/>
      <c r="AB161" s="249"/>
      <c r="AC161" s="249"/>
      <c r="AD161" s="249"/>
      <c r="AE161" s="249"/>
      <c r="AF161" s="249"/>
      <c r="AG161" s="249"/>
    </row>
    <row r="162" ht="15.75" customHeight="1">
      <c r="A162" s="249"/>
      <c r="B162" s="249"/>
      <c r="C162" s="249"/>
      <c r="D162" s="249"/>
      <c r="E162" s="249"/>
      <c r="F162" s="249"/>
      <c r="G162" s="249"/>
      <c r="H162" s="250"/>
      <c r="I162" s="249"/>
      <c r="J162" s="249"/>
      <c r="K162" s="249"/>
      <c r="L162" s="249"/>
      <c r="M162" s="249"/>
      <c r="N162" s="249"/>
      <c r="O162" s="249"/>
      <c r="P162" s="249"/>
      <c r="Q162" s="249"/>
      <c r="R162" s="249"/>
      <c r="S162" s="249"/>
      <c r="T162" s="249"/>
      <c r="U162" s="249"/>
      <c r="V162" s="249"/>
      <c r="W162" s="249"/>
      <c r="X162" s="249"/>
      <c r="Y162" s="249"/>
      <c r="Z162" s="249"/>
      <c r="AA162" s="249"/>
      <c r="AB162" s="249"/>
      <c r="AC162" s="249"/>
      <c r="AD162" s="249"/>
      <c r="AE162" s="249"/>
      <c r="AF162" s="249"/>
      <c r="AG162" s="249"/>
    </row>
    <row r="163" ht="15.75" customHeight="1">
      <c r="A163" s="249"/>
      <c r="B163" s="249"/>
      <c r="C163" s="249"/>
      <c r="D163" s="249"/>
      <c r="E163" s="249"/>
      <c r="F163" s="249"/>
      <c r="G163" s="249"/>
      <c r="H163" s="250"/>
      <c r="I163" s="249"/>
      <c r="J163" s="249"/>
      <c r="K163" s="249"/>
      <c r="L163" s="249"/>
      <c r="M163" s="249"/>
      <c r="N163" s="249"/>
      <c r="O163" s="249"/>
      <c r="P163" s="249"/>
      <c r="Q163" s="249"/>
      <c r="R163" s="249"/>
      <c r="S163" s="249"/>
      <c r="T163" s="249"/>
      <c r="U163" s="249"/>
      <c r="V163" s="249"/>
      <c r="W163" s="249"/>
      <c r="X163" s="249"/>
      <c r="Y163" s="249"/>
      <c r="Z163" s="249"/>
      <c r="AA163" s="249"/>
      <c r="AB163" s="249"/>
      <c r="AC163" s="249"/>
      <c r="AD163" s="249"/>
      <c r="AE163" s="249"/>
      <c r="AF163" s="249"/>
      <c r="AG163" s="249"/>
    </row>
    <row r="164" ht="15.75" customHeight="1">
      <c r="A164" s="249"/>
      <c r="B164" s="249"/>
      <c r="C164" s="249"/>
      <c r="D164" s="249"/>
      <c r="E164" s="249"/>
      <c r="F164" s="249"/>
      <c r="G164" s="249"/>
      <c r="H164" s="250"/>
      <c r="I164" s="249"/>
      <c r="J164" s="249"/>
      <c r="K164" s="249"/>
      <c r="L164" s="249"/>
      <c r="M164" s="249"/>
      <c r="N164" s="249"/>
      <c r="O164" s="249"/>
      <c r="P164" s="249"/>
      <c r="Q164" s="249"/>
      <c r="R164" s="249"/>
      <c r="S164" s="249"/>
      <c r="T164" s="249"/>
      <c r="U164" s="249"/>
      <c r="V164" s="249"/>
      <c r="W164" s="249"/>
      <c r="X164" s="249"/>
      <c r="Y164" s="249"/>
      <c r="Z164" s="249"/>
      <c r="AA164" s="249"/>
      <c r="AB164" s="249"/>
      <c r="AC164" s="249"/>
      <c r="AD164" s="249"/>
      <c r="AE164" s="249"/>
      <c r="AF164" s="249"/>
      <c r="AG164" s="249"/>
    </row>
    <row r="165" ht="15.75" customHeight="1">
      <c r="A165" s="249"/>
      <c r="B165" s="249"/>
      <c r="C165" s="249"/>
      <c r="D165" s="249"/>
      <c r="E165" s="249"/>
      <c r="F165" s="249"/>
      <c r="G165" s="249"/>
      <c r="H165" s="250"/>
      <c r="I165" s="249"/>
      <c r="J165" s="249"/>
      <c r="K165" s="249"/>
      <c r="L165" s="249"/>
      <c r="M165" s="249"/>
      <c r="N165" s="249"/>
      <c r="O165" s="249"/>
      <c r="P165" s="249"/>
      <c r="Q165" s="249"/>
      <c r="R165" s="249"/>
      <c r="S165" s="249"/>
      <c r="T165" s="249"/>
      <c r="U165" s="249"/>
      <c r="V165" s="249"/>
      <c r="W165" s="249"/>
      <c r="X165" s="249"/>
      <c r="Y165" s="249"/>
      <c r="Z165" s="249"/>
      <c r="AA165" s="249"/>
      <c r="AB165" s="249"/>
      <c r="AC165" s="249"/>
      <c r="AD165" s="249"/>
      <c r="AE165" s="249"/>
      <c r="AF165" s="249"/>
      <c r="AG165" s="249"/>
    </row>
    <row r="166" ht="15.75" customHeight="1">
      <c r="A166" s="249"/>
      <c r="B166" s="249"/>
      <c r="C166" s="249"/>
      <c r="D166" s="249"/>
      <c r="E166" s="249"/>
      <c r="F166" s="249"/>
      <c r="G166" s="249"/>
      <c r="H166" s="250"/>
      <c r="I166" s="249"/>
      <c r="J166" s="249"/>
      <c r="K166" s="249"/>
      <c r="L166" s="249"/>
      <c r="M166" s="249"/>
      <c r="N166" s="249"/>
      <c r="O166" s="249"/>
      <c r="P166" s="249"/>
      <c r="Q166" s="249"/>
      <c r="R166" s="249"/>
      <c r="S166" s="249"/>
      <c r="T166" s="249"/>
      <c r="U166" s="249"/>
      <c r="V166" s="249"/>
      <c r="W166" s="249"/>
      <c r="X166" s="249"/>
      <c r="Y166" s="249"/>
      <c r="Z166" s="249"/>
      <c r="AA166" s="249"/>
      <c r="AB166" s="249"/>
      <c r="AC166" s="249"/>
      <c r="AD166" s="249"/>
      <c r="AE166" s="249"/>
      <c r="AF166" s="249"/>
      <c r="AG166" s="249"/>
    </row>
    <row r="167" ht="15.75" customHeight="1">
      <c r="A167" s="249"/>
      <c r="B167" s="249"/>
      <c r="C167" s="249"/>
      <c r="D167" s="249"/>
      <c r="E167" s="249"/>
      <c r="F167" s="249"/>
      <c r="G167" s="249"/>
      <c r="H167" s="250"/>
      <c r="I167" s="249"/>
      <c r="J167" s="249"/>
      <c r="K167" s="249"/>
      <c r="L167" s="249"/>
      <c r="M167" s="249"/>
      <c r="N167" s="249"/>
      <c r="O167" s="249"/>
      <c r="P167" s="249"/>
      <c r="Q167" s="249"/>
      <c r="R167" s="249"/>
      <c r="S167" s="249"/>
      <c r="T167" s="249"/>
      <c r="U167" s="249"/>
      <c r="V167" s="249"/>
      <c r="W167" s="249"/>
      <c r="X167" s="249"/>
      <c r="Y167" s="249"/>
      <c r="Z167" s="249"/>
      <c r="AA167" s="249"/>
      <c r="AB167" s="249"/>
      <c r="AC167" s="249"/>
      <c r="AD167" s="249"/>
      <c r="AE167" s="249"/>
      <c r="AF167" s="249"/>
      <c r="AG167" s="249"/>
    </row>
    <row r="168" ht="15.75" customHeight="1">
      <c r="A168" s="249"/>
      <c r="B168" s="249"/>
      <c r="C168" s="249"/>
      <c r="D168" s="249"/>
      <c r="E168" s="249"/>
      <c r="F168" s="249"/>
      <c r="G168" s="249"/>
      <c r="H168" s="250"/>
      <c r="I168" s="249"/>
      <c r="J168" s="249"/>
      <c r="K168" s="249"/>
      <c r="L168" s="249"/>
      <c r="M168" s="249"/>
      <c r="N168" s="249"/>
      <c r="O168" s="249"/>
      <c r="P168" s="249"/>
      <c r="Q168" s="249"/>
      <c r="R168" s="249"/>
      <c r="S168" s="249"/>
      <c r="T168" s="249"/>
      <c r="U168" s="249"/>
      <c r="V168" s="249"/>
      <c r="W168" s="249"/>
      <c r="X168" s="249"/>
      <c r="Y168" s="249"/>
      <c r="Z168" s="249"/>
      <c r="AA168" s="249"/>
      <c r="AB168" s="249"/>
      <c r="AC168" s="249"/>
      <c r="AD168" s="249"/>
      <c r="AE168" s="249"/>
      <c r="AF168" s="249"/>
      <c r="AG168" s="249"/>
    </row>
    <row r="169" ht="15.75" customHeight="1">
      <c r="A169" s="249"/>
      <c r="B169" s="249"/>
      <c r="C169" s="249"/>
      <c r="D169" s="249"/>
      <c r="E169" s="249"/>
      <c r="F169" s="249"/>
      <c r="G169" s="249"/>
      <c r="H169" s="250"/>
      <c r="I169" s="249"/>
      <c r="J169" s="249"/>
      <c r="K169" s="249"/>
      <c r="L169" s="249"/>
      <c r="M169" s="249"/>
      <c r="N169" s="249"/>
      <c r="O169" s="249"/>
      <c r="P169" s="249"/>
      <c r="Q169" s="249"/>
      <c r="R169" s="249"/>
      <c r="S169" s="249"/>
      <c r="T169" s="249"/>
      <c r="U169" s="249"/>
      <c r="V169" s="249"/>
      <c r="W169" s="249"/>
      <c r="X169" s="249"/>
      <c r="Y169" s="249"/>
      <c r="Z169" s="249"/>
      <c r="AA169" s="249"/>
      <c r="AB169" s="249"/>
      <c r="AC169" s="249"/>
      <c r="AD169" s="249"/>
      <c r="AE169" s="249"/>
      <c r="AF169" s="249"/>
      <c r="AG169" s="249"/>
    </row>
    <row r="170" ht="15.75" customHeight="1">
      <c r="A170" s="249"/>
      <c r="B170" s="249"/>
      <c r="C170" s="249"/>
      <c r="D170" s="249"/>
      <c r="E170" s="249"/>
      <c r="F170" s="249"/>
      <c r="G170" s="249"/>
      <c r="H170" s="250"/>
      <c r="I170" s="249"/>
      <c r="J170" s="249"/>
      <c r="K170" s="249"/>
      <c r="L170" s="249"/>
      <c r="M170" s="249"/>
      <c r="N170" s="249"/>
      <c r="O170" s="249"/>
      <c r="P170" s="249"/>
      <c r="Q170" s="249"/>
      <c r="R170" s="249"/>
      <c r="S170" s="249"/>
      <c r="T170" s="249"/>
      <c r="U170" s="249"/>
      <c r="V170" s="249"/>
      <c r="W170" s="249"/>
      <c r="X170" s="249"/>
      <c r="Y170" s="249"/>
      <c r="Z170" s="249"/>
      <c r="AA170" s="249"/>
      <c r="AB170" s="249"/>
      <c r="AC170" s="249"/>
      <c r="AD170" s="249"/>
      <c r="AE170" s="249"/>
      <c r="AF170" s="249"/>
      <c r="AG170" s="249"/>
    </row>
    <row r="171" ht="15.75" customHeight="1">
      <c r="A171" s="249"/>
      <c r="B171" s="249"/>
      <c r="C171" s="249"/>
      <c r="D171" s="249"/>
      <c r="E171" s="249"/>
      <c r="F171" s="249"/>
      <c r="G171" s="249"/>
      <c r="H171" s="250"/>
      <c r="I171" s="249"/>
      <c r="J171" s="249"/>
      <c r="K171" s="249"/>
      <c r="L171" s="249"/>
      <c r="M171" s="249"/>
      <c r="N171" s="249"/>
      <c r="O171" s="249"/>
      <c r="P171" s="249"/>
      <c r="Q171" s="249"/>
      <c r="R171" s="249"/>
      <c r="S171" s="249"/>
      <c r="T171" s="249"/>
      <c r="U171" s="249"/>
      <c r="V171" s="249"/>
      <c r="W171" s="249"/>
      <c r="X171" s="249"/>
      <c r="Y171" s="249"/>
      <c r="Z171" s="249"/>
      <c r="AA171" s="249"/>
      <c r="AB171" s="249"/>
      <c r="AC171" s="249"/>
      <c r="AD171" s="249"/>
      <c r="AE171" s="249"/>
      <c r="AF171" s="249"/>
      <c r="AG171" s="249"/>
    </row>
    <row r="172" ht="15.75" customHeight="1">
      <c r="A172" s="249"/>
      <c r="B172" s="249"/>
      <c r="C172" s="249"/>
      <c r="D172" s="249"/>
      <c r="E172" s="249"/>
      <c r="F172" s="249"/>
      <c r="G172" s="249"/>
      <c r="H172" s="250"/>
      <c r="I172" s="249"/>
      <c r="J172" s="249"/>
      <c r="K172" s="249"/>
      <c r="L172" s="249"/>
      <c r="M172" s="249"/>
      <c r="N172" s="249"/>
      <c r="O172" s="249"/>
      <c r="P172" s="249"/>
      <c r="Q172" s="249"/>
      <c r="R172" s="249"/>
      <c r="S172" s="249"/>
      <c r="T172" s="249"/>
      <c r="U172" s="249"/>
      <c r="V172" s="249"/>
      <c r="W172" s="249"/>
      <c r="X172" s="249"/>
      <c r="Y172" s="249"/>
      <c r="Z172" s="249"/>
      <c r="AA172" s="249"/>
      <c r="AB172" s="249"/>
      <c r="AC172" s="249"/>
      <c r="AD172" s="249"/>
      <c r="AE172" s="249"/>
      <c r="AF172" s="249"/>
      <c r="AG172" s="249"/>
    </row>
    <row r="173" ht="15.75" customHeight="1">
      <c r="A173" s="249"/>
      <c r="B173" s="249"/>
      <c r="C173" s="249"/>
      <c r="D173" s="249"/>
      <c r="E173" s="249"/>
      <c r="F173" s="249"/>
      <c r="G173" s="249"/>
      <c r="H173" s="250"/>
      <c r="I173" s="249"/>
      <c r="J173" s="249"/>
      <c r="K173" s="249"/>
      <c r="L173" s="249"/>
      <c r="M173" s="249"/>
      <c r="N173" s="249"/>
      <c r="O173" s="249"/>
      <c r="P173" s="249"/>
      <c r="Q173" s="249"/>
      <c r="R173" s="249"/>
      <c r="S173" s="249"/>
      <c r="T173" s="249"/>
      <c r="U173" s="249"/>
      <c r="V173" s="249"/>
      <c r="W173" s="249"/>
      <c r="X173" s="249"/>
      <c r="Y173" s="249"/>
      <c r="Z173" s="249"/>
      <c r="AA173" s="249"/>
      <c r="AB173" s="249"/>
      <c r="AC173" s="249"/>
      <c r="AD173" s="249"/>
      <c r="AE173" s="249"/>
      <c r="AF173" s="249"/>
      <c r="AG173" s="249"/>
    </row>
    <row r="174" ht="15.75" customHeight="1">
      <c r="A174" s="249"/>
      <c r="B174" s="249"/>
      <c r="C174" s="249"/>
      <c r="D174" s="249"/>
      <c r="E174" s="249"/>
      <c r="F174" s="249"/>
      <c r="G174" s="249"/>
      <c r="H174" s="250"/>
      <c r="I174" s="249"/>
      <c r="J174" s="249"/>
      <c r="K174" s="249"/>
      <c r="L174" s="249"/>
      <c r="M174" s="249"/>
      <c r="N174" s="249"/>
      <c r="O174" s="249"/>
      <c r="P174" s="249"/>
      <c r="Q174" s="249"/>
      <c r="R174" s="249"/>
      <c r="S174" s="249"/>
      <c r="T174" s="249"/>
      <c r="U174" s="249"/>
      <c r="V174" s="249"/>
      <c r="W174" s="249"/>
      <c r="X174" s="249"/>
      <c r="Y174" s="249"/>
      <c r="Z174" s="249"/>
      <c r="AA174" s="249"/>
      <c r="AB174" s="249"/>
      <c r="AC174" s="249"/>
      <c r="AD174" s="249"/>
      <c r="AE174" s="249"/>
      <c r="AF174" s="249"/>
      <c r="AG174" s="249"/>
    </row>
    <row r="175" ht="15.75" customHeight="1">
      <c r="A175" s="249"/>
      <c r="B175" s="249"/>
      <c r="C175" s="249"/>
      <c r="D175" s="249"/>
      <c r="E175" s="249"/>
      <c r="F175" s="249"/>
      <c r="G175" s="249"/>
      <c r="H175" s="250"/>
      <c r="I175" s="249"/>
      <c r="J175" s="249"/>
      <c r="K175" s="249"/>
      <c r="L175" s="249"/>
      <c r="M175" s="249"/>
      <c r="N175" s="249"/>
      <c r="O175" s="249"/>
      <c r="P175" s="249"/>
      <c r="Q175" s="249"/>
      <c r="R175" s="249"/>
      <c r="S175" s="249"/>
      <c r="T175" s="249"/>
      <c r="U175" s="249"/>
      <c r="V175" s="249"/>
      <c r="W175" s="249"/>
      <c r="X175" s="249"/>
      <c r="Y175" s="249"/>
      <c r="Z175" s="249"/>
      <c r="AA175" s="249"/>
      <c r="AB175" s="249"/>
      <c r="AC175" s="249"/>
      <c r="AD175" s="249"/>
      <c r="AE175" s="249"/>
      <c r="AF175" s="249"/>
      <c r="AG175" s="249"/>
    </row>
    <row r="176" ht="15.75" customHeight="1">
      <c r="A176" s="249"/>
      <c r="B176" s="249"/>
      <c r="C176" s="249"/>
      <c r="D176" s="249"/>
      <c r="E176" s="249"/>
      <c r="F176" s="249"/>
      <c r="G176" s="249"/>
      <c r="H176" s="250"/>
      <c r="I176" s="249"/>
      <c r="J176" s="249"/>
      <c r="K176" s="249"/>
      <c r="L176" s="249"/>
      <c r="M176" s="249"/>
      <c r="N176" s="249"/>
      <c r="O176" s="249"/>
      <c r="P176" s="249"/>
      <c r="Q176" s="249"/>
      <c r="R176" s="249"/>
      <c r="S176" s="249"/>
      <c r="T176" s="249"/>
      <c r="U176" s="249"/>
      <c r="V176" s="249"/>
      <c r="W176" s="249"/>
      <c r="X176" s="249"/>
      <c r="Y176" s="249"/>
      <c r="Z176" s="249"/>
      <c r="AA176" s="249"/>
      <c r="AB176" s="249"/>
      <c r="AC176" s="249"/>
      <c r="AD176" s="249"/>
      <c r="AE176" s="249"/>
      <c r="AF176" s="249"/>
      <c r="AG176" s="249"/>
    </row>
    <row r="177" ht="15.75" customHeight="1">
      <c r="A177" s="249"/>
      <c r="B177" s="249"/>
      <c r="C177" s="249"/>
      <c r="D177" s="249"/>
      <c r="E177" s="249"/>
      <c r="F177" s="249"/>
      <c r="G177" s="249"/>
      <c r="H177" s="250"/>
      <c r="I177" s="249"/>
      <c r="J177" s="249"/>
      <c r="K177" s="249"/>
      <c r="L177" s="249"/>
      <c r="M177" s="249"/>
      <c r="N177" s="249"/>
      <c r="O177" s="249"/>
      <c r="P177" s="249"/>
      <c r="Q177" s="249"/>
      <c r="R177" s="249"/>
      <c r="S177" s="249"/>
      <c r="T177" s="249"/>
      <c r="U177" s="249"/>
      <c r="V177" s="249"/>
      <c r="W177" s="249"/>
      <c r="X177" s="249"/>
      <c r="Y177" s="249"/>
      <c r="Z177" s="249"/>
      <c r="AA177" s="249"/>
      <c r="AB177" s="249"/>
      <c r="AC177" s="249"/>
      <c r="AD177" s="249"/>
      <c r="AE177" s="249"/>
      <c r="AF177" s="249"/>
      <c r="AG177" s="249"/>
    </row>
    <row r="178" ht="15.75" customHeight="1">
      <c r="A178" s="249"/>
      <c r="B178" s="249"/>
      <c r="C178" s="249"/>
      <c r="D178" s="249"/>
      <c r="E178" s="249"/>
      <c r="F178" s="249"/>
      <c r="G178" s="249"/>
      <c r="H178" s="250"/>
      <c r="I178" s="249"/>
      <c r="J178" s="249"/>
      <c r="K178" s="249"/>
      <c r="L178" s="249"/>
      <c r="M178" s="249"/>
      <c r="N178" s="249"/>
      <c r="O178" s="249"/>
      <c r="P178" s="249"/>
      <c r="Q178" s="249"/>
      <c r="R178" s="249"/>
      <c r="S178" s="249"/>
      <c r="T178" s="249"/>
      <c r="U178" s="249"/>
      <c r="V178" s="249"/>
      <c r="W178" s="249"/>
      <c r="X178" s="249"/>
      <c r="Y178" s="249"/>
      <c r="Z178" s="249"/>
      <c r="AA178" s="249"/>
      <c r="AB178" s="249"/>
      <c r="AC178" s="249"/>
      <c r="AD178" s="249"/>
      <c r="AE178" s="249"/>
      <c r="AF178" s="249"/>
      <c r="AG178" s="249"/>
    </row>
    <row r="179" ht="15.75" customHeight="1">
      <c r="A179" s="249"/>
      <c r="B179" s="249"/>
      <c r="C179" s="249"/>
      <c r="D179" s="249"/>
      <c r="E179" s="249"/>
      <c r="F179" s="249"/>
      <c r="G179" s="249"/>
      <c r="H179" s="250"/>
      <c r="I179" s="249"/>
      <c r="J179" s="249"/>
      <c r="K179" s="249"/>
      <c r="L179" s="249"/>
      <c r="M179" s="249"/>
      <c r="N179" s="249"/>
      <c r="O179" s="249"/>
      <c r="P179" s="249"/>
      <c r="Q179" s="249"/>
      <c r="R179" s="249"/>
      <c r="S179" s="249"/>
      <c r="T179" s="249"/>
      <c r="U179" s="249"/>
      <c r="V179" s="249"/>
      <c r="W179" s="249"/>
      <c r="X179" s="249"/>
      <c r="Y179" s="249"/>
      <c r="Z179" s="249"/>
      <c r="AA179" s="249"/>
      <c r="AB179" s="249"/>
      <c r="AC179" s="249"/>
      <c r="AD179" s="249"/>
      <c r="AE179" s="249"/>
      <c r="AF179" s="249"/>
      <c r="AG179" s="249"/>
    </row>
    <row r="180" ht="15.75" customHeight="1">
      <c r="A180" s="249"/>
      <c r="B180" s="249"/>
      <c r="C180" s="249"/>
      <c r="D180" s="249"/>
      <c r="E180" s="249"/>
      <c r="F180" s="249"/>
      <c r="G180" s="249"/>
      <c r="H180" s="250"/>
      <c r="I180" s="249"/>
      <c r="J180" s="249"/>
      <c r="K180" s="249"/>
      <c r="L180" s="249"/>
      <c r="M180" s="249"/>
      <c r="N180" s="249"/>
      <c r="O180" s="249"/>
      <c r="P180" s="249"/>
      <c r="Q180" s="249"/>
      <c r="R180" s="249"/>
      <c r="S180" s="249"/>
      <c r="T180" s="249"/>
      <c r="U180" s="249"/>
      <c r="V180" s="249"/>
      <c r="W180" s="249"/>
      <c r="X180" s="249"/>
      <c r="Y180" s="249"/>
      <c r="Z180" s="249"/>
      <c r="AA180" s="249"/>
      <c r="AB180" s="249"/>
      <c r="AC180" s="249"/>
      <c r="AD180" s="249"/>
      <c r="AE180" s="249"/>
      <c r="AF180" s="249"/>
      <c r="AG180" s="249"/>
    </row>
    <row r="181" ht="15.75" customHeight="1">
      <c r="A181" s="249"/>
      <c r="B181" s="249"/>
      <c r="C181" s="249"/>
      <c r="D181" s="249"/>
      <c r="E181" s="249"/>
      <c r="F181" s="249"/>
      <c r="G181" s="249"/>
      <c r="H181" s="250"/>
      <c r="I181" s="249"/>
      <c r="J181" s="249"/>
      <c r="K181" s="249"/>
      <c r="L181" s="249"/>
      <c r="M181" s="249"/>
      <c r="N181" s="249"/>
      <c r="O181" s="249"/>
      <c r="P181" s="249"/>
      <c r="Q181" s="249"/>
      <c r="R181" s="249"/>
      <c r="S181" s="249"/>
      <c r="T181" s="249"/>
      <c r="U181" s="249"/>
      <c r="V181" s="249"/>
      <c r="W181" s="249"/>
      <c r="X181" s="249"/>
      <c r="Y181" s="249"/>
      <c r="Z181" s="249"/>
      <c r="AA181" s="249"/>
      <c r="AB181" s="249"/>
      <c r="AC181" s="249"/>
      <c r="AD181" s="249"/>
      <c r="AE181" s="249"/>
      <c r="AF181" s="249"/>
      <c r="AG181" s="249"/>
    </row>
    <row r="182" ht="15.75" customHeight="1">
      <c r="A182" s="249"/>
      <c r="B182" s="249"/>
      <c r="C182" s="249"/>
      <c r="D182" s="249"/>
      <c r="E182" s="249"/>
      <c r="F182" s="249"/>
      <c r="G182" s="249"/>
      <c r="H182" s="250"/>
      <c r="I182" s="249"/>
      <c r="J182" s="249"/>
      <c r="K182" s="249"/>
      <c r="L182" s="249"/>
      <c r="M182" s="249"/>
      <c r="N182" s="249"/>
      <c r="O182" s="249"/>
      <c r="P182" s="249"/>
      <c r="Q182" s="249"/>
      <c r="R182" s="249"/>
      <c r="S182" s="249"/>
      <c r="T182" s="249"/>
      <c r="U182" s="249"/>
      <c r="V182" s="249"/>
      <c r="W182" s="249"/>
      <c r="X182" s="249"/>
      <c r="Y182" s="249"/>
      <c r="Z182" s="249"/>
      <c r="AA182" s="249"/>
      <c r="AB182" s="249"/>
      <c r="AC182" s="249"/>
      <c r="AD182" s="249"/>
      <c r="AE182" s="249"/>
      <c r="AF182" s="249"/>
      <c r="AG182" s="249"/>
    </row>
    <row r="183" ht="15.75" customHeight="1">
      <c r="A183" s="249"/>
      <c r="B183" s="249"/>
      <c r="C183" s="249"/>
      <c r="D183" s="249"/>
      <c r="E183" s="249"/>
      <c r="F183" s="249"/>
      <c r="G183" s="249"/>
      <c r="H183" s="250"/>
      <c r="I183" s="249"/>
      <c r="J183" s="249"/>
      <c r="K183" s="249"/>
      <c r="L183" s="249"/>
      <c r="M183" s="249"/>
      <c r="N183" s="249"/>
      <c r="O183" s="249"/>
      <c r="P183" s="249"/>
      <c r="Q183" s="249"/>
      <c r="R183" s="249"/>
      <c r="S183" s="249"/>
      <c r="T183" s="249"/>
      <c r="U183" s="249"/>
      <c r="V183" s="249"/>
      <c r="W183" s="249"/>
      <c r="X183" s="249"/>
      <c r="Y183" s="249"/>
      <c r="Z183" s="249"/>
      <c r="AA183" s="249"/>
      <c r="AB183" s="249"/>
      <c r="AC183" s="249"/>
      <c r="AD183" s="249"/>
      <c r="AE183" s="249"/>
      <c r="AF183" s="249"/>
      <c r="AG183" s="249"/>
    </row>
    <row r="184" ht="15.75" customHeight="1">
      <c r="A184" s="249"/>
      <c r="B184" s="249"/>
      <c r="C184" s="249"/>
      <c r="D184" s="249"/>
      <c r="E184" s="249"/>
      <c r="F184" s="249"/>
      <c r="G184" s="249"/>
      <c r="H184" s="250"/>
      <c r="I184" s="249"/>
      <c r="J184" s="249"/>
      <c r="K184" s="249"/>
      <c r="L184" s="249"/>
      <c r="M184" s="249"/>
      <c r="N184" s="249"/>
      <c r="O184" s="249"/>
      <c r="P184" s="249"/>
      <c r="Q184" s="249"/>
      <c r="R184" s="249"/>
      <c r="S184" s="249"/>
      <c r="T184" s="249"/>
      <c r="U184" s="249"/>
      <c r="V184" s="249"/>
      <c r="W184" s="249"/>
      <c r="X184" s="249"/>
      <c r="Y184" s="249"/>
      <c r="Z184" s="249"/>
      <c r="AA184" s="249"/>
      <c r="AB184" s="249"/>
      <c r="AC184" s="249"/>
      <c r="AD184" s="249"/>
      <c r="AE184" s="249"/>
      <c r="AF184" s="249"/>
      <c r="AG184" s="249"/>
    </row>
    <row r="185" ht="15.75" customHeight="1">
      <c r="A185" s="249"/>
      <c r="B185" s="249"/>
      <c r="C185" s="249"/>
      <c r="D185" s="249"/>
      <c r="E185" s="249"/>
      <c r="F185" s="249"/>
      <c r="G185" s="249"/>
      <c r="H185" s="250"/>
      <c r="I185" s="249"/>
      <c r="J185" s="249"/>
      <c r="K185" s="249"/>
      <c r="L185" s="249"/>
      <c r="M185" s="249"/>
      <c r="N185" s="249"/>
      <c r="O185" s="249"/>
      <c r="P185" s="249"/>
      <c r="Q185" s="249"/>
      <c r="R185" s="249"/>
      <c r="S185" s="249"/>
      <c r="T185" s="249"/>
      <c r="U185" s="249"/>
      <c r="V185" s="249"/>
      <c r="W185" s="249"/>
      <c r="X185" s="249"/>
      <c r="Y185" s="249"/>
      <c r="Z185" s="249"/>
      <c r="AA185" s="249"/>
      <c r="AB185" s="249"/>
      <c r="AC185" s="249"/>
      <c r="AD185" s="249"/>
      <c r="AE185" s="249"/>
      <c r="AF185" s="249"/>
      <c r="AG185" s="249"/>
    </row>
    <row r="186" ht="15.75" customHeight="1">
      <c r="A186" s="249"/>
      <c r="B186" s="249"/>
      <c r="C186" s="249"/>
      <c r="D186" s="249"/>
      <c r="E186" s="249"/>
      <c r="F186" s="249"/>
      <c r="G186" s="249"/>
      <c r="H186" s="250"/>
      <c r="I186" s="249"/>
      <c r="J186" s="249"/>
      <c r="K186" s="249"/>
      <c r="L186" s="249"/>
      <c r="M186" s="249"/>
      <c r="N186" s="249"/>
      <c r="O186" s="249"/>
      <c r="P186" s="249"/>
      <c r="Q186" s="249"/>
      <c r="R186" s="249"/>
      <c r="S186" s="249"/>
      <c r="T186" s="249"/>
      <c r="U186" s="249"/>
      <c r="V186" s="249"/>
      <c r="W186" s="249"/>
      <c r="X186" s="249"/>
      <c r="Y186" s="249"/>
      <c r="Z186" s="249"/>
      <c r="AA186" s="249"/>
      <c r="AB186" s="249"/>
      <c r="AC186" s="249"/>
      <c r="AD186" s="249"/>
      <c r="AE186" s="249"/>
      <c r="AF186" s="249"/>
      <c r="AG186" s="249"/>
    </row>
    <row r="187" ht="15.75" customHeight="1">
      <c r="A187" s="249"/>
      <c r="B187" s="249"/>
      <c r="C187" s="249"/>
      <c r="D187" s="249"/>
      <c r="E187" s="249"/>
      <c r="F187" s="249"/>
      <c r="G187" s="249"/>
      <c r="H187" s="250"/>
      <c r="I187" s="249"/>
      <c r="J187" s="249"/>
      <c r="K187" s="249"/>
      <c r="L187" s="249"/>
      <c r="M187" s="249"/>
      <c r="N187" s="249"/>
      <c r="O187" s="249"/>
      <c r="P187" s="249"/>
      <c r="Q187" s="249"/>
      <c r="R187" s="249"/>
      <c r="S187" s="249"/>
      <c r="T187" s="249"/>
      <c r="U187" s="249"/>
      <c r="V187" s="249"/>
      <c r="W187" s="249"/>
      <c r="X187" s="249"/>
      <c r="Y187" s="249"/>
      <c r="Z187" s="249"/>
      <c r="AA187" s="249"/>
      <c r="AB187" s="249"/>
      <c r="AC187" s="249"/>
      <c r="AD187" s="249"/>
      <c r="AE187" s="249"/>
      <c r="AF187" s="249"/>
      <c r="AG187" s="249"/>
    </row>
    <row r="188" ht="15.75" customHeight="1">
      <c r="A188" s="249"/>
      <c r="B188" s="249"/>
      <c r="C188" s="249"/>
      <c r="D188" s="249"/>
      <c r="E188" s="249"/>
      <c r="F188" s="249"/>
      <c r="G188" s="249"/>
      <c r="H188" s="250"/>
      <c r="I188" s="249"/>
      <c r="J188" s="249"/>
      <c r="K188" s="249"/>
      <c r="L188" s="249"/>
      <c r="M188" s="249"/>
      <c r="N188" s="249"/>
      <c r="O188" s="249"/>
      <c r="P188" s="249"/>
      <c r="Q188" s="249"/>
      <c r="R188" s="249"/>
      <c r="S188" s="249"/>
      <c r="T188" s="249"/>
      <c r="U188" s="249"/>
      <c r="V188" s="249"/>
      <c r="W188" s="249"/>
      <c r="X188" s="249"/>
      <c r="Y188" s="249"/>
      <c r="Z188" s="249"/>
      <c r="AA188" s="249"/>
      <c r="AB188" s="249"/>
      <c r="AC188" s="249"/>
      <c r="AD188" s="249"/>
      <c r="AE188" s="249"/>
      <c r="AF188" s="249"/>
      <c r="AG188" s="249"/>
    </row>
    <row r="189" ht="15.75" customHeight="1">
      <c r="A189" s="249"/>
      <c r="B189" s="249"/>
      <c r="C189" s="249"/>
      <c r="D189" s="249"/>
      <c r="E189" s="249"/>
      <c r="F189" s="249"/>
      <c r="G189" s="249"/>
      <c r="H189" s="250"/>
      <c r="I189" s="249"/>
      <c r="J189" s="249"/>
      <c r="K189" s="249"/>
      <c r="L189" s="249"/>
      <c r="M189" s="249"/>
      <c r="N189" s="249"/>
      <c r="O189" s="249"/>
      <c r="P189" s="249"/>
      <c r="Q189" s="249"/>
      <c r="R189" s="249"/>
      <c r="S189" s="249"/>
      <c r="T189" s="249"/>
      <c r="U189" s="249"/>
      <c r="V189" s="249"/>
      <c r="W189" s="249"/>
      <c r="X189" s="249"/>
      <c r="Y189" s="249"/>
      <c r="Z189" s="249"/>
      <c r="AA189" s="249"/>
      <c r="AB189" s="249"/>
      <c r="AC189" s="249"/>
      <c r="AD189" s="249"/>
      <c r="AE189" s="249"/>
      <c r="AF189" s="249"/>
      <c r="AG189" s="249"/>
    </row>
    <row r="190" ht="15.75" customHeight="1">
      <c r="A190" s="249"/>
      <c r="B190" s="249"/>
      <c r="C190" s="249"/>
      <c r="D190" s="249"/>
      <c r="E190" s="249"/>
      <c r="F190" s="249"/>
      <c r="G190" s="249"/>
      <c r="H190" s="250"/>
      <c r="I190" s="249"/>
      <c r="J190" s="249"/>
      <c r="K190" s="249"/>
      <c r="L190" s="249"/>
      <c r="M190" s="249"/>
      <c r="N190" s="249"/>
      <c r="O190" s="249"/>
      <c r="P190" s="249"/>
      <c r="Q190" s="249"/>
      <c r="R190" s="249"/>
      <c r="S190" s="249"/>
      <c r="T190" s="249"/>
      <c r="U190" s="249"/>
      <c r="V190" s="249"/>
      <c r="W190" s="249"/>
      <c r="X190" s="249"/>
      <c r="Y190" s="249"/>
      <c r="Z190" s="249"/>
      <c r="AA190" s="249"/>
      <c r="AB190" s="249"/>
      <c r="AC190" s="249"/>
      <c r="AD190" s="249"/>
      <c r="AE190" s="249"/>
      <c r="AF190" s="249"/>
      <c r="AG190" s="249"/>
    </row>
    <row r="191" ht="15.75" customHeight="1">
      <c r="A191" s="249"/>
      <c r="B191" s="249"/>
      <c r="C191" s="249"/>
      <c r="D191" s="249"/>
      <c r="E191" s="249"/>
      <c r="F191" s="249"/>
      <c r="G191" s="249"/>
      <c r="H191" s="250"/>
      <c r="I191" s="249"/>
      <c r="J191" s="249"/>
      <c r="K191" s="249"/>
      <c r="L191" s="249"/>
      <c r="M191" s="249"/>
      <c r="N191" s="249"/>
      <c r="O191" s="249"/>
      <c r="P191" s="249"/>
      <c r="Q191" s="249"/>
      <c r="R191" s="249"/>
      <c r="S191" s="249"/>
      <c r="T191" s="249"/>
      <c r="U191" s="249"/>
      <c r="V191" s="249"/>
      <c r="W191" s="249"/>
      <c r="X191" s="249"/>
      <c r="Y191" s="249"/>
      <c r="Z191" s="249"/>
      <c r="AA191" s="249"/>
      <c r="AB191" s="249"/>
      <c r="AC191" s="249"/>
      <c r="AD191" s="249"/>
      <c r="AE191" s="249"/>
      <c r="AF191" s="249"/>
      <c r="AG191" s="249"/>
    </row>
    <row r="192" ht="15.75" customHeight="1">
      <c r="A192" s="249"/>
      <c r="B192" s="249"/>
      <c r="C192" s="249"/>
      <c r="D192" s="249"/>
      <c r="E192" s="249"/>
      <c r="F192" s="249"/>
      <c r="G192" s="249"/>
      <c r="H192" s="250"/>
      <c r="I192" s="249"/>
      <c r="J192" s="249"/>
      <c r="K192" s="249"/>
      <c r="L192" s="249"/>
      <c r="M192" s="249"/>
      <c r="N192" s="249"/>
      <c r="O192" s="249"/>
      <c r="P192" s="249"/>
      <c r="Q192" s="249"/>
      <c r="R192" s="249"/>
      <c r="S192" s="249"/>
      <c r="T192" s="249"/>
      <c r="U192" s="249"/>
      <c r="V192" s="249"/>
      <c r="W192" s="249"/>
      <c r="X192" s="249"/>
      <c r="Y192" s="249"/>
      <c r="Z192" s="249"/>
      <c r="AA192" s="249"/>
      <c r="AB192" s="249"/>
      <c r="AC192" s="249"/>
      <c r="AD192" s="249"/>
      <c r="AE192" s="249"/>
      <c r="AF192" s="249"/>
      <c r="AG192" s="249"/>
    </row>
    <row r="193" ht="15.75" customHeight="1">
      <c r="A193" s="249"/>
      <c r="B193" s="249"/>
      <c r="C193" s="249"/>
      <c r="D193" s="249"/>
      <c r="E193" s="249"/>
      <c r="F193" s="249"/>
      <c r="G193" s="249"/>
      <c r="H193" s="250"/>
      <c r="I193" s="249"/>
      <c r="J193" s="249"/>
      <c r="K193" s="249"/>
      <c r="L193" s="249"/>
      <c r="M193" s="249"/>
      <c r="N193" s="249"/>
      <c r="O193" s="249"/>
      <c r="P193" s="249"/>
      <c r="Q193" s="249"/>
      <c r="R193" s="249"/>
      <c r="S193" s="249"/>
      <c r="T193" s="249"/>
      <c r="U193" s="249"/>
      <c r="V193" s="249"/>
      <c r="W193" s="249"/>
      <c r="X193" s="249"/>
      <c r="Y193" s="249"/>
      <c r="Z193" s="249"/>
      <c r="AA193" s="249"/>
      <c r="AB193" s="249"/>
      <c r="AC193" s="249"/>
      <c r="AD193" s="249"/>
      <c r="AE193" s="249"/>
      <c r="AF193" s="249"/>
      <c r="AG193" s="249"/>
    </row>
    <row r="194" ht="15.75" customHeight="1">
      <c r="A194" s="249"/>
      <c r="B194" s="249"/>
      <c r="C194" s="249"/>
      <c r="D194" s="249"/>
      <c r="E194" s="249"/>
      <c r="F194" s="249"/>
      <c r="G194" s="249"/>
      <c r="H194" s="250"/>
      <c r="I194" s="249"/>
      <c r="J194" s="249"/>
      <c r="K194" s="249"/>
      <c r="L194" s="249"/>
      <c r="M194" s="249"/>
      <c r="N194" s="249"/>
      <c r="O194" s="249"/>
      <c r="P194" s="249"/>
      <c r="Q194" s="249"/>
      <c r="R194" s="249"/>
      <c r="S194" s="249"/>
      <c r="T194" s="249"/>
      <c r="U194" s="249"/>
      <c r="V194" s="249"/>
      <c r="W194" s="249"/>
      <c r="X194" s="249"/>
      <c r="Y194" s="249"/>
      <c r="Z194" s="249"/>
      <c r="AA194" s="249"/>
      <c r="AB194" s="249"/>
      <c r="AC194" s="249"/>
      <c r="AD194" s="249"/>
      <c r="AE194" s="249"/>
      <c r="AF194" s="249"/>
      <c r="AG194" s="249"/>
    </row>
    <row r="195" ht="15.75" customHeight="1">
      <c r="A195" s="249"/>
      <c r="B195" s="249"/>
      <c r="C195" s="249"/>
      <c r="D195" s="249"/>
      <c r="E195" s="249"/>
      <c r="F195" s="249"/>
      <c r="G195" s="249"/>
      <c r="H195" s="250"/>
      <c r="I195" s="249"/>
      <c r="J195" s="249"/>
      <c r="K195" s="249"/>
      <c r="L195" s="249"/>
      <c r="M195" s="249"/>
      <c r="N195" s="249"/>
      <c r="O195" s="249"/>
      <c r="P195" s="249"/>
      <c r="Q195" s="249"/>
      <c r="R195" s="249"/>
      <c r="S195" s="249"/>
      <c r="T195" s="249"/>
      <c r="U195" s="249"/>
      <c r="V195" s="249"/>
      <c r="W195" s="249"/>
      <c r="X195" s="249"/>
      <c r="Y195" s="249"/>
      <c r="Z195" s="249"/>
      <c r="AA195" s="249"/>
      <c r="AB195" s="249"/>
      <c r="AC195" s="249"/>
      <c r="AD195" s="249"/>
      <c r="AE195" s="249"/>
      <c r="AF195" s="249"/>
      <c r="AG195" s="249"/>
    </row>
    <row r="196" ht="15.75" customHeight="1">
      <c r="A196" s="249"/>
      <c r="B196" s="249"/>
      <c r="C196" s="249"/>
      <c r="D196" s="249"/>
      <c r="E196" s="249"/>
      <c r="F196" s="249"/>
      <c r="G196" s="249"/>
      <c r="H196" s="250"/>
      <c r="I196" s="249"/>
      <c r="J196" s="249"/>
      <c r="K196" s="249"/>
      <c r="L196" s="249"/>
      <c r="M196" s="249"/>
      <c r="N196" s="249"/>
      <c r="O196" s="249"/>
      <c r="P196" s="249"/>
      <c r="Q196" s="249"/>
      <c r="R196" s="249"/>
      <c r="S196" s="249"/>
      <c r="T196" s="249"/>
      <c r="U196" s="249"/>
      <c r="V196" s="249"/>
      <c r="W196" s="249"/>
      <c r="X196" s="249"/>
      <c r="Y196" s="249"/>
      <c r="Z196" s="249"/>
      <c r="AA196" s="249"/>
      <c r="AB196" s="249"/>
      <c r="AC196" s="249"/>
      <c r="AD196" s="249"/>
      <c r="AE196" s="249"/>
      <c r="AF196" s="249"/>
      <c r="AG196" s="249"/>
    </row>
    <row r="197" ht="15.75" customHeight="1">
      <c r="A197" s="249"/>
      <c r="B197" s="249"/>
      <c r="C197" s="249"/>
      <c r="D197" s="249"/>
      <c r="E197" s="249"/>
      <c r="F197" s="249"/>
      <c r="G197" s="249"/>
      <c r="H197" s="250"/>
      <c r="I197" s="249"/>
      <c r="J197" s="249"/>
      <c r="K197" s="249"/>
      <c r="L197" s="249"/>
      <c r="M197" s="249"/>
      <c r="N197" s="249"/>
      <c r="O197" s="249"/>
      <c r="P197" s="249"/>
      <c r="Q197" s="249"/>
      <c r="R197" s="249"/>
      <c r="S197" s="249"/>
      <c r="T197" s="249"/>
      <c r="U197" s="249"/>
      <c r="V197" s="249"/>
      <c r="W197" s="249"/>
      <c r="X197" s="249"/>
      <c r="Y197" s="249"/>
      <c r="Z197" s="249"/>
      <c r="AA197" s="249"/>
      <c r="AB197" s="249"/>
      <c r="AC197" s="249"/>
      <c r="AD197" s="249"/>
      <c r="AE197" s="249"/>
      <c r="AF197" s="249"/>
      <c r="AG197" s="249"/>
    </row>
    <row r="198" ht="15.75" customHeight="1">
      <c r="A198" s="249"/>
      <c r="B198" s="249"/>
      <c r="C198" s="249"/>
      <c r="D198" s="249"/>
      <c r="E198" s="249"/>
      <c r="F198" s="249"/>
      <c r="G198" s="249"/>
      <c r="H198" s="250"/>
      <c r="I198" s="249"/>
      <c r="J198" s="249"/>
      <c r="K198" s="249"/>
      <c r="L198" s="249"/>
      <c r="M198" s="249"/>
      <c r="N198" s="249"/>
      <c r="O198" s="249"/>
      <c r="P198" s="249"/>
      <c r="Q198" s="249"/>
      <c r="R198" s="249"/>
      <c r="S198" s="249"/>
      <c r="T198" s="249"/>
      <c r="U198" s="249"/>
      <c r="V198" s="249"/>
      <c r="W198" s="249"/>
      <c r="X198" s="249"/>
      <c r="Y198" s="249"/>
      <c r="Z198" s="249"/>
      <c r="AA198" s="249"/>
      <c r="AB198" s="249"/>
      <c r="AC198" s="249"/>
      <c r="AD198" s="249"/>
      <c r="AE198" s="249"/>
      <c r="AF198" s="249"/>
      <c r="AG198" s="249"/>
    </row>
    <row r="199" ht="15.75" customHeight="1">
      <c r="A199" s="249"/>
      <c r="B199" s="249"/>
      <c r="C199" s="249"/>
      <c r="D199" s="249"/>
      <c r="E199" s="249"/>
      <c r="F199" s="249"/>
      <c r="G199" s="249"/>
      <c r="H199" s="250"/>
      <c r="I199" s="249"/>
      <c r="J199" s="249"/>
      <c r="K199" s="249"/>
      <c r="L199" s="249"/>
      <c r="M199" s="249"/>
      <c r="N199" s="249"/>
      <c r="O199" s="249"/>
      <c r="P199" s="249"/>
      <c r="Q199" s="249"/>
      <c r="R199" s="249"/>
      <c r="S199" s="249"/>
      <c r="T199" s="249"/>
      <c r="U199" s="249"/>
      <c r="V199" s="249"/>
      <c r="W199" s="249"/>
      <c r="X199" s="249"/>
      <c r="Y199" s="249"/>
      <c r="Z199" s="249"/>
      <c r="AA199" s="249"/>
      <c r="AB199" s="249"/>
      <c r="AC199" s="249"/>
      <c r="AD199" s="249"/>
      <c r="AE199" s="249"/>
      <c r="AF199" s="249"/>
      <c r="AG199" s="249"/>
    </row>
    <row r="200" ht="15.75" customHeight="1">
      <c r="A200" s="249"/>
      <c r="B200" s="249"/>
      <c r="C200" s="249"/>
      <c r="D200" s="249"/>
      <c r="E200" s="249"/>
      <c r="F200" s="249"/>
      <c r="G200" s="249"/>
      <c r="H200" s="250"/>
      <c r="I200" s="249"/>
      <c r="J200" s="249"/>
      <c r="K200" s="249"/>
      <c r="L200" s="249"/>
      <c r="M200" s="249"/>
      <c r="N200" s="249"/>
      <c r="O200" s="249"/>
      <c r="P200" s="249"/>
      <c r="Q200" s="249"/>
      <c r="R200" s="249"/>
      <c r="S200" s="249"/>
      <c r="T200" s="249"/>
      <c r="U200" s="249"/>
      <c r="V200" s="249"/>
      <c r="W200" s="249"/>
      <c r="X200" s="249"/>
      <c r="Y200" s="249"/>
      <c r="Z200" s="249"/>
      <c r="AA200" s="249"/>
      <c r="AB200" s="249"/>
      <c r="AC200" s="249"/>
      <c r="AD200" s="249"/>
      <c r="AE200" s="249"/>
      <c r="AF200" s="249"/>
      <c r="AG200" s="249"/>
    </row>
    <row r="201" ht="15.75" customHeight="1">
      <c r="A201" s="249"/>
      <c r="B201" s="249"/>
      <c r="C201" s="249"/>
      <c r="D201" s="249"/>
      <c r="E201" s="249"/>
      <c r="F201" s="249"/>
      <c r="G201" s="249"/>
      <c r="H201" s="250"/>
      <c r="I201" s="249"/>
      <c r="J201" s="249"/>
      <c r="K201" s="249"/>
      <c r="L201" s="249"/>
      <c r="M201" s="249"/>
      <c r="N201" s="249"/>
      <c r="O201" s="249"/>
      <c r="P201" s="249"/>
      <c r="Q201" s="249"/>
      <c r="R201" s="249"/>
      <c r="S201" s="249"/>
      <c r="T201" s="249"/>
      <c r="U201" s="249"/>
      <c r="V201" s="249"/>
      <c r="W201" s="249"/>
      <c r="X201" s="249"/>
      <c r="Y201" s="249"/>
      <c r="Z201" s="249"/>
      <c r="AA201" s="249"/>
      <c r="AB201" s="249"/>
      <c r="AC201" s="249"/>
      <c r="AD201" s="249"/>
      <c r="AE201" s="249"/>
      <c r="AF201" s="249"/>
      <c r="AG201" s="249"/>
    </row>
    <row r="202" ht="15.75" customHeight="1">
      <c r="A202" s="249"/>
      <c r="B202" s="249"/>
      <c r="C202" s="249"/>
      <c r="D202" s="249"/>
      <c r="E202" s="249"/>
      <c r="F202" s="249"/>
      <c r="G202" s="249"/>
      <c r="H202" s="250"/>
      <c r="I202" s="249"/>
      <c r="J202" s="249"/>
      <c r="K202" s="249"/>
      <c r="L202" s="249"/>
      <c r="M202" s="249"/>
      <c r="N202" s="249"/>
      <c r="O202" s="249"/>
      <c r="P202" s="249"/>
      <c r="Q202" s="249"/>
      <c r="R202" s="249"/>
      <c r="S202" s="249"/>
      <c r="T202" s="249"/>
      <c r="U202" s="249"/>
      <c r="V202" s="249"/>
      <c r="W202" s="249"/>
      <c r="X202" s="249"/>
      <c r="Y202" s="249"/>
      <c r="Z202" s="249"/>
      <c r="AA202" s="249"/>
      <c r="AB202" s="249"/>
      <c r="AC202" s="249"/>
      <c r="AD202" s="249"/>
      <c r="AE202" s="249"/>
      <c r="AF202" s="249"/>
      <c r="AG202" s="249"/>
    </row>
    <row r="203" ht="15.75" customHeight="1">
      <c r="A203" s="249"/>
      <c r="B203" s="249"/>
      <c r="C203" s="249"/>
      <c r="D203" s="249"/>
      <c r="E203" s="249"/>
      <c r="F203" s="249"/>
      <c r="G203" s="249"/>
      <c r="H203" s="250"/>
      <c r="I203" s="249"/>
      <c r="J203" s="249"/>
      <c r="K203" s="249"/>
      <c r="L203" s="249"/>
      <c r="M203" s="249"/>
      <c r="N203" s="249"/>
      <c r="O203" s="249"/>
      <c r="P203" s="249"/>
      <c r="Q203" s="249"/>
      <c r="R203" s="249"/>
      <c r="S203" s="249"/>
      <c r="T203" s="249"/>
      <c r="U203" s="249"/>
      <c r="V203" s="249"/>
      <c r="W203" s="249"/>
      <c r="X203" s="249"/>
      <c r="Y203" s="249"/>
      <c r="Z203" s="249"/>
      <c r="AA203" s="249"/>
      <c r="AB203" s="249"/>
      <c r="AC203" s="249"/>
      <c r="AD203" s="249"/>
      <c r="AE203" s="249"/>
      <c r="AF203" s="249"/>
      <c r="AG203" s="249"/>
    </row>
    <row r="204" ht="15.75" customHeight="1">
      <c r="A204" s="249"/>
      <c r="B204" s="249"/>
      <c r="C204" s="249"/>
      <c r="D204" s="249"/>
      <c r="E204" s="249"/>
      <c r="F204" s="249"/>
      <c r="G204" s="249"/>
      <c r="H204" s="250"/>
      <c r="I204" s="249"/>
      <c r="J204" s="249"/>
      <c r="K204" s="249"/>
      <c r="L204" s="249"/>
      <c r="M204" s="249"/>
      <c r="N204" s="249"/>
      <c r="O204" s="249"/>
      <c r="P204" s="249"/>
      <c r="Q204" s="249"/>
      <c r="R204" s="249"/>
      <c r="S204" s="249"/>
      <c r="T204" s="249"/>
      <c r="U204" s="249"/>
      <c r="V204" s="249"/>
      <c r="W204" s="249"/>
      <c r="X204" s="249"/>
      <c r="Y204" s="249"/>
      <c r="Z204" s="249"/>
      <c r="AA204" s="249"/>
      <c r="AB204" s="249"/>
      <c r="AC204" s="249"/>
      <c r="AD204" s="249"/>
      <c r="AE204" s="249"/>
      <c r="AF204" s="249"/>
      <c r="AG204" s="249"/>
    </row>
    <row r="205" ht="15.75" customHeight="1">
      <c r="A205" s="249"/>
      <c r="B205" s="249"/>
      <c r="C205" s="249"/>
      <c r="D205" s="249"/>
      <c r="E205" s="249"/>
      <c r="F205" s="249"/>
      <c r="G205" s="249"/>
      <c r="H205" s="250"/>
      <c r="I205" s="249"/>
      <c r="J205" s="249"/>
      <c r="K205" s="249"/>
      <c r="L205" s="249"/>
      <c r="M205" s="249"/>
      <c r="N205" s="249"/>
      <c r="O205" s="249"/>
      <c r="P205" s="249"/>
      <c r="Q205" s="249"/>
      <c r="R205" s="249"/>
      <c r="S205" s="249"/>
      <c r="T205" s="249"/>
      <c r="U205" s="249"/>
      <c r="V205" s="249"/>
      <c r="W205" s="249"/>
      <c r="X205" s="249"/>
      <c r="Y205" s="249"/>
      <c r="Z205" s="249"/>
      <c r="AA205" s="249"/>
      <c r="AB205" s="249"/>
      <c r="AC205" s="249"/>
      <c r="AD205" s="249"/>
      <c r="AE205" s="249"/>
      <c r="AF205" s="249"/>
      <c r="AG205" s="249"/>
    </row>
    <row r="206" ht="15.75" customHeight="1">
      <c r="A206" s="249"/>
      <c r="B206" s="249"/>
      <c r="C206" s="249"/>
      <c r="D206" s="249"/>
      <c r="E206" s="249"/>
      <c r="F206" s="249"/>
      <c r="G206" s="249"/>
      <c r="H206" s="250"/>
      <c r="I206" s="249"/>
      <c r="J206" s="249"/>
      <c r="K206" s="249"/>
      <c r="L206" s="249"/>
      <c r="M206" s="249"/>
      <c r="N206" s="249"/>
      <c r="O206" s="249"/>
      <c r="P206" s="249"/>
      <c r="Q206" s="249"/>
      <c r="R206" s="249"/>
      <c r="S206" s="249"/>
      <c r="T206" s="249"/>
      <c r="U206" s="249"/>
      <c r="V206" s="249"/>
      <c r="W206" s="249"/>
      <c r="X206" s="249"/>
      <c r="Y206" s="249"/>
      <c r="Z206" s="249"/>
      <c r="AA206" s="249"/>
      <c r="AB206" s="249"/>
      <c r="AC206" s="249"/>
      <c r="AD206" s="249"/>
      <c r="AE206" s="249"/>
      <c r="AF206" s="249"/>
      <c r="AG206" s="249"/>
    </row>
    <row r="207" ht="15.75" customHeight="1">
      <c r="A207" s="249"/>
      <c r="B207" s="249"/>
      <c r="C207" s="249"/>
      <c r="D207" s="249"/>
      <c r="E207" s="249"/>
      <c r="F207" s="249"/>
      <c r="G207" s="249"/>
      <c r="H207" s="250"/>
      <c r="I207" s="249"/>
      <c r="J207" s="249"/>
      <c r="K207" s="249"/>
      <c r="L207" s="249"/>
      <c r="M207" s="249"/>
      <c r="N207" s="249"/>
      <c r="O207" s="249"/>
      <c r="P207" s="249"/>
      <c r="Q207" s="249"/>
      <c r="R207" s="249"/>
      <c r="S207" s="249"/>
      <c r="T207" s="249"/>
      <c r="U207" s="249"/>
      <c r="V207" s="249"/>
      <c r="W207" s="249"/>
      <c r="X207" s="249"/>
      <c r="Y207" s="249"/>
      <c r="Z207" s="249"/>
      <c r="AA207" s="249"/>
      <c r="AB207" s="249"/>
      <c r="AC207" s="249"/>
      <c r="AD207" s="249"/>
      <c r="AE207" s="249"/>
      <c r="AF207" s="249"/>
      <c r="AG207" s="249"/>
    </row>
    <row r="208" ht="15.75" customHeight="1">
      <c r="A208" s="249"/>
      <c r="B208" s="249"/>
      <c r="C208" s="249"/>
      <c r="D208" s="249"/>
      <c r="E208" s="249"/>
      <c r="F208" s="249"/>
      <c r="G208" s="249"/>
      <c r="H208" s="250"/>
      <c r="I208" s="249"/>
      <c r="J208" s="249"/>
      <c r="K208" s="249"/>
      <c r="L208" s="249"/>
      <c r="M208" s="249"/>
      <c r="N208" s="249"/>
      <c r="O208" s="249"/>
      <c r="P208" s="249"/>
      <c r="Q208" s="249"/>
      <c r="R208" s="249"/>
      <c r="S208" s="249"/>
      <c r="T208" s="249"/>
      <c r="U208" s="249"/>
      <c r="V208" s="249"/>
      <c r="W208" s="249"/>
      <c r="X208" s="249"/>
      <c r="Y208" s="249"/>
      <c r="Z208" s="249"/>
      <c r="AA208" s="249"/>
      <c r="AB208" s="249"/>
      <c r="AC208" s="249"/>
      <c r="AD208" s="249"/>
      <c r="AE208" s="249"/>
      <c r="AF208" s="249"/>
      <c r="AG208" s="249"/>
    </row>
    <row r="209" ht="15.75" customHeight="1">
      <c r="A209" s="249"/>
      <c r="B209" s="249"/>
      <c r="C209" s="249"/>
      <c r="D209" s="249"/>
      <c r="E209" s="249"/>
      <c r="F209" s="249"/>
      <c r="G209" s="249"/>
      <c r="H209" s="250"/>
      <c r="I209" s="249"/>
      <c r="J209" s="249"/>
      <c r="K209" s="249"/>
      <c r="L209" s="249"/>
      <c r="M209" s="249"/>
      <c r="N209" s="249"/>
      <c r="O209" s="249"/>
      <c r="P209" s="249"/>
      <c r="Q209" s="249"/>
      <c r="R209" s="249"/>
      <c r="S209" s="249"/>
      <c r="T209" s="249"/>
      <c r="U209" s="249"/>
      <c r="V209" s="249"/>
      <c r="W209" s="249"/>
      <c r="X209" s="249"/>
      <c r="Y209" s="249"/>
      <c r="Z209" s="249"/>
      <c r="AA209" s="249"/>
      <c r="AB209" s="249"/>
      <c r="AC209" s="249"/>
      <c r="AD209" s="249"/>
      <c r="AE209" s="249"/>
      <c r="AF209" s="249"/>
      <c r="AG209" s="249"/>
    </row>
    <row r="210" ht="15.75" customHeight="1">
      <c r="A210" s="249"/>
      <c r="B210" s="249"/>
      <c r="C210" s="249"/>
      <c r="D210" s="249"/>
      <c r="E210" s="249"/>
      <c r="F210" s="249"/>
      <c r="G210" s="249"/>
      <c r="H210" s="250"/>
      <c r="I210" s="249"/>
      <c r="J210" s="249"/>
      <c r="K210" s="249"/>
      <c r="L210" s="249"/>
      <c r="M210" s="249"/>
      <c r="N210" s="249"/>
      <c r="O210" s="249"/>
      <c r="P210" s="249"/>
      <c r="Q210" s="249"/>
      <c r="R210" s="249"/>
      <c r="S210" s="249"/>
      <c r="T210" s="249"/>
      <c r="U210" s="249"/>
      <c r="V210" s="249"/>
      <c r="W210" s="249"/>
      <c r="X210" s="249"/>
      <c r="Y210" s="249"/>
      <c r="Z210" s="249"/>
      <c r="AA210" s="249"/>
      <c r="AB210" s="249"/>
      <c r="AC210" s="249"/>
      <c r="AD210" s="249"/>
      <c r="AE210" s="249"/>
      <c r="AF210" s="249"/>
      <c r="AG210" s="249"/>
    </row>
    <row r="211" ht="15.75" customHeight="1">
      <c r="A211" s="249"/>
      <c r="B211" s="249"/>
      <c r="C211" s="249"/>
      <c r="D211" s="249"/>
      <c r="E211" s="249"/>
      <c r="F211" s="249"/>
      <c r="G211" s="249"/>
      <c r="H211" s="250"/>
      <c r="I211" s="249"/>
      <c r="J211" s="249"/>
      <c r="K211" s="249"/>
      <c r="L211" s="249"/>
      <c r="M211" s="249"/>
      <c r="N211" s="249"/>
      <c r="O211" s="249"/>
      <c r="P211" s="249"/>
      <c r="Q211" s="249"/>
      <c r="R211" s="249"/>
      <c r="S211" s="249"/>
      <c r="T211" s="249"/>
      <c r="U211" s="249"/>
      <c r="V211" s="249"/>
      <c r="W211" s="249"/>
      <c r="X211" s="249"/>
      <c r="Y211" s="249"/>
      <c r="Z211" s="249"/>
      <c r="AA211" s="249"/>
      <c r="AB211" s="249"/>
      <c r="AC211" s="249"/>
      <c r="AD211" s="249"/>
      <c r="AE211" s="249"/>
      <c r="AF211" s="249"/>
      <c r="AG211" s="249"/>
    </row>
    <row r="212" ht="15.75" customHeight="1">
      <c r="A212" s="249"/>
      <c r="B212" s="249"/>
      <c r="C212" s="249"/>
      <c r="D212" s="249"/>
      <c r="E212" s="249"/>
      <c r="F212" s="249"/>
      <c r="G212" s="249"/>
      <c r="H212" s="250"/>
      <c r="I212" s="249"/>
      <c r="J212" s="249"/>
      <c r="K212" s="249"/>
      <c r="L212" s="249"/>
      <c r="M212" s="249"/>
      <c r="N212" s="249"/>
      <c r="O212" s="249"/>
      <c r="P212" s="249"/>
      <c r="Q212" s="249"/>
      <c r="R212" s="249"/>
      <c r="S212" s="249"/>
      <c r="T212" s="249"/>
      <c r="U212" s="249"/>
      <c r="V212" s="249"/>
      <c r="W212" s="249"/>
      <c r="X212" s="249"/>
      <c r="Y212" s="249"/>
      <c r="Z212" s="249"/>
      <c r="AA212" s="249"/>
      <c r="AB212" s="249"/>
      <c r="AC212" s="249"/>
      <c r="AD212" s="249"/>
      <c r="AE212" s="249"/>
      <c r="AF212" s="249"/>
      <c r="AG212" s="249"/>
    </row>
    <row r="213" ht="15.75" customHeight="1">
      <c r="A213" s="249"/>
      <c r="B213" s="249"/>
      <c r="C213" s="249"/>
      <c r="D213" s="249"/>
      <c r="E213" s="249"/>
      <c r="F213" s="249"/>
      <c r="G213" s="249"/>
      <c r="H213" s="250"/>
      <c r="I213" s="249"/>
      <c r="J213" s="249"/>
      <c r="K213" s="249"/>
      <c r="L213" s="249"/>
      <c r="M213" s="249"/>
      <c r="N213" s="249"/>
      <c r="O213" s="249"/>
      <c r="P213" s="249"/>
      <c r="Q213" s="249"/>
      <c r="R213" s="249"/>
      <c r="S213" s="249"/>
      <c r="T213" s="249"/>
      <c r="U213" s="249"/>
      <c r="V213" s="249"/>
      <c r="W213" s="249"/>
      <c r="X213" s="249"/>
      <c r="Y213" s="249"/>
      <c r="Z213" s="249"/>
      <c r="AA213" s="249"/>
      <c r="AB213" s="249"/>
      <c r="AC213" s="249"/>
      <c r="AD213" s="249"/>
      <c r="AE213" s="249"/>
      <c r="AF213" s="249"/>
      <c r="AG213" s="249"/>
    </row>
    <row r="214" ht="15.75" customHeight="1">
      <c r="A214" s="249"/>
      <c r="B214" s="249"/>
      <c r="C214" s="249"/>
      <c r="D214" s="249"/>
      <c r="E214" s="249"/>
      <c r="F214" s="249"/>
      <c r="G214" s="249"/>
      <c r="H214" s="250"/>
      <c r="I214" s="249"/>
      <c r="J214" s="249"/>
      <c r="K214" s="249"/>
      <c r="L214" s="249"/>
      <c r="M214" s="249"/>
      <c r="N214" s="249"/>
      <c r="O214" s="249"/>
      <c r="P214" s="249"/>
      <c r="Q214" s="249"/>
      <c r="R214" s="249"/>
      <c r="S214" s="249"/>
      <c r="T214" s="249"/>
      <c r="U214" s="249"/>
      <c r="V214" s="249"/>
      <c r="W214" s="249"/>
      <c r="X214" s="249"/>
      <c r="Y214" s="249"/>
      <c r="Z214" s="249"/>
      <c r="AA214" s="249"/>
      <c r="AB214" s="249"/>
      <c r="AC214" s="249"/>
      <c r="AD214" s="249"/>
      <c r="AE214" s="249"/>
      <c r="AF214" s="249"/>
      <c r="AG214" s="249"/>
    </row>
    <row r="215" ht="15.75" customHeight="1">
      <c r="A215" s="249"/>
      <c r="B215" s="249"/>
      <c r="C215" s="249"/>
      <c r="D215" s="249"/>
      <c r="E215" s="249"/>
      <c r="F215" s="249"/>
      <c r="G215" s="249"/>
      <c r="H215" s="250"/>
      <c r="I215" s="249"/>
      <c r="J215" s="249"/>
      <c r="K215" s="249"/>
      <c r="L215" s="249"/>
      <c r="M215" s="249"/>
      <c r="N215" s="249"/>
      <c r="O215" s="249"/>
      <c r="P215" s="249"/>
      <c r="Q215" s="249"/>
      <c r="R215" s="249"/>
      <c r="S215" s="249"/>
      <c r="T215" s="249"/>
      <c r="U215" s="249"/>
      <c r="V215" s="249"/>
      <c r="W215" s="249"/>
      <c r="X215" s="249"/>
      <c r="Y215" s="249"/>
      <c r="Z215" s="249"/>
      <c r="AA215" s="249"/>
      <c r="AB215" s="249"/>
      <c r="AC215" s="249"/>
      <c r="AD215" s="249"/>
      <c r="AE215" s="249"/>
      <c r="AF215" s="249"/>
      <c r="AG215" s="249"/>
    </row>
    <row r="216" ht="15.75" customHeight="1">
      <c r="A216" s="249"/>
      <c r="B216" s="249"/>
      <c r="C216" s="249"/>
      <c r="D216" s="249"/>
      <c r="E216" s="249"/>
      <c r="F216" s="249"/>
      <c r="G216" s="249"/>
      <c r="H216" s="250"/>
      <c r="I216" s="249"/>
      <c r="J216" s="249"/>
      <c r="K216" s="249"/>
      <c r="L216" s="249"/>
      <c r="M216" s="249"/>
      <c r="N216" s="249"/>
      <c r="O216" s="249"/>
      <c r="P216" s="249"/>
      <c r="Q216" s="249"/>
      <c r="R216" s="249"/>
      <c r="S216" s="249"/>
      <c r="T216" s="249"/>
      <c r="U216" s="249"/>
      <c r="V216" s="249"/>
      <c r="W216" s="249"/>
      <c r="X216" s="249"/>
      <c r="Y216" s="249"/>
      <c r="Z216" s="249"/>
      <c r="AA216" s="249"/>
      <c r="AB216" s="249"/>
      <c r="AC216" s="249"/>
      <c r="AD216" s="249"/>
      <c r="AE216" s="249"/>
      <c r="AF216" s="249"/>
      <c r="AG216" s="249"/>
    </row>
    <row r="217" ht="15.75" customHeight="1">
      <c r="A217" s="249"/>
      <c r="B217" s="249"/>
      <c r="C217" s="249"/>
      <c r="D217" s="249"/>
      <c r="E217" s="249"/>
      <c r="F217" s="249"/>
      <c r="G217" s="249"/>
      <c r="H217" s="250"/>
      <c r="I217" s="249"/>
      <c r="J217" s="249"/>
      <c r="K217" s="249"/>
      <c r="L217" s="249"/>
      <c r="M217" s="249"/>
      <c r="N217" s="249"/>
      <c r="O217" s="249"/>
      <c r="P217" s="249"/>
      <c r="Q217" s="249"/>
      <c r="R217" s="249"/>
      <c r="S217" s="249"/>
      <c r="T217" s="249"/>
      <c r="U217" s="249"/>
      <c r="V217" s="249"/>
      <c r="W217" s="249"/>
      <c r="X217" s="249"/>
      <c r="Y217" s="249"/>
      <c r="Z217" s="249"/>
      <c r="AA217" s="249"/>
      <c r="AB217" s="249"/>
      <c r="AC217" s="249"/>
      <c r="AD217" s="249"/>
      <c r="AE217" s="249"/>
      <c r="AF217" s="249"/>
      <c r="AG217" s="249"/>
    </row>
    <row r="218" ht="15.75" customHeight="1">
      <c r="A218" s="249"/>
      <c r="B218" s="249"/>
      <c r="C218" s="249"/>
      <c r="D218" s="249"/>
      <c r="E218" s="249"/>
      <c r="F218" s="249"/>
      <c r="G218" s="249"/>
      <c r="H218" s="250"/>
      <c r="I218" s="249"/>
      <c r="J218" s="249"/>
      <c r="K218" s="249"/>
      <c r="L218" s="249"/>
      <c r="M218" s="249"/>
      <c r="N218" s="249"/>
      <c r="O218" s="249"/>
      <c r="P218" s="249"/>
      <c r="Q218" s="249"/>
      <c r="R218" s="249"/>
      <c r="S218" s="249"/>
      <c r="T218" s="249"/>
      <c r="U218" s="249"/>
      <c r="V218" s="249"/>
      <c r="W218" s="249"/>
      <c r="X218" s="249"/>
      <c r="Y218" s="249"/>
      <c r="Z218" s="249"/>
      <c r="AA218" s="249"/>
      <c r="AB218" s="249"/>
      <c r="AC218" s="249"/>
      <c r="AD218" s="249"/>
      <c r="AE218" s="249"/>
      <c r="AF218" s="249"/>
      <c r="AG218" s="249"/>
    </row>
    <row r="219" ht="15.75" customHeight="1">
      <c r="A219" s="249"/>
      <c r="B219" s="249"/>
      <c r="C219" s="249"/>
      <c r="D219" s="249"/>
      <c r="E219" s="249"/>
      <c r="F219" s="249"/>
      <c r="G219" s="249"/>
      <c r="H219" s="250"/>
      <c r="I219" s="249"/>
      <c r="J219" s="249"/>
      <c r="K219" s="249"/>
      <c r="L219" s="249"/>
      <c r="M219" s="249"/>
      <c r="N219" s="249"/>
      <c r="O219" s="249"/>
      <c r="P219" s="249"/>
      <c r="Q219" s="249"/>
      <c r="R219" s="249"/>
      <c r="S219" s="249"/>
      <c r="T219" s="249"/>
      <c r="U219" s="249"/>
      <c r="V219" s="249"/>
      <c r="W219" s="249"/>
      <c r="X219" s="249"/>
      <c r="Y219" s="249"/>
      <c r="Z219" s="249"/>
      <c r="AA219" s="249"/>
      <c r="AB219" s="249"/>
      <c r="AC219" s="249"/>
      <c r="AD219" s="249"/>
      <c r="AE219" s="249"/>
      <c r="AF219" s="249"/>
      <c r="AG219" s="249"/>
    </row>
    <row r="220" ht="15.75" customHeight="1">
      <c r="A220" s="249"/>
      <c r="B220" s="249"/>
      <c r="C220" s="249"/>
      <c r="D220" s="249"/>
      <c r="E220" s="249"/>
      <c r="F220" s="249"/>
      <c r="G220" s="249"/>
      <c r="H220" s="250"/>
      <c r="I220" s="249"/>
      <c r="J220" s="249"/>
      <c r="K220" s="249"/>
      <c r="L220" s="249"/>
      <c r="M220" s="249"/>
      <c r="N220" s="249"/>
      <c r="O220" s="249"/>
      <c r="P220" s="249"/>
      <c r="Q220" s="249"/>
      <c r="R220" s="249"/>
      <c r="S220" s="249"/>
      <c r="T220" s="249"/>
      <c r="U220" s="249"/>
      <c r="V220" s="249"/>
      <c r="W220" s="249"/>
      <c r="X220" s="249"/>
      <c r="Y220" s="249"/>
      <c r="Z220" s="249"/>
      <c r="AA220" s="249"/>
      <c r="AB220" s="249"/>
      <c r="AC220" s="249"/>
      <c r="AD220" s="249"/>
      <c r="AE220" s="249"/>
      <c r="AF220" s="249"/>
      <c r="AG220" s="249"/>
    </row>
    <row r="221" ht="15.75" customHeight="1">
      <c r="A221" s="249"/>
      <c r="B221" s="249"/>
      <c r="C221" s="249"/>
      <c r="D221" s="249"/>
      <c r="E221" s="249"/>
      <c r="F221" s="249"/>
      <c r="G221" s="249"/>
      <c r="H221" s="250"/>
      <c r="I221" s="249"/>
      <c r="J221" s="249"/>
      <c r="K221" s="249"/>
      <c r="L221" s="249"/>
      <c r="M221" s="249"/>
      <c r="N221" s="249"/>
      <c r="O221" s="249"/>
      <c r="P221" s="249"/>
      <c r="Q221" s="249"/>
      <c r="R221" s="249"/>
      <c r="S221" s="249"/>
      <c r="T221" s="249"/>
      <c r="U221" s="249"/>
      <c r="V221" s="249"/>
      <c r="W221" s="249"/>
      <c r="X221" s="249"/>
      <c r="Y221" s="249"/>
      <c r="Z221" s="249"/>
      <c r="AA221" s="249"/>
      <c r="AB221" s="249"/>
      <c r="AC221" s="249"/>
      <c r="AD221" s="249"/>
      <c r="AE221" s="249"/>
      <c r="AF221" s="249"/>
      <c r="AG221" s="249"/>
    </row>
    <row r="222" ht="15.75" customHeight="1">
      <c r="A222" s="249"/>
      <c r="B222" s="249"/>
      <c r="C222" s="249"/>
      <c r="D222" s="249"/>
      <c r="E222" s="249"/>
      <c r="F222" s="249"/>
      <c r="G222" s="249"/>
      <c r="H222" s="250"/>
      <c r="I222" s="249"/>
      <c r="J222" s="249"/>
      <c r="K222" s="249"/>
      <c r="L222" s="249"/>
      <c r="M222" s="249"/>
      <c r="N222" s="249"/>
      <c r="O222" s="249"/>
      <c r="P222" s="249"/>
      <c r="Q222" s="249"/>
      <c r="R222" s="249"/>
      <c r="S222" s="249"/>
      <c r="T222" s="249"/>
      <c r="U222" s="249"/>
      <c r="V222" s="249"/>
      <c r="W222" s="249"/>
      <c r="X222" s="249"/>
      <c r="Y222" s="249"/>
      <c r="Z222" s="249"/>
      <c r="AA222" s="249"/>
      <c r="AB222" s="249"/>
      <c r="AC222" s="249"/>
      <c r="AD222" s="249"/>
      <c r="AE222" s="249"/>
      <c r="AF222" s="249"/>
      <c r="AG222" s="249"/>
    </row>
    <row r="223" ht="15.75" customHeight="1">
      <c r="A223" s="249"/>
      <c r="B223" s="249"/>
      <c r="C223" s="249"/>
      <c r="D223" s="249"/>
      <c r="E223" s="249"/>
      <c r="F223" s="249"/>
      <c r="G223" s="249"/>
      <c r="H223" s="250"/>
      <c r="I223" s="249"/>
      <c r="J223" s="249"/>
      <c r="K223" s="249"/>
      <c r="L223" s="249"/>
      <c r="M223" s="249"/>
      <c r="N223" s="249"/>
      <c r="O223" s="249"/>
      <c r="P223" s="249"/>
      <c r="Q223" s="249"/>
      <c r="R223" s="249"/>
      <c r="S223" s="249"/>
      <c r="T223" s="249"/>
      <c r="U223" s="249"/>
      <c r="V223" s="249"/>
      <c r="W223" s="249"/>
      <c r="X223" s="249"/>
      <c r="Y223" s="249"/>
      <c r="Z223" s="249"/>
      <c r="AA223" s="249"/>
      <c r="AB223" s="249"/>
      <c r="AC223" s="249"/>
      <c r="AD223" s="249"/>
      <c r="AE223" s="249"/>
      <c r="AF223" s="249"/>
      <c r="AG223" s="249"/>
    </row>
    <row r="224" ht="15.75" customHeight="1">
      <c r="A224" s="249"/>
      <c r="B224" s="249"/>
      <c r="C224" s="249"/>
      <c r="D224" s="249"/>
      <c r="E224" s="249"/>
      <c r="F224" s="249"/>
      <c r="G224" s="249"/>
      <c r="H224" s="250"/>
      <c r="I224" s="249"/>
      <c r="J224" s="249"/>
      <c r="K224" s="249"/>
      <c r="L224" s="249"/>
      <c r="M224" s="249"/>
      <c r="N224" s="249"/>
      <c r="O224" s="249"/>
      <c r="P224" s="249"/>
      <c r="Q224" s="249"/>
      <c r="R224" s="249"/>
      <c r="S224" s="249"/>
      <c r="T224" s="249"/>
      <c r="U224" s="249"/>
      <c r="V224" s="249"/>
      <c r="W224" s="249"/>
      <c r="X224" s="249"/>
      <c r="Y224" s="249"/>
      <c r="Z224" s="249"/>
      <c r="AA224" s="249"/>
      <c r="AB224" s="249"/>
      <c r="AC224" s="249"/>
      <c r="AD224" s="249"/>
      <c r="AE224" s="249"/>
      <c r="AF224" s="249"/>
      <c r="AG224" s="249"/>
    </row>
    <row r="225" ht="15.75" customHeight="1">
      <c r="A225" s="249"/>
      <c r="B225" s="249"/>
      <c r="C225" s="249"/>
      <c r="D225" s="249"/>
      <c r="E225" s="249"/>
      <c r="F225" s="249"/>
      <c r="G225" s="249"/>
      <c r="H225" s="250"/>
      <c r="I225" s="249"/>
      <c r="J225" s="249"/>
      <c r="K225" s="249"/>
      <c r="L225" s="249"/>
      <c r="M225" s="249"/>
      <c r="N225" s="249"/>
      <c r="O225" s="249"/>
      <c r="P225" s="249"/>
      <c r="Q225" s="249"/>
      <c r="R225" s="249"/>
      <c r="S225" s="249"/>
      <c r="T225" s="249"/>
      <c r="U225" s="249"/>
      <c r="V225" s="249"/>
      <c r="W225" s="249"/>
      <c r="X225" s="249"/>
      <c r="Y225" s="249"/>
      <c r="Z225" s="249"/>
      <c r="AA225" s="249"/>
      <c r="AB225" s="249"/>
      <c r="AC225" s="249"/>
      <c r="AD225" s="249"/>
      <c r="AE225" s="249"/>
      <c r="AF225" s="249"/>
      <c r="AG225" s="249"/>
    </row>
    <row r="226" ht="15.75" customHeight="1">
      <c r="A226" s="249"/>
      <c r="B226" s="249"/>
      <c r="C226" s="249"/>
      <c r="D226" s="249"/>
      <c r="E226" s="249"/>
      <c r="F226" s="249"/>
      <c r="G226" s="249"/>
      <c r="H226" s="250"/>
      <c r="I226" s="249"/>
      <c r="J226" s="249"/>
      <c r="K226" s="249"/>
      <c r="L226" s="249"/>
      <c r="M226" s="249"/>
      <c r="N226" s="249"/>
      <c r="O226" s="249"/>
      <c r="P226" s="249"/>
      <c r="Q226" s="249"/>
      <c r="R226" s="249"/>
      <c r="S226" s="249"/>
      <c r="T226" s="249"/>
      <c r="U226" s="249"/>
      <c r="V226" s="249"/>
      <c r="W226" s="249"/>
      <c r="X226" s="249"/>
      <c r="Y226" s="249"/>
      <c r="Z226" s="249"/>
      <c r="AA226" s="249"/>
      <c r="AB226" s="249"/>
      <c r="AC226" s="249"/>
      <c r="AD226" s="249"/>
      <c r="AE226" s="249"/>
      <c r="AF226" s="249"/>
      <c r="AG226" s="249"/>
    </row>
    <row r="227" ht="15.75" customHeight="1">
      <c r="A227" s="249"/>
      <c r="B227" s="249"/>
      <c r="C227" s="249"/>
      <c r="D227" s="249"/>
      <c r="E227" s="249"/>
      <c r="F227" s="249"/>
      <c r="G227" s="249"/>
      <c r="H227" s="250"/>
      <c r="I227" s="249"/>
      <c r="J227" s="249"/>
      <c r="K227" s="249"/>
      <c r="L227" s="249"/>
      <c r="M227" s="249"/>
      <c r="N227" s="249"/>
      <c r="O227" s="249"/>
      <c r="P227" s="249"/>
      <c r="Q227" s="249"/>
      <c r="R227" s="249"/>
      <c r="S227" s="249"/>
      <c r="T227" s="249"/>
      <c r="U227" s="249"/>
      <c r="V227" s="249"/>
      <c r="W227" s="249"/>
      <c r="X227" s="249"/>
      <c r="Y227" s="249"/>
      <c r="Z227" s="249"/>
      <c r="AA227" s="249"/>
      <c r="AB227" s="249"/>
      <c r="AC227" s="249"/>
      <c r="AD227" s="249"/>
      <c r="AE227" s="249"/>
      <c r="AF227" s="249"/>
      <c r="AG227" s="249"/>
    </row>
    <row r="228" ht="15.75" customHeight="1">
      <c r="A228" s="249"/>
      <c r="B228" s="249"/>
      <c r="C228" s="249"/>
      <c r="D228" s="249"/>
      <c r="E228" s="249"/>
      <c r="F228" s="249"/>
      <c r="G228" s="249"/>
      <c r="H228" s="250"/>
      <c r="I228" s="249"/>
      <c r="J228" s="249"/>
      <c r="K228" s="249"/>
      <c r="L228" s="249"/>
      <c r="M228" s="249"/>
      <c r="N228" s="249"/>
      <c r="O228" s="249"/>
      <c r="P228" s="249"/>
      <c r="Q228" s="249"/>
      <c r="R228" s="249"/>
      <c r="S228" s="249"/>
      <c r="T228" s="249"/>
      <c r="U228" s="249"/>
      <c r="V228" s="249"/>
      <c r="W228" s="249"/>
      <c r="X228" s="249"/>
      <c r="Y228" s="249"/>
      <c r="Z228" s="249"/>
      <c r="AA228" s="249"/>
      <c r="AB228" s="249"/>
      <c r="AC228" s="249"/>
      <c r="AD228" s="249"/>
      <c r="AE228" s="249"/>
      <c r="AF228" s="249"/>
      <c r="AG228" s="249"/>
    </row>
    <row r="229" ht="15.75" customHeight="1">
      <c r="A229" s="249"/>
      <c r="B229" s="249"/>
      <c r="C229" s="249"/>
      <c r="D229" s="249"/>
      <c r="E229" s="249"/>
      <c r="F229" s="249"/>
      <c r="G229" s="249"/>
      <c r="H229" s="250"/>
      <c r="I229" s="249"/>
      <c r="J229" s="249"/>
      <c r="K229" s="249"/>
      <c r="L229" s="249"/>
      <c r="M229" s="249"/>
      <c r="N229" s="249"/>
      <c r="O229" s="249"/>
      <c r="P229" s="249"/>
      <c r="Q229" s="249"/>
      <c r="R229" s="249"/>
      <c r="S229" s="249"/>
      <c r="T229" s="249"/>
      <c r="U229" s="249"/>
      <c r="V229" s="249"/>
      <c r="W229" s="249"/>
      <c r="X229" s="249"/>
      <c r="Y229" s="249"/>
      <c r="Z229" s="249"/>
      <c r="AA229" s="249"/>
      <c r="AB229" s="249"/>
      <c r="AC229" s="249"/>
      <c r="AD229" s="249"/>
      <c r="AE229" s="249"/>
      <c r="AF229" s="249"/>
      <c r="AG229" s="249"/>
    </row>
    <row r="230" ht="15.75" customHeight="1">
      <c r="A230" s="249"/>
      <c r="B230" s="249"/>
      <c r="C230" s="249"/>
      <c r="D230" s="249"/>
      <c r="E230" s="249"/>
      <c r="F230" s="249"/>
      <c r="G230" s="249"/>
      <c r="H230" s="250"/>
      <c r="I230" s="249"/>
      <c r="J230" s="249"/>
      <c r="K230" s="249"/>
      <c r="L230" s="249"/>
      <c r="M230" s="249"/>
      <c r="N230" s="249"/>
      <c r="O230" s="249"/>
      <c r="P230" s="249"/>
      <c r="Q230" s="249"/>
      <c r="R230" s="249"/>
      <c r="S230" s="249"/>
      <c r="T230" s="249"/>
      <c r="U230" s="249"/>
      <c r="V230" s="249"/>
      <c r="W230" s="249"/>
      <c r="X230" s="249"/>
      <c r="Y230" s="249"/>
      <c r="Z230" s="249"/>
      <c r="AA230" s="249"/>
      <c r="AB230" s="249"/>
      <c r="AC230" s="249"/>
      <c r="AD230" s="249"/>
      <c r="AE230" s="249"/>
      <c r="AF230" s="249"/>
      <c r="AG230" s="249"/>
    </row>
    <row r="231" ht="15.75" customHeight="1">
      <c r="A231" s="249"/>
      <c r="B231" s="249"/>
      <c r="C231" s="249"/>
      <c r="D231" s="249"/>
      <c r="E231" s="249"/>
      <c r="F231" s="249"/>
      <c r="G231" s="249"/>
      <c r="H231" s="250"/>
      <c r="I231" s="249"/>
      <c r="J231" s="249"/>
      <c r="K231" s="249"/>
      <c r="L231" s="249"/>
      <c r="M231" s="249"/>
      <c r="N231" s="249"/>
      <c r="O231" s="249"/>
      <c r="P231" s="249"/>
      <c r="Q231" s="249"/>
      <c r="R231" s="249"/>
      <c r="S231" s="249"/>
      <c r="T231" s="249"/>
      <c r="U231" s="249"/>
      <c r="V231" s="249"/>
      <c r="W231" s="249"/>
      <c r="X231" s="249"/>
      <c r="Y231" s="249"/>
      <c r="Z231" s="249"/>
      <c r="AA231" s="249"/>
      <c r="AB231" s="249"/>
      <c r="AC231" s="249"/>
      <c r="AD231" s="249"/>
      <c r="AE231" s="249"/>
      <c r="AF231" s="249"/>
      <c r="AG231" s="249"/>
    </row>
    <row r="232" ht="15.75" customHeight="1">
      <c r="A232" s="249"/>
      <c r="B232" s="249"/>
      <c r="C232" s="249"/>
      <c r="D232" s="249"/>
      <c r="E232" s="249"/>
      <c r="F232" s="249"/>
      <c r="G232" s="249"/>
      <c r="H232" s="250"/>
      <c r="I232" s="249"/>
      <c r="J232" s="249"/>
      <c r="K232" s="249"/>
      <c r="L232" s="249"/>
      <c r="M232" s="249"/>
      <c r="N232" s="249"/>
      <c r="O232" s="249"/>
      <c r="P232" s="249"/>
      <c r="Q232" s="249"/>
      <c r="R232" s="249"/>
      <c r="S232" s="249"/>
      <c r="T232" s="249"/>
      <c r="U232" s="249"/>
      <c r="V232" s="249"/>
      <c r="W232" s="249"/>
      <c r="X232" s="249"/>
      <c r="Y232" s="249"/>
      <c r="Z232" s="249"/>
      <c r="AA232" s="249"/>
      <c r="AB232" s="249"/>
      <c r="AC232" s="249"/>
      <c r="AD232" s="249"/>
      <c r="AE232" s="249"/>
      <c r="AF232" s="249"/>
      <c r="AG232" s="249"/>
    </row>
    <row r="233" ht="15.75" customHeight="1">
      <c r="A233" s="249"/>
      <c r="B233" s="249"/>
      <c r="C233" s="249"/>
      <c r="D233" s="249"/>
      <c r="E233" s="249"/>
      <c r="F233" s="249"/>
      <c r="G233" s="249"/>
      <c r="H233" s="250"/>
      <c r="I233" s="249"/>
      <c r="J233" s="249"/>
      <c r="K233" s="249"/>
      <c r="L233" s="249"/>
      <c r="M233" s="249"/>
      <c r="N233" s="249"/>
      <c r="O233" s="249"/>
      <c r="P233" s="249"/>
      <c r="Q233" s="249"/>
      <c r="R233" s="249"/>
      <c r="S233" s="249"/>
      <c r="T233" s="249"/>
      <c r="U233" s="249"/>
      <c r="V233" s="249"/>
      <c r="W233" s="249"/>
      <c r="X233" s="249"/>
      <c r="Y233" s="249"/>
      <c r="Z233" s="249"/>
      <c r="AA233" s="249"/>
      <c r="AB233" s="249"/>
      <c r="AC233" s="249"/>
      <c r="AD233" s="249"/>
      <c r="AE233" s="249"/>
      <c r="AF233" s="249"/>
      <c r="AG233" s="249"/>
    </row>
    <row r="234" ht="15.75" customHeight="1">
      <c r="A234" s="249"/>
      <c r="B234" s="249"/>
      <c r="C234" s="249"/>
      <c r="D234" s="249"/>
      <c r="E234" s="249"/>
      <c r="F234" s="249"/>
      <c r="G234" s="249"/>
      <c r="H234" s="250"/>
      <c r="I234" s="249"/>
      <c r="J234" s="249"/>
      <c r="K234" s="249"/>
      <c r="L234" s="249"/>
      <c r="M234" s="249"/>
      <c r="N234" s="249"/>
      <c r="O234" s="249"/>
      <c r="P234" s="249"/>
      <c r="Q234" s="249"/>
      <c r="R234" s="249"/>
      <c r="S234" s="249"/>
      <c r="T234" s="249"/>
      <c r="U234" s="249"/>
      <c r="V234" s="249"/>
      <c r="W234" s="249"/>
      <c r="X234" s="249"/>
      <c r="Y234" s="249"/>
      <c r="Z234" s="249"/>
      <c r="AA234" s="249"/>
      <c r="AB234" s="249"/>
      <c r="AC234" s="249"/>
      <c r="AD234" s="249"/>
      <c r="AE234" s="249"/>
      <c r="AF234" s="249"/>
      <c r="AG234" s="249"/>
    </row>
    <row r="235" ht="15.75" customHeight="1">
      <c r="A235" s="249"/>
      <c r="B235" s="249"/>
      <c r="C235" s="249"/>
      <c r="D235" s="249"/>
      <c r="E235" s="249"/>
      <c r="F235" s="249"/>
      <c r="G235" s="249"/>
      <c r="H235" s="250"/>
      <c r="I235" s="249"/>
      <c r="J235" s="249"/>
      <c r="K235" s="249"/>
      <c r="L235" s="249"/>
      <c r="M235" s="249"/>
      <c r="N235" s="249"/>
      <c r="O235" s="249"/>
      <c r="P235" s="249"/>
      <c r="Q235" s="249"/>
      <c r="R235" s="249"/>
      <c r="S235" s="249"/>
      <c r="T235" s="249"/>
      <c r="U235" s="249"/>
      <c r="V235" s="249"/>
      <c r="W235" s="249"/>
      <c r="X235" s="249"/>
      <c r="Y235" s="249"/>
      <c r="Z235" s="249"/>
      <c r="AA235" s="249"/>
      <c r="AB235" s="249"/>
      <c r="AC235" s="249"/>
      <c r="AD235" s="249"/>
      <c r="AE235" s="249"/>
      <c r="AF235" s="249"/>
      <c r="AG235" s="249"/>
    </row>
    <row r="236" ht="15.75" customHeight="1">
      <c r="A236" s="249"/>
      <c r="B236" s="249"/>
      <c r="C236" s="249"/>
      <c r="D236" s="249"/>
      <c r="E236" s="249"/>
      <c r="F236" s="249"/>
      <c r="G236" s="249"/>
      <c r="H236" s="250"/>
      <c r="I236" s="249"/>
      <c r="J236" s="249"/>
      <c r="K236" s="249"/>
      <c r="L236" s="249"/>
      <c r="M236" s="249"/>
      <c r="N236" s="249"/>
      <c r="O236" s="249"/>
      <c r="P236" s="249"/>
      <c r="Q236" s="249"/>
      <c r="R236" s="249"/>
      <c r="S236" s="249"/>
      <c r="T236" s="249"/>
      <c r="U236" s="249"/>
      <c r="V236" s="249"/>
      <c r="W236" s="249"/>
      <c r="X236" s="249"/>
      <c r="Y236" s="249"/>
      <c r="Z236" s="249"/>
      <c r="AA236" s="249"/>
      <c r="AB236" s="249"/>
      <c r="AC236" s="249"/>
      <c r="AD236" s="249"/>
      <c r="AE236" s="249"/>
      <c r="AF236" s="249"/>
      <c r="AG236" s="249"/>
    </row>
    <row r="237" ht="15.75" customHeight="1">
      <c r="A237" s="249"/>
      <c r="B237" s="249"/>
      <c r="C237" s="249"/>
      <c r="D237" s="249"/>
      <c r="E237" s="249"/>
      <c r="F237" s="249"/>
      <c r="G237" s="249"/>
      <c r="H237" s="250"/>
      <c r="I237" s="249"/>
      <c r="J237" s="249"/>
      <c r="K237" s="249"/>
      <c r="L237" s="249"/>
      <c r="M237" s="249"/>
      <c r="N237" s="249"/>
      <c r="O237" s="249"/>
      <c r="P237" s="249"/>
      <c r="Q237" s="249"/>
      <c r="R237" s="249"/>
      <c r="S237" s="249"/>
      <c r="T237" s="249"/>
      <c r="U237" s="249"/>
      <c r="V237" s="249"/>
      <c r="W237" s="249"/>
      <c r="X237" s="249"/>
      <c r="Y237" s="249"/>
      <c r="Z237" s="249"/>
      <c r="AA237" s="249"/>
      <c r="AB237" s="249"/>
      <c r="AC237" s="249"/>
      <c r="AD237" s="249"/>
      <c r="AE237" s="249"/>
      <c r="AF237" s="249"/>
      <c r="AG237" s="249"/>
    </row>
    <row r="238" ht="15.75" customHeight="1">
      <c r="A238" s="249"/>
      <c r="B238" s="249"/>
      <c r="C238" s="249"/>
      <c r="D238" s="249"/>
      <c r="E238" s="249"/>
      <c r="F238" s="249"/>
      <c r="G238" s="249"/>
      <c r="H238" s="250"/>
      <c r="I238" s="249"/>
      <c r="J238" s="249"/>
      <c r="K238" s="249"/>
      <c r="L238" s="249"/>
      <c r="M238" s="249"/>
      <c r="N238" s="249"/>
      <c r="O238" s="249"/>
      <c r="P238" s="249"/>
      <c r="Q238" s="249"/>
      <c r="R238" s="249"/>
      <c r="S238" s="249"/>
      <c r="T238" s="249"/>
      <c r="U238" s="249"/>
      <c r="V238" s="249"/>
      <c r="W238" s="249"/>
      <c r="X238" s="249"/>
      <c r="Y238" s="249"/>
      <c r="Z238" s="249"/>
      <c r="AA238" s="249"/>
      <c r="AB238" s="249"/>
      <c r="AC238" s="249"/>
      <c r="AD238" s="249"/>
      <c r="AE238" s="249"/>
      <c r="AF238" s="249"/>
      <c r="AG238" s="249"/>
    </row>
    <row r="239" ht="15.75" customHeight="1">
      <c r="A239" s="249"/>
      <c r="B239" s="249"/>
      <c r="C239" s="249"/>
      <c r="D239" s="249"/>
      <c r="E239" s="249"/>
      <c r="F239" s="249"/>
      <c r="G239" s="249"/>
      <c r="H239" s="250"/>
      <c r="I239" s="249"/>
      <c r="J239" s="249"/>
      <c r="K239" s="249"/>
      <c r="L239" s="249"/>
      <c r="M239" s="249"/>
      <c r="N239" s="249"/>
      <c r="O239" s="249"/>
      <c r="P239" s="249"/>
      <c r="Q239" s="249"/>
      <c r="R239" s="249"/>
      <c r="S239" s="249"/>
      <c r="T239" s="249"/>
      <c r="U239" s="249"/>
      <c r="V239" s="249"/>
      <c r="W239" s="249"/>
      <c r="X239" s="249"/>
      <c r="Y239" s="249"/>
      <c r="Z239" s="249"/>
      <c r="AA239" s="249"/>
      <c r="AB239" s="249"/>
      <c r="AC239" s="249"/>
      <c r="AD239" s="249"/>
      <c r="AE239" s="249"/>
      <c r="AF239" s="249"/>
      <c r="AG239" s="249"/>
    </row>
    <row r="240" ht="15.75" customHeight="1">
      <c r="A240" s="249"/>
      <c r="B240" s="249"/>
      <c r="C240" s="249"/>
      <c r="D240" s="249"/>
      <c r="E240" s="249"/>
      <c r="F240" s="249"/>
      <c r="G240" s="249"/>
      <c r="H240" s="250"/>
      <c r="I240" s="249"/>
      <c r="J240" s="249"/>
      <c r="K240" s="249"/>
      <c r="L240" s="249"/>
      <c r="M240" s="249"/>
      <c r="N240" s="249"/>
      <c r="O240" s="249"/>
      <c r="P240" s="249"/>
      <c r="Q240" s="249"/>
      <c r="R240" s="249"/>
      <c r="S240" s="249"/>
      <c r="T240" s="249"/>
      <c r="U240" s="249"/>
      <c r="V240" s="249"/>
      <c r="W240" s="249"/>
      <c r="X240" s="249"/>
      <c r="Y240" s="249"/>
      <c r="Z240" s="249"/>
      <c r="AA240" s="249"/>
      <c r="AB240" s="249"/>
      <c r="AC240" s="249"/>
      <c r="AD240" s="249"/>
      <c r="AE240" s="249"/>
      <c r="AF240" s="249"/>
      <c r="AG240" s="24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H10:H12"/>
    <mergeCell ref="I10:I12"/>
    <mergeCell ref="B40:H40"/>
    <mergeCell ref="J10:K10"/>
    <mergeCell ref="L10:L11"/>
    <mergeCell ref="J11:K11"/>
    <mergeCell ref="B7:M7"/>
    <mergeCell ref="J9:M9"/>
    <mergeCell ref="B10:B12"/>
    <mergeCell ref="C10:D12"/>
    <mergeCell ref="E10:E12"/>
    <mergeCell ref="F10:F12"/>
    <mergeCell ref="G10:G12"/>
    <mergeCell ref="M10:M1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2020-04-07T19:50:46Z</dcterms:created>
  <dc:creator>Mario</dc:creator>
</cp:coreProperties>
</file>