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 Data About Revenue Department\4. Smart Format\"/>
    </mc:Choice>
  </mc:AlternateContent>
  <xr:revisionPtr revIDLastSave="0" documentId="13_ncr:1_{0078AC99-EEE5-48DD-B652-8BE1B438829C}" xr6:coauthVersionLast="47" xr6:coauthVersionMax="47" xr10:uidLastSave="{00000000-0000-0000-0000-000000000000}"/>
  <bookViews>
    <workbookView xWindow="-120" yWindow="-120" windowWidth="20730" windowHeight="11040" xr2:uid="{6887FFA9-E51D-4ADD-9D44-7903242B5950}"/>
  </bookViews>
  <sheets>
    <sheet name="Format" sheetId="1" r:id="rId1"/>
    <sheet name="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2" l="1"/>
  <c r="C16" i="2"/>
  <c r="D16" i="2" s="1"/>
  <c r="M15" i="2"/>
  <c r="D15" i="2"/>
  <c r="E15" i="2" s="1"/>
  <c r="C15" i="2"/>
  <c r="M14" i="2"/>
  <c r="D14" i="2"/>
  <c r="C14" i="2"/>
  <c r="E14" i="2" s="1"/>
  <c r="F8" i="2"/>
  <c r="F7" i="2"/>
  <c r="F11" i="2" s="1"/>
  <c r="G11" i="2" s="1"/>
  <c r="J6" i="2"/>
  <c r="F6" i="2"/>
  <c r="F10" i="2" s="1"/>
  <c r="G10" i="2" s="1"/>
  <c r="F5" i="2"/>
  <c r="F9" i="2" s="1"/>
  <c r="G9" i="2" s="1"/>
  <c r="F4" i="2"/>
  <c r="I10" i="2" l="1"/>
  <c r="N10" i="2" s="1"/>
  <c r="H10" i="2"/>
  <c r="J10" i="2" s="1"/>
  <c r="F14" i="2"/>
  <c r="G14" i="2" s="1"/>
  <c r="H11" i="2"/>
  <c r="J11" i="2" s="1"/>
  <c r="I11" i="2"/>
  <c r="N11" i="2" s="1"/>
  <c r="F15" i="2"/>
  <c r="G15" i="2" s="1"/>
  <c r="H9" i="2"/>
  <c r="J9" i="2" s="1"/>
  <c r="I9" i="2"/>
  <c r="N9" i="2" s="1"/>
  <c r="P3" i="2" s="1"/>
  <c r="P4" i="2" s="1"/>
  <c r="E16" i="2"/>
  <c r="F16" i="2" l="1"/>
  <c r="G16" i="2" s="1"/>
  <c r="K10" i="2"/>
  <c r="L10" i="2" s="1" a="1"/>
  <c r="L10" i="2" s="1"/>
  <c r="M10" i="2" s="1"/>
  <c r="P5" i="2"/>
  <c r="P6" i="2"/>
  <c r="R6" i="2" s="1"/>
  <c r="T5" i="2" s="1"/>
  <c r="K9" i="2"/>
  <c r="N3" i="2" s="1"/>
  <c r="K11" i="2"/>
  <c r="L11" i="2" s="1" a="1"/>
  <c r="L11" i="2" s="1"/>
  <c r="M11" i="2" s="1"/>
  <c r="L9" i="2" l="1" a="1"/>
  <c r="L9" i="2" s="1"/>
  <c r="M9" i="2" s="1"/>
  <c r="O3" i="2" s="1"/>
  <c r="O4" i="2" s="1"/>
  <c r="O5" i="2" l="1"/>
  <c r="T3" i="2" s="1"/>
  <c r="O6" i="2" l="1"/>
  <c r="Q6" i="2" s="1"/>
  <c r="T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<sst xmlns="http://schemas.openxmlformats.org/spreadsheetml/2006/main" count="63" uniqueCount="45">
  <si>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‫نمبر شمار‬‏</t>
  </si>
  <si>
    <t>‫نام مالک مع احوال‬‏</t>
  </si>
  <si>
    <t>‫حصہ‬‏</t>
  </si>
  <si>
    <t>‫مزروعہ‬‏</t>
  </si>
  <si>
    <t>‫غیر مزروعہ‬‏</t>
  </si>
  <si>
    <t>‫میزان‬‏</t>
  </si>
  <si>
    <t>‫غیرمزروعہ‬‏</t>
  </si>
  <si>
    <t>‫غیر
مزروعہ‬‏</t>
  </si>
  <si>
    <t>‫کیفیت‬‏</t>
  </si>
  <si>
    <t>‫کل رقبہ تقسیم طلب‬‏</t>
  </si>
  <si>
    <t>‫رقبہ مطابق حصہ‬‏</t>
  </si>
  <si>
    <t>‫رقبہ زیرقبضہ فی الحال‬‏</t>
  </si>
  <si>
    <t>‫کمی جوپوری کی جائےگی‬‏</t>
  </si>
  <si>
    <t>‫بیشی جو نکالی جائےگی‬‏</t>
  </si>
  <si>
    <t>‫نقشہ الف بابت کھیوٹ‬</t>
  </si>
  <si>
    <t>‫موضع‬</t>
  </si>
  <si>
    <t>تھٹی سیدو شاہ</t>
  </si>
  <si>
    <t>‫تحصیل‬</t>
  </si>
  <si>
    <t>پنڈی گھیب</t>
  </si>
  <si>
    <t>‫ضلع‬</t>
  </si>
  <si>
    <t>اٹک</t>
  </si>
  <si>
    <t>نقشہ الف</t>
  </si>
  <si>
    <t>Naqsha Alif  Calculator Beta 1.2</t>
  </si>
  <si>
    <t>ٹوٹل رقبہ</t>
  </si>
  <si>
    <t>شخص کا رقبہ</t>
  </si>
  <si>
    <t>Cross Check for Person area</t>
  </si>
  <si>
    <t>Input</t>
  </si>
  <si>
    <t>K</t>
  </si>
  <si>
    <t>M</t>
  </si>
  <si>
    <t>F</t>
  </si>
  <si>
    <t>Total</t>
  </si>
  <si>
    <t>کنال</t>
  </si>
  <si>
    <t>Kanal</t>
  </si>
  <si>
    <t>Total Area</t>
  </si>
  <si>
    <t>مرلہ</t>
  </si>
  <si>
    <t>Marla</t>
  </si>
  <si>
    <t>غیرممکن</t>
  </si>
  <si>
    <t>فیٹ</t>
  </si>
  <si>
    <t>Feet</t>
  </si>
  <si>
    <t>بنجر قدیم</t>
  </si>
  <si>
    <t>ٹوٹل رقبہ ان فٹ</t>
  </si>
  <si>
    <t>میرا</t>
  </si>
  <si>
    <t xml:space="preserve">Must be Zero </t>
  </si>
  <si>
    <t>MARLA</t>
  </si>
  <si>
    <t>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</si>
</sst>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6"/>
      <color theme="1"/>
      <name val="Jameel Noori Nastaleeq"/>
    </font>
    <font>
      <b/>
      <sz val="22"/>
      <color theme="1"/>
      <name val="Copperplate Gothic Bold"/>
      <family val="2"/>
    </font>
    <font>
      <b/>
      <sz val="11"/>
      <color theme="1"/>
      <name val="Jameel Noori Nastaleeq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9" tint="0.39997558519241921"/>
      </top>
      <bottom/>
      <diagonal/>
    </border>
    <border>
      <left/>
      <right style="thin">
        <color theme="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1"/>
      </right>
      <top style="thin">
        <color theme="1"/>
      </top>
      <bottom style="thin">
        <color theme="9" tint="0.39997558519241921"/>
      </bottom>
      <diagonal/>
    </border>
    <border>
      <left/>
      <right/>
      <top style="thin">
        <color theme="1"/>
      </top>
      <bottom style="thin">
        <color theme="9" tint="0.39997558519241921"/>
      </bottom>
      <diagonal/>
    </border>
    <border>
      <left style="thin">
        <color theme="1"/>
      </left>
      <right/>
      <top style="thin">
        <color theme="1"/>
      </top>
      <bottom style="thin">
        <color theme="9" tint="0.3999755851924192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right"/>
    </xf>
    <xf numFmtId="0" fontId="2" fillId="0" borderId="10" xfId="0" applyFont="1" applyBorder="1"/>
    <xf numFmtId="0" fontId="2" fillId="0" borderId="11" xfId="0" applyFont="1" applyBorder="1"/>
    <xf numFmtId="0" fontId="1" fillId="0" borderId="0" xfId="0" applyFont="1" applyAlignment="1">
      <alignment horizontal="center" vertical="center"/>
    </xf>
    <xf numFmtId="0" fontId="0" fillId="4" borderId="0" xfId="0" applyFill="1"/>
    <xf numFmtId="0" fontId="5" fillId="4" borderId="0" xfId="0" applyFont="1" applyFill="1"/>
    <xf numFmtId="0" fontId="5" fillId="7" borderId="1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5" borderId="1" xfId="0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4" borderId="16" xfId="0" applyFill="1" applyBorder="1"/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0" fillId="4" borderId="17" xfId="0" applyFill="1" applyBorder="1"/>
    <xf numFmtId="0" fontId="6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5" fillId="3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0" fillId="3" borderId="1" xfId="0" applyFill="1" applyBorder="1"/>
    <xf numFmtId="0" fontId="0" fillId="11" borderId="1" xfId="0" applyFill="1" applyBorder="1"/>
    <xf numFmtId="164" fontId="0" fillId="4" borderId="0" xfId="0" applyNumberFormat="1" applyFill="1"/>
    <xf numFmtId="0" fontId="0" fillId="12" borderId="0" xfId="0" applyFill="1"/>
    <xf numFmtId="49" fontId="2" fillId="0" borderId="12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4333-1A56-43F7-8A43-EE817143AD40}">
  <sheetPr>
    <pageSetUpPr fitToPage="1"/>
  </sheetPr>
  <dimension ref="A1:T62"/>
  <sheetViews>
    <sheetView tabSelected="1" zoomScale="80" zoomScaleNormal="80" workbookViewId="0">
      <pane ySplit="4" topLeftCell="A5" activePane="bottomLeft" state="frozen"/>
      <selection pane="bottomLeft" activeCell="Q7" sqref="Q7"/>
    </sheetView>
  </sheetViews>
  <sheetFormatPr defaultRowHeight="30.75" x14ac:dyDescent="0.25"/>
  <cols>
    <col min="1" max="1" width="6.7109375" style="1" bestFit="1" customWidth="1"/>
    <col min="2" max="2" width="7.42578125" style="1" bestFit="1" customWidth="1"/>
    <col min="3" max="4" width="10.140625" style="1" bestFit="1" customWidth="1"/>
    <col min="5" max="5" width="7.42578125" style="1" bestFit="1" customWidth="1"/>
    <col min="6" max="7" width="10.140625" style="1" bestFit="1" customWidth="1"/>
    <col min="8" max="8" width="10.28515625" style="1" bestFit="1" customWidth="1"/>
    <col min="9" max="10" width="8.85546875" style="1" bestFit="1" customWidth="1"/>
    <col min="11" max="12" width="10.5703125" style="1" bestFit="1" customWidth="1"/>
    <col min="13" max="13" width="11.5703125" style="1" bestFit="1" customWidth="1"/>
    <col min="14" max="14" width="12.140625" style="1" bestFit="1" customWidth="1"/>
    <col min="15" max="15" width="10.5703125" style="1" bestFit="1" customWidth="1"/>
    <col min="16" max="16" width="8.85546875" style="1" bestFit="1" customWidth="1"/>
    <col min="17" max="17" width="15.7109375" style="1" bestFit="1" customWidth="1"/>
    <col min="18" max="18" width="14.5703125" style="1" bestFit="1" customWidth="1"/>
    <col min="19" max="19" width="28.85546875" style="3" bestFit="1" customWidth="1"/>
    <col min="20" max="20" width="7.42578125" style="2" bestFit="1" customWidth="1"/>
    <col min="21" max="16384" width="9.140625" style="1"/>
  </cols>
  <sheetData>
    <row r="1" spans="1:20" s="21" customFormat="1" x14ac:dyDescent="0.25">
      <c r="A1" s="47" t="s">
        <v>21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</row>
    <row r="2" spans="1:20" s="8" customFormat="1" x14ac:dyDescent="0.75">
      <c r="A2" s="20"/>
      <c r="B2" s="19"/>
      <c r="C2" s="19"/>
      <c r="D2" s="19"/>
      <c r="E2" s="19"/>
      <c r="F2" s="19"/>
      <c r="G2" s="19" t="s">
        <v>20</v>
      </c>
      <c r="H2" s="19" t="s">
        <v>19</v>
      </c>
      <c r="I2" s="19"/>
      <c r="J2" s="19"/>
      <c r="K2" s="19" t="s">
        <v>18</v>
      </c>
      <c r="L2" s="19" t="s">
        <v>17</v>
      </c>
      <c r="M2" s="19"/>
      <c r="N2" s="19" t="s">
        <v>16</v>
      </c>
      <c r="O2" s="19" t="s">
        <v>15</v>
      </c>
      <c r="P2" s="19"/>
      <c r="Q2" s="19">
        <v>555</v>
      </c>
      <c r="R2" s="19"/>
      <c r="S2" s="18" t="s">
        <v>14</v>
      </c>
      <c r="T2" s="17"/>
    </row>
    <row r="3" spans="1:20" s="8" customFormat="1" x14ac:dyDescent="0.75">
      <c r="A3" s="16"/>
      <c r="B3" s="48" t="s">
        <v>13</v>
      </c>
      <c r="C3" s="48"/>
      <c r="D3" s="48"/>
      <c r="E3" s="48" t="s">
        <v>12</v>
      </c>
      <c r="F3" s="48"/>
      <c r="G3" s="48"/>
      <c r="H3" s="48" t="s">
        <v>11</v>
      </c>
      <c r="I3" s="48"/>
      <c r="J3" s="48"/>
      <c r="K3" s="48" t="s">
        <v>10</v>
      </c>
      <c r="L3" s="48"/>
      <c r="M3" s="48"/>
      <c r="N3" s="48" t="s">
        <v>9</v>
      </c>
      <c r="O3" s="48"/>
      <c r="P3" s="48"/>
      <c r="Q3" s="15"/>
      <c r="R3" s="15"/>
      <c r="S3" s="14"/>
      <c r="T3" s="13"/>
    </row>
    <row r="4" spans="1:20" s="8" customFormat="1" ht="61.5" x14ac:dyDescent="0.75">
      <c r="A4" s="11" t="s">
        <v>8</v>
      </c>
      <c r="B4" s="11" t="s">
        <v>5</v>
      </c>
      <c r="C4" s="12" t="s">
        <v>7</v>
      </c>
      <c r="D4" s="11" t="s">
        <v>3</v>
      </c>
      <c r="E4" s="11" t="s">
        <v>5</v>
      </c>
      <c r="F4" s="12" t="s">
        <v>7</v>
      </c>
      <c r="G4" s="11" t="s">
        <v>3</v>
      </c>
      <c r="H4" s="11" t="s">
        <v>5</v>
      </c>
      <c r="I4" s="12" t="s">
        <v>7</v>
      </c>
      <c r="J4" s="11" t="s">
        <v>3</v>
      </c>
      <c r="K4" s="11" t="s">
        <v>5</v>
      </c>
      <c r="L4" s="11" t="s">
        <v>6</v>
      </c>
      <c r="M4" s="11" t="s">
        <v>3</v>
      </c>
      <c r="N4" s="11" t="s">
        <v>5</v>
      </c>
      <c r="O4" s="11" t="s">
        <v>4</v>
      </c>
      <c r="P4" s="11" t="s">
        <v>3</v>
      </c>
      <c r="Q4" s="11" t="s">
        <v>2</v>
      </c>
      <c r="R4" s="10"/>
      <c r="S4" s="9" t="s">
        <v>1</v>
      </c>
      <c r="T4" s="9" t="s">
        <v>0</v>
      </c>
    </row>
    <row r="5" spans="1:20" ht="30.7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  <c r="S5" s="5"/>
      <c r="T5" s="4"/>
    </row>
    <row r="6" spans="1:20" ht="30.7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5"/>
      <c r="T6" s="4"/>
    </row>
    <row r="7" spans="1:20" ht="30.7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5"/>
      <c r="T7" s="4"/>
    </row>
    <row r="8" spans="1:20" ht="30.7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5"/>
      <c r="T8" s="4"/>
    </row>
    <row r="9" spans="1:20" ht="30.7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5"/>
      <c r="T9" s="4"/>
    </row>
    <row r="10" spans="1:20" ht="30.7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5"/>
      <c r="T10" s="4"/>
    </row>
    <row r="11" spans="1:20" ht="30.7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5"/>
      <c r="T11" s="4"/>
    </row>
    <row r="12" spans="1:20" ht="30.7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5"/>
      <c r="T12" s="4"/>
    </row>
    <row r="13" spans="1:20" ht="30.7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5"/>
      <c r="T13" s="4"/>
    </row>
    <row r="14" spans="1:20" ht="30.7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5"/>
      <c r="T14" s="4"/>
    </row>
    <row r="15" spans="1:20" ht="30.7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5"/>
      <c r="T15" s="4"/>
    </row>
    <row r="16" spans="1:20" ht="30.7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5"/>
      <c r="T16" s="4"/>
    </row>
    <row r="17" spans="1:20" ht="30.7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5"/>
      <c r="T17" s="4"/>
    </row>
    <row r="18" spans="1:20" ht="30.7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5"/>
      <c r="T18" s="4"/>
    </row>
    <row r="19" spans="1:20" ht="30.7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5"/>
      <c r="T19" s="4"/>
    </row>
    <row r="20" spans="1:20" ht="30.7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5"/>
      <c r="T20" s="4"/>
    </row>
    <row r="21" spans="1:20" ht="30.7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5"/>
      <c r="T21" s="4"/>
    </row>
    <row r="22" spans="1:20" ht="30.7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5"/>
      <c r="T22" s="4"/>
    </row>
    <row r="23" spans="1:20" ht="30.7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5"/>
      <c r="T23" s="4"/>
    </row>
    <row r="24" spans="1:20" ht="30.7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5"/>
      <c r="T24" s="4"/>
    </row>
    <row r="25" spans="1:20" ht="30.7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5"/>
      <c r="T25" s="4"/>
    </row>
    <row r="26" spans="1:20" ht="30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5"/>
      <c r="T26" s="4"/>
    </row>
    <row r="27" spans="1:20" ht="30.7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5"/>
      <c r="T27" s="4"/>
    </row>
    <row r="28" spans="1:20" ht="30.7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5"/>
      <c r="T28" s="4"/>
    </row>
    <row r="29" spans="1:20" ht="30.7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5"/>
      <c r="T29" s="4"/>
    </row>
    <row r="30" spans="1:20" ht="30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4"/>
    </row>
    <row r="31" spans="1:20" ht="30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5"/>
      <c r="T31" s="4"/>
    </row>
    <row r="32" spans="1:20" ht="30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5"/>
      <c r="T32" s="4"/>
    </row>
    <row r="33" spans="1:20" ht="30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5"/>
      <c r="T33" s="4"/>
    </row>
    <row r="34" spans="1:20" ht="30.7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5"/>
      <c r="T34" s="4"/>
    </row>
    <row r="35" spans="1:20" ht="36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5"/>
      <c r="T35" s="4"/>
    </row>
    <row r="36" spans="1:2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5"/>
      <c r="T36" s="4"/>
    </row>
    <row r="37" spans="1:2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5"/>
      <c r="T37" s="4"/>
    </row>
    <row r="38" spans="1:2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5"/>
      <c r="T38" s="4"/>
    </row>
    <row r="39" spans="1:2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5"/>
      <c r="T39" s="4"/>
    </row>
    <row r="40" spans="1:2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5"/>
      <c r="T40" s="4"/>
    </row>
    <row r="41" spans="1:2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5"/>
      <c r="T41" s="4"/>
    </row>
    <row r="42" spans="1:20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5"/>
      <c r="T42" s="4"/>
    </row>
    <row r="43" spans="1:20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5"/>
      <c r="T43" s="4"/>
    </row>
    <row r="44" spans="1:20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5"/>
      <c r="T44" s="4"/>
    </row>
    <row r="45" spans="1:20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5"/>
      <c r="T45" s="4"/>
    </row>
    <row r="46" spans="1:20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5"/>
      <c r="T46" s="4"/>
    </row>
    <row r="47" spans="1:2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5"/>
      <c r="T47" s="4"/>
    </row>
    <row r="48" spans="1:2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5"/>
      <c r="T48" s="4"/>
    </row>
    <row r="49" spans="1:2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5"/>
      <c r="T49" s="4"/>
    </row>
    <row r="50" spans="1:20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5"/>
      <c r="T50" s="4"/>
    </row>
    <row r="51" spans="1:2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5"/>
      <c r="T51" s="4"/>
    </row>
    <row r="52" spans="1:2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5"/>
      <c r="T52" s="4"/>
    </row>
    <row r="53" spans="1:20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5"/>
      <c r="T53" s="4"/>
    </row>
    <row r="54" spans="1:2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5"/>
      <c r="T54" s="4"/>
    </row>
    <row r="55" spans="1:20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5"/>
      <c r="T55" s="4"/>
    </row>
    <row r="56" spans="1:20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5"/>
      <c r="T56" s="4"/>
    </row>
    <row r="57" spans="1:20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5"/>
      <c r="T57" s="4"/>
    </row>
    <row r="58" spans="1:20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5"/>
      <c r="T58" s="4"/>
    </row>
    <row r="59" spans="1:20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5"/>
      <c r="T59" s="4"/>
    </row>
    <row r="60" spans="1:20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5"/>
      <c r="T60" s="4"/>
    </row>
    <row r="61" spans="1:20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5"/>
      <c r="T61" s="4"/>
    </row>
    <row r="62" spans="1:2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5"/>
      <c r="T62" s="4"/>
    </row>
  </sheetData>
  <mergeCells count="6">
    <mergeCell ref="A1:T1"/>
    <mergeCell ref="B3:D3"/>
    <mergeCell ref="E3:G3"/>
    <mergeCell ref="H3:J3"/>
    <mergeCell ref="K3:M3"/>
    <mergeCell ref="N3:P3"/>
  </mergeCells>
  <pageMargins left="0.7" right="0.7" top="0.75" bottom="0.75" header="0.3" footer="0.3"/>
  <pageSetup paperSize="9" scale="5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C124-A800-4481-9C4D-B2B06843445D}">
  <dimension ref="A1:T16"/>
  <sheetViews>
    <sheetView topLeftCell="A3" workbookViewId="0">
      <selection activeCell="A16" sqref="A16"/>
    </sheetView>
  </sheetViews>
  <sheetFormatPr defaultRowHeight="15" x14ac:dyDescent="0.25"/>
  <cols>
    <col min="1" max="1" width="10" bestFit="1" customWidth="1"/>
    <col min="2" max="2" width="5" bestFit="1" customWidth="1"/>
    <col min="3" max="3" width="3" bestFit="1" customWidth="1"/>
    <col min="4" max="4" width="5" bestFit="1" customWidth="1"/>
    <col min="5" max="5" width="8.7109375" bestFit="1" customWidth="1"/>
    <col min="6" max="7" width="12" bestFit="1" customWidth="1"/>
    <col min="8" max="8" width="7.42578125" bestFit="1" customWidth="1"/>
    <col min="9" max="9" width="12" bestFit="1" customWidth="1"/>
    <col min="10" max="10" width="15.7109375" customWidth="1"/>
    <col min="11" max="13" width="6.140625" customWidth="1"/>
  </cols>
  <sheetData>
    <row r="1" spans="1:20" ht="27.75" x14ac:dyDescent="0.4">
      <c r="A1" s="49" t="s">
        <v>22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ht="23.25" x14ac:dyDescent="0.6">
      <c r="A2" s="50" t="s">
        <v>23</v>
      </c>
      <c r="B2" s="50"/>
      <c r="C2" s="50"/>
      <c r="D2" s="50"/>
      <c r="E2" s="50"/>
      <c r="F2" s="50"/>
      <c r="G2" s="22"/>
      <c r="H2" s="23"/>
      <c r="I2" s="51" t="s">
        <v>24</v>
      </c>
      <c r="J2" s="52"/>
      <c r="K2" s="22"/>
      <c r="L2" s="22"/>
      <c r="M2" s="22"/>
      <c r="N2" s="53" t="s">
        <v>25</v>
      </c>
      <c r="O2" s="53"/>
      <c r="P2" s="53"/>
      <c r="Q2" s="53"/>
      <c r="R2" s="53"/>
      <c r="S2" s="53"/>
      <c r="T2" s="53"/>
    </row>
    <row r="3" spans="1:20" ht="23.25" x14ac:dyDescent="0.25">
      <c r="A3" s="24" t="s">
        <v>26</v>
      </c>
      <c r="B3" s="24" t="s">
        <v>27</v>
      </c>
      <c r="C3" s="24" t="s">
        <v>28</v>
      </c>
      <c r="D3" s="24" t="s">
        <v>29</v>
      </c>
      <c r="E3" s="25"/>
      <c r="F3" s="24" t="s">
        <v>30</v>
      </c>
      <c r="G3" s="26"/>
      <c r="H3" s="22"/>
      <c r="I3" s="27" t="s">
        <v>31</v>
      </c>
      <c r="J3" s="28">
        <v>17</v>
      </c>
      <c r="K3" s="22"/>
      <c r="L3" s="22"/>
      <c r="M3" s="22"/>
      <c r="N3" s="29">
        <f>SUM(K9:K11)</f>
        <v>16</v>
      </c>
      <c r="O3" s="30">
        <f>SUM(M9:M11)</f>
        <v>34.999999999999993</v>
      </c>
      <c r="P3" s="30">
        <f>SUM(N9:N11)</f>
        <v>212.00000000000819</v>
      </c>
      <c r="Q3" s="30"/>
      <c r="R3" s="30"/>
      <c r="S3" s="31" t="s">
        <v>32</v>
      </c>
      <c r="T3" s="28">
        <f>N3+O5</f>
        <v>17</v>
      </c>
    </row>
    <row r="4" spans="1:20" ht="23.25" x14ac:dyDescent="0.25">
      <c r="A4" s="32" t="s">
        <v>33</v>
      </c>
      <c r="B4" s="28">
        <v>21</v>
      </c>
      <c r="C4" s="33">
        <v>14</v>
      </c>
      <c r="D4" s="33">
        <v>240</v>
      </c>
      <c r="E4" s="34"/>
      <c r="F4" s="35">
        <f>B4*20*272+C4*272+D4</f>
        <v>118288</v>
      </c>
      <c r="G4" s="22"/>
      <c r="H4" s="22"/>
      <c r="I4" s="27" t="s">
        <v>34</v>
      </c>
      <c r="J4" s="28">
        <v>15</v>
      </c>
      <c r="K4" s="22"/>
      <c r="L4" s="22"/>
      <c r="M4" s="22"/>
      <c r="N4" s="30"/>
      <c r="O4" s="30">
        <f>O3/20</f>
        <v>1.7499999999999996</v>
      </c>
      <c r="P4" s="30">
        <f>P3/272</f>
        <v>0.77941176470591245</v>
      </c>
      <c r="Q4" s="30"/>
      <c r="R4" s="30"/>
      <c r="S4" s="31" t="s">
        <v>35</v>
      </c>
      <c r="T4" s="28">
        <f>Q6+P5</f>
        <v>14.999999999999991</v>
      </c>
    </row>
    <row r="5" spans="1:20" ht="23.25" x14ac:dyDescent="0.25">
      <c r="A5" s="32" t="s">
        <v>36</v>
      </c>
      <c r="B5" s="28">
        <v>0</v>
      </c>
      <c r="C5" s="28">
        <v>0</v>
      </c>
      <c r="D5" s="28">
        <v>0</v>
      </c>
      <c r="E5" s="34"/>
      <c r="F5" s="35">
        <f t="shared" ref="F5:F7" si="0">B5*20*272+C5*272+D5</f>
        <v>0</v>
      </c>
      <c r="G5" s="22"/>
      <c r="H5" s="22"/>
      <c r="I5" s="27" t="s">
        <v>37</v>
      </c>
      <c r="J5" s="28">
        <v>212</v>
      </c>
      <c r="K5" s="22"/>
      <c r="L5" s="22"/>
      <c r="M5" s="22"/>
      <c r="N5" s="30"/>
      <c r="O5" s="29">
        <f>TRUNC(O4)</f>
        <v>1</v>
      </c>
      <c r="P5" s="29">
        <f>TRUNC(P4)</f>
        <v>0</v>
      </c>
      <c r="Q5" s="30"/>
      <c r="R5" s="30"/>
      <c r="S5" s="31" t="s">
        <v>38</v>
      </c>
      <c r="T5" s="28">
        <f>R6</f>
        <v>212.00000000000819</v>
      </c>
    </row>
    <row r="6" spans="1:20" ht="23.25" x14ac:dyDescent="0.25">
      <c r="A6" s="32" t="s">
        <v>39</v>
      </c>
      <c r="B6" s="28">
        <v>4</v>
      </c>
      <c r="C6" s="28">
        <v>15</v>
      </c>
      <c r="D6" s="28">
        <v>128</v>
      </c>
      <c r="E6" s="34"/>
      <c r="F6" s="35">
        <f t="shared" si="0"/>
        <v>25968</v>
      </c>
      <c r="G6" s="22"/>
      <c r="H6" s="22"/>
      <c r="I6" s="27" t="s">
        <v>40</v>
      </c>
      <c r="J6" s="36">
        <f>J3*5440+J4*272+J5</f>
        <v>96772</v>
      </c>
      <c r="K6" s="22"/>
      <c r="L6" s="22"/>
      <c r="M6" s="22"/>
      <c r="N6" s="30"/>
      <c r="O6" s="30">
        <f>O4-O5</f>
        <v>0.74999999999999956</v>
      </c>
      <c r="P6" s="30">
        <f>P4-P5</f>
        <v>0.77941176470591245</v>
      </c>
      <c r="Q6" s="29">
        <f>O6*20</f>
        <v>14.999999999999991</v>
      </c>
      <c r="R6" s="29">
        <f>P6*272</f>
        <v>212.00000000000819</v>
      </c>
      <c r="S6" s="22"/>
      <c r="T6" s="22"/>
    </row>
    <row r="7" spans="1:20" x14ac:dyDescent="0.25">
      <c r="A7" s="32" t="s">
        <v>41</v>
      </c>
      <c r="B7" s="28">
        <v>16</v>
      </c>
      <c r="C7" s="28">
        <v>19</v>
      </c>
      <c r="D7" s="28">
        <v>112</v>
      </c>
      <c r="E7" s="37"/>
      <c r="F7" s="35">
        <f t="shared" si="0"/>
        <v>92320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0" x14ac:dyDescent="0.25">
      <c r="A8" s="54" t="s">
        <v>42</v>
      </c>
      <c r="B8" s="54"/>
      <c r="C8" s="54"/>
      <c r="D8" s="54"/>
      <c r="E8" s="54"/>
      <c r="F8" s="38">
        <f>F4-SUM(F5:F7)</f>
        <v>0</v>
      </c>
      <c r="G8" s="39"/>
      <c r="H8" s="40" t="s">
        <v>43</v>
      </c>
      <c r="I8" s="39"/>
      <c r="J8" s="39"/>
      <c r="K8" s="41" t="s">
        <v>32</v>
      </c>
      <c r="L8" s="39"/>
      <c r="M8" s="41" t="s">
        <v>35</v>
      </c>
      <c r="N8" s="41" t="s">
        <v>44</v>
      </c>
      <c r="O8" s="22"/>
      <c r="P8" s="22"/>
      <c r="Q8" s="22"/>
      <c r="R8" s="22"/>
      <c r="S8" s="22"/>
      <c r="T8" s="22"/>
    </row>
    <row r="9" spans="1:20" x14ac:dyDescent="0.25">
      <c r="A9" s="22"/>
      <c r="B9" s="22"/>
      <c r="C9" s="22"/>
      <c r="D9" s="22"/>
      <c r="E9" s="42" t="s">
        <v>36</v>
      </c>
      <c r="F9" s="35">
        <f>F5*$J6/$F4</f>
        <v>0</v>
      </c>
      <c r="G9" s="35">
        <f>F9/272</f>
        <v>0</v>
      </c>
      <c r="H9" s="43">
        <f>TRUNC(G9)</f>
        <v>0</v>
      </c>
      <c r="I9" s="35">
        <f>G9-TRUNC(G9)</f>
        <v>0</v>
      </c>
      <c r="J9" s="35" t="b">
        <f>IF(H9&gt;20,H9/20)</f>
        <v>0</v>
      </c>
      <c r="K9" s="41">
        <f>TRUNC(J9)</f>
        <v>0</v>
      </c>
      <c r="L9" s="35" cm="1">
        <f t="array" ref="L9">IF(J9&gt;0, J9-K9, L=H9)</f>
        <v>0</v>
      </c>
      <c r="M9" s="41">
        <f>IF(L9&gt;0, L9*20,H9)</f>
        <v>0</v>
      </c>
      <c r="N9" s="44">
        <f>I9*272</f>
        <v>0</v>
      </c>
      <c r="O9" s="22"/>
      <c r="P9" s="22"/>
      <c r="Q9" s="22"/>
      <c r="R9" s="22"/>
      <c r="S9" s="22"/>
      <c r="T9" s="22"/>
    </row>
    <row r="10" spans="1:20" x14ac:dyDescent="0.25">
      <c r="A10" s="22"/>
      <c r="B10" s="22"/>
      <c r="C10" s="22"/>
      <c r="D10" s="22"/>
      <c r="E10" s="42" t="s">
        <v>39</v>
      </c>
      <c r="F10" s="35">
        <f>F6*J6/$F4</f>
        <v>21244.549709184364</v>
      </c>
      <c r="G10" s="35">
        <f t="shared" ref="G10:G11" si="1">F10/272</f>
        <v>78.10496216611898</v>
      </c>
      <c r="H10" s="43">
        <f t="shared" ref="H10:H11" si="2">TRUNC(G10)</f>
        <v>78</v>
      </c>
      <c r="I10" s="35">
        <f t="shared" ref="I10:I11" si="3">G10-TRUNC(G10)</f>
        <v>0.10496216611898035</v>
      </c>
      <c r="J10" s="35">
        <f t="shared" ref="J10:J11" si="4">IF(H10&gt;20,H10/20)</f>
        <v>3.9</v>
      </c>
      <c r="K10" s="41">
        <f t="shared" ref="K10:K11" si="5">TRUNC(J10)</f>
        <v>3</v>
      </c>
      <c r="L10" s="35" cm="1">
        <f t="array" ref="L10">IF(J10&gt;0, J10-K10, L=H10)</f>
        <v>0.89999999999999991</v>
      </c>
      <c r="M10" s="41">
        <f t="shared" ref="M10:M11" si="6">IF(L10&gt;0, L10*20,H10)</f>
        <v>18</v>
      </c>
      <c r="N10" s="44">
        <f t="shared" ref="N10:N11" si="7">I10*272</f>
        <v>28.549709184362655</v>
      </c>
      <c r="O10" s="22"/>
      <c r="P10" s="22"/>
      <c r="Q10" s="22"/>
      <c r="R10" s="22"/>
      <c r="S10" s="22"/>
      <c r="T10" s="22"/>
    </row>
    <row r="11" spans="1:20" x14ac:dyDescent="0.25">
      <c r="A11" s="22"/>
      <c r="B11" s="22"/>
      <c r="C11" s="22"/>
      <c r="D11" s="22"/>
      <c r="E11" s="42" t="s">
        <v>41</v>
      </c>
      <c r="F11" s="35">
        <f>F7*J6/$F4</f>
        <v>75527.450290815643</v>
      </c>
      <c r="G11" s="35">
        <f t="shared" si="1"/>
        <v>277.67444959858693</v>
      </c>
      <c r="H11" s="43">
        <f t="shared" si="2"/>
        <v>277</v>
      </c>
      <c r="I11" s="35">
        <f t="shared" si="3"/>
        <v>0.6744495985869321</v>
      </c>
      <c r="J11" s="35">
        <f t="shared" si="4"/>
        <v>13.85</v>
      </c>
      <c r="K11" s="41">
        <f t="shared" si="5"/>
        <v>13</v>
      </c>
      <c r="L11" s="35" cm="1">
        <f t="array" ref="L11">IF(J11&gt;0, J11-K11, L=H11)</f>
        <v>0.84999999999999964</v>
      </c>
      <c r="M11" s="41">
        <f t="shared" si="6"/>
        <v>16.999999999999993</v>
      </c>
      <c r="N11" s="44">
        <f t="shared" si="7"/>
        <v>183.45029081564553</v>
      </c>
      <c r="O11" s="45"/>
      <c r="P11" s="22"/>
      <c r="Q11" s="22"/>
      <c r="R11" s="22"/>
      <c r="S11" s="22"/>
      <c r="T11" s="22"/>
    </row>
    <row r="12" spans="1:20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0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0" x14ac:dyDescent="0.25">
      <c r="A14">
        <v>27170</v>
      </c>
      <c r="B14">
        <v>5440</v>
      </c>
      <c r="C14">
        <f>A14/B14</f>
        <v>4.9944852941176467</v>
      </c>
      <c r="D14" s="46">
        <f>TRUNC(C14)</f>
        <v>4</v>
      </c>
      <c r="E14">
        <f>(C14-D14)*20</f>
        <v>19.889705882352935</v>
      </c>
      <c r="F14" s="46">
        <f>TRUNC(E14)</f>
        <v>19</v>
      </c>
      <c r="G14" s="46">
        <f>(E14-F14)*272</f>
        <v>241.99999999999829</v>
      </c>
      <c r="J14" t="s">
        <v>27</v>
      </c>
      <c r="K14" t="s">
        <v>28</v>
      </c>
      <c r="L14" t="s">
        <v>29</v>
      </c>
      <c r="M14">
        <f>SUM(M15:M16)</f>
        <v>96772</v>
      </c>
    </row>
    <row r="15" spans="1:20" x14ac:dyDescent="0.25">
      <c r="A15">
        <v>6014</v>
      </c>
      <c r="B15">
        <v>5440</v>
      </c>
      <c r="C15">
        <f>A15/B15</f>
        <v>1.1055147058823529</v>
      </c>
      <c r="D15" s="46">
        <f>TRUNC(C15)</f>
        <v>1</v>
      </c>
      <c r="E15">
        <f>(C15-D15)*20</f>
        <v>2.110294117647058</v>
      </c>
      <c r="F15" s="46">
        <f>TRUNC(E15)</f>
        <v>2</v>
      </c>
      <c r="G15" s="46">
        <f>(E15-F15)*272</f>
        <v>29.999999999999773</v>
      </c>
      <c r="J15">
        <v>3</v>
      </c>
      <c r="K15">
        <v>18</v>
      </c>
      <c r="L15">
        <v>29</v>
      </c>
      <c r="M15">
        <f>(J15*5440)+(K15*272)+(L15)</f>
        <v>21245</v>
      </c>
    </row>
    <row r="16" spans="1:20" x14ac:dyDescent="0.25">
      <c r="A16">
        <v>96772</v>
      </c>
      <c r="B16">
        <v>5440</v>
      </c>
      <c r="C16">
        <f>A16/B16</f>
        <v>17.788970588235294</v>
      </c>
      <c r="D16" s="46">
        <f>TRUNC(C16)</f>
        <v>17</v>
      </c>
      <c r="E16">
        <f>(C16-D16)*20</f>
        <v>15.779411764705884</v>
      </c>
      <c r="F16" s="46">
        <f>TRUNC(E16)</f>
        <v>15</v>
      </c>
      <c r="G16" s="46">
        <f>(E16-F16)*272</f>
        <v>212.00000000000045</v>
      </c>
      <c r="J16">
        <v>13</v>
      </c>
      <c r="K16">
        <v>17</v>
      </c>
      <c r="L16">
        <v>183</v>
      </c>
      <c r="M16">
        <f>(J16*5440)+(K16*272)+(L16)</f>
        <v>75527</v>
      </c>
    </row>
  </sheetData>
  <mergeCells count="5">
    <mergeCell ref="A1:T1"/>
    <mergeCell ref="A2:F2"/>
    <mergeCell ref="I2:J2"/>
    <mergeCell ref="N2:T2"/>
    <mergeCell ref="A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YPA PINDIGHEB</dc:creator>
  <cp:lastModifiedBy>YPA PINDIGHEB</cp:lastModifiedBy>
  <dcterms:created xsi:type="dcterms:W3CDTF">2024-04-27T08:44:51Z</dcterms:created>
  <dcterms:modified xsi:type="dcterms:W3CDTF">2025-01-05T11:46:37Z</dcterms:modified>
</cp:coreProperties>
</file>