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eación" sheetId="1" r:id="rId3"/>
    <sheet state="visible" name="Control De Versiones" sheetId="2" r:id="rId4"/>
    <sheet state="visible" name="Hoja2" sheetId="3" r:id="rId5"/>
    <sheet state="visible" name="Hoja3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51">
      <text>
        <t xml:space="preserve">ya los libere por ti che saludos
	-GUILLERMO VIVALDO VAZQUEZ</t>
      </text>
    </comment>
    <comment authorId="0" ref="K87">
      <text>
        <t xml:space="preserve">Listo príncipo, +guillermo.vivaldo@upaep.edu.mx , tu módulo ha sido liberado por mi
	-BRENDA ROBLES ANTONIO</t>
      </text>
    </comment>
  </commentList>
</comments>
</file>

<file path=xl/sharedStrings.xml><?xml version="1.0" encoding="utf-8"?>
<sst xmlns="http://schemas.openxmlformats.org/spreadsheetml/2006/main" count="657" uniqueCount="123">
  <si>
    <t>Control De Versiones</t>
  </si>
  <si>
    <t>Nombre Del Archivo</t>
  </si>
  <si>
    <t>Versión</t>
  </si>
  <si>
    <t>Fecha</t>
  </si>
  <si>
    <t>Autor</t>
  </si>
  <si>
    <t>Comentarios</t>
  </si>
  <si>
    <t>Csoft-Planeacion-230217.xls</t>
  </si>
  <si>
    <t>23/02/17</t>
  </si>
  <si>
    <t>GVV</t>
  </si>
  <si>
    <t>Se creo el documento como un auxiliar para el control de la planeación</t>
  </si>
  <si>
    <t>Csoft Planeacion Del Sistema</t>
  </si>
  <si>
    <t xml:space="preserve">Con ayuda de JAGC se añadieron las columnas de Valor ganado para el ciclo, para el proyecto, fecha de inicio y de fin, revisores, y tiempo planeado y actual de revision, se comenzaron a registrar algunos tiempos de las actividades que ya se comenzaron </t>
  </si>
  <si>
    <t>Se añadieron las columnas de fecha de inicio planeada y fecha de fin estimada, se reorganizaron algunas columnas para mejor entendimiento del documento, se cambiaron los nombres de las columnas del valor ganado, se añadio el control de versiones</t>
  </si>
  <si>
    <t>Tarea/Actividad</t>
  </si>
  <si>
    <t>26/03/17</t>
  </si>
  <si>
    <t>Se agregó el valor ganado de cada subtarea para todo el proyecto con el fin de que en reporte de cada semana no se presente un valor ganado del 0% en caso de no concluir ningún modulo.</t>
  </si>
  <si>
    <t xml:space="preserve">Encargados </t>
  </si>
  <si>
    <t>Plan De Tiempo</t>
  </si>
  <si>
    <t>Plan Tamaño Valor</t>
  </si>
  <si>
    <t xml:space="preserve">Nombre de la Actividad / Subtarea </t>
  </si>
  <si>
    <t>No. Encargados</t>
  </si>
  <si>
    <t>Requerimiento</t>
  </si>
  <si>
    <t xml:space="preserve">JAGC </t>
  </si>
  <si>
    <t xml:space="preserve">JAGB </t>
  </si>
  <si>
    <t>BRA</t>
  </si>
  <si>
    <t>RMM</t>
  </si>
  <si>
    <t>Revisor</t>
  </si>
  <si>
    <t>Estatus de Revision</t>
  </si>
  <si>
    <t>Tiempo planeado de Revision</t>
  </si>
  <si>
    <t>Tiempo de Revision Actual</t>
  </si>
  <si>
    <t>Minutos Planeados</t>
  </si>
  <si>
    <t>Minutos Actuales</t>
  </si>
  <si>
    <t>Fecha Inicio Planeada</t>
  </si>
  <si>
    <t>Fecha Fin Estimada</t>
  </si>
  <si>
    <t>Fecha Inicio Real</t>
  </si>
  <si>
    <t>Fecha Fin Real</t>
  </si>
  <si>
    <t>Valor Planeado Modulo</t>
  </si>
  <si>
    <t>Acumulado Valor Ganado Modulo</t>
  </si>
  <si>
    <t>Valor Planeado De Subtareas Para el Ciclo</t>
  </si>
  <si>
    <t>Acumulado del Valor Ganado de Subtareas Para el Ciclo</t>
  </si>
  <si>
    <t>Valor Ganado Del Modulo Para El Ciclo</t>
  </si>
  <si>
    <t>Acumulado Del Valor Ganado Del Modulo Para El Ciclo</t>
  </si>
  <si>
    <t>Valor Ganado Para El Proyecto</t>
  </si>
  <si>
    <t>Valor Ganado Acumulado para El Proyecto</t>
  </si>
  <si>
    <t>Ciclo 1</t>
  </si>
  <si>
    <t>Creación De la Base De Datos</t>
  </si>
  <si>
    <t>D.Conceptual</t>
  </si>
  <si>
    <t>x</t>
  </si>
  <si>
    <t>BRA,GVV</t>
  </si>
  <si>
    <t>Liberado</t>
  </si>
  <si>
    <t>29/03/17</t>
  </si>
  <si>
    <t>Definir Estructura De la Base De Datos</t>
  </si>
  <si>
    <t xml:space="preserve">BRA </t>
  </si>
  <si>
    <t>Crear la base de datos en MySQL</t>
  </si>
  <si>
    <t>Creación De Las Tablas De La Base De Datos</t>
  </si>
  <si>
    <t>Alta De Tablas En la Base De Datos</t>
  </si>
  <si>
    <t xml:space="preserve">Asginación De Claves </t>
  </si>
  <si>
    <t>23/03/17</t>
  </si>
  <si>
    <t xml:space="preserve">Normalización de Tablas </t>
  </si>
  <si>
    <t>Alta De Registros de Prueba</t>
  </si>
  <si>
    <t>28/03/17</t>
  </si>
  <si>
    <t>Creación De La Estructura Del Menú Principal</t>
  </si>
  <si>
    <t>17/03/17</t>
  </si>
  <si>
    <t>30/03/17</t>
  </si>
  <si>
    <t>Planeación</t>
  </si>
  <si>
    <t>15/03/17</t>
  </si>
  <si>
    <t>Diseño</t>
  </si>
  <si>
    <t>15/03/18</t>
  </si>
  <si>
    <t>Revisión De Diseño</t>
  </si>
  <si>
    <t>Codificación</t>
  </si>
  <si>
    <t>16/03/17</t>
  </si>
  <si>
    <t>16/03/18</t>
  </si>
  <si>
    <t>Revisión De Código</t>
  </si>
  <si>
    <t xml:space="preserve">Compilación </t>
  </si>
  <si>
    <t>17/03/18</t>
  </si>
  <si>
    <t>Pruebas</t>
  </si>
  <si>
    <t>PM</t>
  </si>
  <si>
    <t xml:space="preserve">Enlazamiento de La Base De Datos a C </t>
  </si>
  <si>
    <t>JAGB</t>
  </si>
  <si>
    <t>21/03/17</t>
  </si>
  <si>
    <t>14/03/17</t>
  </si>
  <si>
    <t>18/03/17</t>
  </si>
  <si>
    <t>19/03/17</t>
  </si>
  <si>
    <t>Creación del Menú de Alumnos</t>
  </si>
  <si>
    <t>3.3.2</t>
  </si>
  <si>
    <t>JAGC</t>
  </si>
  <si>
    <t>20/03/17</t>
  </si>
  <si>
    <t>25/03/17</t>
  </si>
  <si>
    <t>Altas De Alumnos</t>
  </si>
  <si>
    <t>3.3.3</t>
  </si>
  <si>
    <t>22/03/17</t>
  </si>
  <si>
    <t>Creación del Menú de Maestros</t>
  </si>
  <si>
    <t>3.3.5</t>
  </si>
  <si>
    <t>Altas De Maestros</t>
  </si>
  <si>
    <t>24/03/17</t>
  </si>
  <si>
    <t>Creación del Menú de Planes</t>
  </si>
  <si>
    <t>3.3.8</t>
  </si>
  <si>
    <t>GVV, JAGB</t>
  </si>
  <si>
    <t>Alta De Planes</t>
  </si>
  <si>
    <t>Totales del Ciclo 1</t>
  </si>
  <si>
    <t>Totales En Horas Ciclo 1</t>
  </si>
  <si>
    <t>Ciclo 2</t>
  </si>
  <si>
    <t>Transformación del .sql de la BD a .db</t>
  </si>
  <si>
    <t>N/A</t>
  </si>
  <si>
    <t>Integración De Los Módulos</t>
  </si>
  <si>
    <t>Pruebas De Integración</t>
  </si>
  <si>
    <t>Bajas De Alumnos</t>
  </si>
  <si>
    <t>Alumnos Cambios</t>
  </si>
  <si>
    <t>3.3.4</t>
  </si>
  <si>
    <t>Bajas De Maestros</t>
  </si>
  <si>
    <t>3.3.6</t>
  </si>
  <si>
    <t>Maestros Cambios</t>
  </si>
  <si>
    <t>3.3.7</t>
  </si>
  <si>
    <t>Baja De Planes</t>
  </si>
  <si>
    <t>3.3.9</t>
  </si>
  <si>
    <t>Planes Cambios</t>
  </si>
  <si>
    <t>3.3.10</t>
  </si>
  <si>
    <t>Menú De Reportes</t>
  </si>
  <si>
    <t>3.3.15</t>
  </si>
  <si>
    <t>Menú De Reportes De Alumnos</t>
  </si>
  <si>
    <t>Menú De Reportes De Maestros</t>
  </si>
  <si>
    <t>Menú De Reportes De Materias</t>
  </si>
  <si>
    <t>Menú De Reportes De Planes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</si>
</sst>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mm/dd/yy"/>
    <numFmt numFmtId="166" formatCode="0.0%"/>
  </numFmts>
  <fonts count="8">
    <font>
      <sz val="11.0"/>
      <color rgb="FF000000"/>
      <name val="Calibri"/>
    </font>
    <font>
      <sz val="18.0"/>
      <name val="Arial"/>
    </font>
    <font>
      <sz val="12.0"/>
      <name val="Arial"/>
    </font>
    <font>
      <sz val="12.0"/>
    </font>
    <font/>
    <font>
      <b/>
      <sz val="12.0"/>
      <color rgb="FF17365D"/>
      <name val="Arial"/>
    </font>
    <font>
      <b/>
      <sz val="12.0"/>
      <color rgb="FFFFFFFF"/>
    </font>
    <font>
      <b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F9900"/>
        <bgColor rgb="FFFF9900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0" fillId="0" fontId="0" numFmtId="0" xfId="0" applyFont="1"/>
    <xf borderId="1" fillId="0" fontId="2" numFmtId="164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/>
    </xf>
    <xf borderId="1" fillId="0" fontId="2" numFmtId="0" xfId="0" applyAlignment="1" applyBorder="1" applyFont="1">
      <alignment horizontal="center" vertical="top" wrapText="1"/>
    </xf>
    <xf borderId="0" fillId="2" fontId="4" numFmtId="0" xfId="0" applyFill="1" applyFont="1"/>
    <xf borderId="1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2" fillId="2" fontId="0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2" fillId="2" fontId="0" numFmtId="0" xfId="0" applyAlignment="1" applyBorder="1" applyFont="1">
      <alignment horizontal="center"/>
    </xf>
    <xf borderId="1" fillId="2" fontId="0" numFmtId="0" xfId="0" applyAlignment="1" applyBorder="1" applyFont="1">
      <alignment horizontal="center"/>
    </xf>
    <xf borderId="0" fillId="2" fontId="4" numFmtId="0" xfId="0" applyAlignment="1" applyFont="1">
      <alignment/>
    </xf>
    <xf borderId="1" fillId="3" fontId="0" numFmtId="0" xfId="0" applyAlignment="1" applyBorder="1" applyFill="1" applyFont="1">
      <alignment horizontal="center"/>
    </xf>
    <xf borderId="1" fillId="3" fontId="0" numFmtId="0" xfId="0" applyAlignment="1" applyBorder="1" applyFont="1">
      <alignment horizontal="center" wrapText="1"/>
    </xf>
    <xf borderId="0" fillId="4" fontId="6" numFmtId="0" xfId="0" applyAlignment="1" applyFill="1" applyFont="1">
      <alignment horizontal="center" vertical="center" wrapText="1"/>
    </xf>
    <xf borderId="1" fillId="5" fontId="0" numFmtId="0" xfId="0" applyAlignment="1" applyBorder="1" applyFill="1" applyFont="1">
      <alignment horizontal="center"/>
    </xf>
    <xf borderId="5" fillId="5" fontId="0" numFmtId="0" xfId="0" applyAlignment="1" applyBorder="1" applyFont="1">
      <alignment horizontal="center" vertical="center"/>
    </xf>
    <xf borderId="1" fillId="5" fontId="0" numFmtId="0" xfId="0" applyAlignment="1" applyBorder="1" applyFont="1">
      <alignment horizontal="center"/>
    </xf>
    <xf borderId="1" fillId="5" fontId="0" numFmtId="165" xfId="0" applyAlignment="1" applyBorder="1" applyFont="1" applyNumberFormat="1">
      <alignment horizontal="center"/>
    </xf>
    <xf borderId="1" fillId="5" fontId="0" numFmtId="9" xfId="0" applyAlignment="1" applyBorder="1" applyFont="1" applyNumberFormat="1">
      <alignment horizontal="center"/>
    </xf>
    <xf borderId="1" fillId="5" fontId="0" numFmtId="166" xfId="0" applyAlignment="1" applyBorder="1" applyFont="1" applyNumberFormat="1">
      <alignment horizontal="center" vertical="center"/>
    </xf>
    <xf borderId="5" fillId="5" fontId="0" numFmtId="166" xfId="0" applyAlignment="1" applyBorder="1" applyFont="1" applyNumberFormat="1">
      <alignment horizontal="center" vertical="center"/>
    </xf>
    <xf borderId="5" fillId="5" fontId="0" numFmtId="166" xfId="0" applyAlignment="1" applyBorder="1" applyFont="1" applyNumberFormat="1">
      <alignment horizontal="center" vertical="center"/>
    </xf>
    <xf borderId="5" fillId="5" fontId="0" numFmtId="9" xfId="0" applyAlignment="1" applyBorder="1" applyFont="1" applyNumberFormat="1">
      <alignment horizontal="center" vertical="center"/>
    </xf>
    <xf borderId="5" fillId="5" fontId="0" numFmtId="9" xfId="0" applyAlignment="1" applyBorder="1" applyFont="1" applyNumberFormat="1">
      <alignment horizontal="center" vertical="center"/>
    </xf>
    <xf borderId="1" fillId="6" fontId="0" numFmtId="0" xfId="0" applyAlignment="1" applyBorder="1" applyFill="1" applyFont="1">
      <alignment horizontal="center"/>
    </xf>
    <xf borderId="6" fillId="0" fontId="4" numFmtId="0" xfId="0" applyBorder="1" applyFont="1"/>
    <xf borderId="1" fillId="6" fontId="0" numFmtId="165" xfId="0" applyAlignment="1" applyBorder="1" applyFont="1" applyNumberFormat="1">
      <alignment horizontal="center"/>
    </xf>
    <xf borderId="1" fillId="6" fontId="0" numFmtId="166" xfId="0" applyAlignment="1" applyBorder="1" applyFont="1" applyNumberFormat="1">
      <alignment horizontal="center"/>
    </xf>
    <xf borderId="1" fillId="6" fontId="0" numFmtId="166" xfId="0" applyAlignment="1" applyBorder="1" applyFont="1" applyNumberFormat="1">
      <alignment horizontal="center" vertical="center"/>
    </xf>
    <xf borderId="1" fillId="6" fontId="0" numFmtId="0" xfId="0" applyAlignment="1" applyBorder="1" applyFont="1">
      <alignment horizontal="center"/>
    </xf>
    <xf borderId="7" fillId="0" fontId="4" numFmtId="0" xfId="0" applyBorder="1" applyFont="1"/>
    <xf borderId="1" fillId="6" fontId="0" numFmtId="9" xfId="0" applyAlignment="1" applyBorder="1" applyFont="1" applyNumberFormat="1">
      <alignment horizontal="center"/>
    </xf>
    <xf borderId="1" fillId="5" fontId="0" numFmtId="9" xfId="0" applyAlignment="1" applyBorder="1" applyFont="1" applyNumberFormat="1">
      <alignment horizontal="center"/>
    </xf>
    <xf borderId="5" fillId="5" fontId="0" numFmtId="9" xfId="0" applyAlignment="1" applyBorder="1" applyFont="1" applyNumberFormat="1">
      <alignment horizontal="center" vertical="center"/>
    </xf>
    <xf borderId="1" fillId="6" fontId="0" numFmtId="9" xfId="0" applyAlignment="1" applyBorder="1" applyFont="1" applyNumberFormat="1">
      <alignment horizontal="center"/>
    </xf>
    <xf borderId="1" fillId="6" fontId="0" numFmtId="166" xfId="0" applyAlignment="1" applyBorder="1" applyFont="1" applyNumberFormat="1">
      <alignment horizontal="center"/>
    </xf>
    <xf borderId="5" fillId="5" fontId="0" numFmtId="9" xfId="0" applyAlignment="1" applyBorder="1" applyFont="1" applyNumberFormat="1">
      <alignment horizontal="center" vertical="center"/>
    </xf>
    <xf borderId="1" fillId="6" fontId="0" numFmtId="4" xfId="0" applyAlignment="1" applyBorder="1" applyFont="1" applyNumberFormat="1">
      <alignment horizontal="center"/>
    </xf>
    <xf borderId="1" fillId="6" fontId="0" numFmtId="0" xfId="0" applyAlignment="1" applyBorder="1" applyFont="1">
      <alignment horizontal="center"/>
    </xf>
    <xf borderId="1" fillId="6" fontId="0" numFmtId="166" xfId="0" applyAlignment="1" applyBorder="1" applyFont="1" applyNumberFormat="1">
      <alignment horizontal="center"/>
    </xf>
    <xf borderId="1" fillId="7" fontId="0" numFmtId="0" xfId="0" applyAlignment="1" applyBorder="1" applyFill="1" applyFont="1">
      <alignment horizontal="center"/>
    </xf>
    <xf borderId="1" fillId="7" fontId="0" numFmtId="0" xfId="0" applyAlignment="1" applyBorder="1" applyFont="1">
      <alignment horizontal="center"/>
    </xf>
    <xf borderId="1" fillId="7" fontId="0" numFmtId="9" xfId="0" applyAlignment="1" applyBorder="1" applyFont="1" applyNumberFormat="1">
      <alignment horizontal="center"/>
    </xf>
    <xf borderId="1" fillId="7" fontId="0" numFmtId="166" xfId="0" applyAlignment="1" applyBorder="1" applyFont="1" applyNumberFormat="1">
      <alignment horizontal="center"/>
    </xf>
    <xf borderId="1" fillId="7" fontId="0" numFmtId="0" xfId="0" applyBorder="1" applyFont="1"/>
    <xf borderId="1" fillId="7" fontId="0" numFmtId="4" xfId="0" applyAlignment="1" applyBorder="1" applyFont="1" applyNumberFormat="1">
      <alignment horizontal="center"/>
    </xf>
    <xf borderId="0" fillId="8" fontId="7" numFmtId="0" xfId="0" applyAlignment="1" applyFill="1" applyFont="1">
      <alignment horizontal="center" vertical="center" wrapText="1"/>
    </xf>
    <xf borderId="1" fillId="5" fontId="0" numFmtId="0" xfId="0" applyBorder="1" applyFont="1"/>
    <xf borderId="1" fillId="5" fontId="0" numFmtId="0" xfId="0" applyAlignment="1" applyBorder="1" applyFont="1">
      <alignment horizontal="center"/>
    </xf>
    <xf borderId="1" fillId="5" fontId="0" numFmtId="0" xfId="0" applyAlignment="1" applyBorder="1" applyFont="1">
      <alignment horizontal="center"/>
    </xf>
    <xf borderId="1" fillId="6" fontId="0" numFmtId="0" xfId="0" applyAlignment="1" applyBorder="1" applyFont="1">
      <alignment horizontal="center"/>
    </xf>
    <xf borderId="1" fillId="6" fontId="0" numFmtId="0" xfId="0" applyAlignment="1" applyBorder="1" applyFont="1">
      <alignment horizontal="center"/>
    </xf>
    <xf borderId="1" fillId="5" fontId="0" numFmtId="0" xfId="0" applyBorder="1" applyFont="1"/>
    <xf borderId="1" fillId="6" fontId="0" numFmtId="0" xfId="0" applyBorder="1" applyFont="1"/>
    <xf borderId="1" fillId="6" fontId="0" numFmtId="0" xfId="0" applyAlignment="1" applyBorder="1" applyFont="1">
      <alignment/>
    </xf>
    <xf borderId="1" fillId="5" fontId="0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25"/>
    <col customWidth="1" min="2" max="2" width="35.88"/>
    <col customWidth="1" min="3" max="3" width="10.25"/>
    <col customWidth="1" min="4" max="4" width="12.25"/>
    <col customWidth="1" min="5" max="5" width="5.13"/>
    <col customWidth="1" min="6" max="6" width="5.38"/>
    <col customWidth="1" min="7" max="7" width="5.13"/>
    <col customWidth="1" min="8" max="8" width="5.38"/>
    <col customWidth="1" min="9" max="9" width="5.75"/>
    <col customWidth="1" min="10" max="13" width="8.25"/>
    <col customWidth="1" min="14" max="14" width="12.38"/>
    <col customWidth="1" min="15" max="15" width="10.75"/>
    <col customWidth="1" min="16" max="17" width="16.63"/>
    <col customWidth="1" min="18" max="18" width="13.0"/>
    <col customWidth="1" min="19" max="19" width="11.25"/>
    <col customWidth="1" min="20" max="20" width="12.38"/>
    <col customWidth="1" min="21" max="21" width="17.0"/>
    <col customWidth="1" min="22" max="24" width="12.13"/>
    <col customWidth="1" min="25" max="25" width="16.25"/>
    <col customWidth="1" min="26" max="26" width="15.63"/>
    <col customWidth="1" min="27" max="27" width="14.75"/>
    <col customWidth="1" min="28" max="46" width="9.38"/>
  </cols>
  <sheetData>
    <row r="1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B2" s="8" t="s">
        <v>10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B3" s="8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B4" s="9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1"/>
      <c r="B6" s="15" t="s">
        <v>13</v>
      </c>
      <c r="C6" s="16"/>
      <c r="D6" s="17"/>
      <c r="E6" s="18" t="s">
        <v>16</v>
      </c>
      <c r="F6" s="16"/>
      <c r="G6" s="16"/>
      <c r="H6" s="16"/>
      <c r="I6" s="16"/>
      <c r="J6" s="16"/>
      <c r="K6" s="17"/>
      <c r="L6" s="19"/>
      <c r="M6" s="19"/>
      <c r="N6" s="18" t="s">
        <v>17</v>
      </c>
      <c r="O6" s="16"/>
      <c r="P6" s="16"/>
      <c r="Q6" s="16"/>
      <c r="R6" s="16"/>
      <c r="S6" s="17"/>
      <c r="T6" s="15" t="s">
        <v>18</v>
      </c>
      <c r="U6" s="16"/>
      <c r="V6" s="16"/>
      <c r="W6" s="16"/>
      <c r="X6" s="16"/>
      <c r="Y6" s="16"/>
      <c r="Z6" s="16"/>
      <c r="AA6" s="17"/>
    </row>
    <row r="7" ht="38.25" customHeight="1">
      <c r="A7" s="20"/>
      <c r="B7" s="21" t="s">
        <v>19</v>
      </c>
      <c r="C7" s="22" t="s">
        <v>20</v>
      </c>
      <c r="D7" s="21" t="s">
        <v>21</v>
      </c>
      <c r="E7" s="21" t="s">
        <v>22</v>
      </c>
      <c r="F7" s="21" t="s">
        <v>23</v>
      </c>
      <c r="G7" s="21" t="s">
        <v>8</v>
      </c>
      <c r="H7" s="21" t="s">
        <v>24</v>
      </c>
      <c r="I7" s="21" t="s">
        <v>25</v>
      </c>
      <c r="J7" s="21" t="s">
        <v>26</v>
      </c>
      <c r="K7" s="22" t="s">
        <v>27</v>
      </c>
      <c r="L7" s="22" t="s">
        <v>28</v>
      </c>
      <c r="M7" s="22" t="s">
        <v>29</v>
      </c>
      <c r="N7" s="22" t="s">
        <v>30</v>
      </c>
      <c r="O7" s="22" t="s">
        <v>31</v>
      </c>
      <c r="P7" s="21" t="s">
        <v>32</v>
      </c>
      <c r="Q7" s="21" t="s">
        <v>33</v>
      </c>
      <c r="R7" s="21" t="s">
        <v>34</v>
      </c>
      <c r="S7" s="21" t="s">
        <v>35</v>
      </c>
      <c r="T7" s="22" t="s">
        <v>36</v>
      </c>
      <c r="U7" s="22" t="s">
        <v>37</v>
      </c>
      <c r="V7" s="22" t="s">
        <v>38</v>
      </c>
      <c r="W7" s="22" t="s">
        <v>39</v>
      </c>
      <c r="X7" s="22" t="s">
        <v>40</v>
      </c>
      <c r="Y7" s="22" t="s">
        <v>41</v>
      </c>
      <c r="Z7" s="22" t="s">
        <v>42</v>
      </c>
      <c r="AA7" s="22" t="s">
        <v>43</v>
      </c>
    </row>
    <row r="8" ht="14.25" customHeight="1">
      <c r="A8" s="23" t="s">
        <v>44</v>
      </c>
      <c r="B8" s="24" t="s">
        <v>45</v>
      </c>
      <c r="C8" s="25">
        <v>2.0</v>
      </c>
      <c r="D8" s="25" t="s">
        <v>46</v>
      </c>
      <c r="E8" s="26"/>
      <c r="F8" s="26"/>
      <c r="G8" s="26" t="s">
        <v>47</v>
      </c>
      <c r="H8" s="26" t="s">
        <v>47</v>
      </c>
      <c r="I8" s="26"/>
      <c r="J8" s="26" t="s">
        <v>48</v>
      </c>
      <c r="K8" s="26" t="s">
        <v>49</v>
      </c>
      <c r="L8" s="26">
        <f t="shared" ref="L8:O8" si="1">SUM(L9:L15)</f>
        <v>149</v>
      </c>
      <c r="M8" s="26">
        <f t="shared" si="1"/>
        <v>80</v>
      </c>
      <c r="N8" s="26">
        <f t="shared" si="1"/>
        <v>300</v>
      </c>
      <c r="O8" s="24">
        <f t="shared" si="1"/>
        <v>322</v>
      </c>
      <c r="P8" s="27">
        <v>42858.0</v>
      </c>
      <c r="Q8" s="27">
        <v>43072.0</v>
      </c>
      <c r="R8" s="27">
        <v>42858.0</v>
      </c>
      <c r="S8" s="26" t="s">
        <v>50</v>
      </c>
      <c r="T8" s="28">
        <v>1.0</v>
      </c>
      <c r="U8" s="28">
        <f>U15</f>
        <v>1</v>
      </c>
      <c r="V8" s="29">
        <f>SUM(V9:V15)</f>
        <v>0.17792539</v>
      </c>
      <c r="W8" s="29">
        <f>W15</f>
        <v>0.17792539</v>
      </c>
      <c r="X8" s="30">
        <f>N8/$N$88</f>
        <v>0.17792539</v>
      </c>
      <c r="Y8" s="31">
        <f>X8</f>
        <v>0.17792539</v>
      </c>
      <c r="Z8" s="32">
        <f>(30*X8)/100</f>
        <v>0.05337761699</v>
      </c>
      <c r="AA8" s="33">
        <f>Z8</f>
        <v>0.05337761699</v>
      </c>
    </row>
    <row r="9" ht="14.25" customHeight="1">
      <c r="B9" s="34" t="s">
        <v>51</v>
      </c>
      <c r="C9" s="35"/>
      <c r="D9" s="35"/>
      <c r="E9" s="34"/>
      <c r="F9" s="34"/>
      <c r="G9" s="34" t="s">
        <v>47</v>
      </c>
      <c r="H9" s="34"/>
      <c r="I9" s="34"/>
      <c r="J9" s="26" t="s">
        <v>52</v>
      </c>
      <c r="K9" s="34" t="s">
        <v>49</v>
      </c>
      <c r="L9" s="34">
        <v>35.0</v>
      </c>
      <c r="M9" s="34">
        <v>20.0</v>
      </c>
      <c r="N9" s="34">
        <v>150.0</v>
      </c>
      <c r="O9" s="34">
        <v>130.0</v>
      </c>
      <c r="P9" s="36">
        <v>42858.0</v>
      </c>
      <c r="Q9" s="36">
        <v>42858.0</v>
      </c>
      <c r="R9" s="36">
        <v>42858.0</v>
      </c>
      <c r="S9" s="36">
        <v>42858.0</v>
      </c>
      <c r="T9" s="37">
        <f t="shared" ref="T9:T15" si="2">N9/$N$8</f>
        <v>0.5</v>
      </c>
      <c r="U9" s="37">
        <f>T9</f>
        <v>0.5</v>
      </c>
      <c r="V9" s="38">
        <f t="shared" ref="V9:V15" si="3">N9/$N$88</f>
        <v>0.08896269498</v>
      </c>
      <c r="W9" s="38">
        <f>V9</f>
        <v>0.08896269498</v>
      </c>
      <c r="X9" s="35"/>
      <c r="Y9" s="35"/>
      <c r="Z9" s="35"/>
      <c r="AA9" s="35"/>
    </row>
    <row r="10" ht="14.25" customHeight="1">
      <c r="B10" s="34" t="s">
        <v>53</v>
      </c>
      <c r="C10" s="35"/>
      <c r="D10" s="35"/>
      <c r="E10" s="34"/>
      <c r="F10" s="34"/>
      <c r="G10" s="34"/>
      <c r="H10" s="34" t="s">
        <v>47</v>
      </c>
      <c r="I10" s="34"/>
      <c r="J10" s="26"/>
      <c r="K10" s="34" t="s">
        <v>49</v>
      </c>
      <c r="L10" s="34">
        <v>19.0</v>
      </c>
      <c r="M10" s="34">
        <v>3.0</v>
      </c>
      <c r="N10" s="34">
        <v>30.0</v>
      </c>
      <c r="O10" s="34">
        <v>22.0</v>
      </c>
      <c r="P10" s="36">
        <v>42981.0</v>
      </c>
      <c r="Q10" s="36">
        <v>42981.0</v>
      </c>
      <c r="R10" s="36">
        <v>42981.0</v>
      </c>
      <c r="S10" s="36">
        <v>42981.0</v>
      </c>
      <c r="T10" s="37">
        <f t="shared" si="2"/>
        <v>0.1</v>
      </c>
      <c r="U10" s="37">
        <f t="shared" ref="U10:U15" si="4">U9+T10</f>
        <v>0.6</v>
      </c>
      <c r="V10" s="38">
        <f t="shared" si="3"/>
        <v>0.017792539</v>
      </c>
      <c r="W10" s="38">
        <f t="shared" ref="W10:W15" si="5">W9+V10</f>
        <v>0.106755234</v>
      </c>
      <c r="X10" s="35"/>
      <c r="Y10" s="35"/>
      <c r="Z10" s="35"/>
      <c r="AA10" s="35"/>
    </row>
    <row r="11">
      <c r="B11" s="39" t="s">
        <v>54</v>
      </c>
      <c r="C11" s="35"/>
      <c r="D11" s="35"/>
      <c r="E11" s="34"/>
      <c r="F11" s="34"/>
      <c r="G11" s="34" t="s">
        <v>47</v>
      </c>
      <c r="H11" s="34"/>
      <c r="I11" s="34"/>
      <c r="J11" s="26" t="s">
        <v>24</v>
      </c>
      <c r="K11" s="34" t="s">
        <v>49</v>
      </c>
      <c r="L11" s="34">
        <v>20.0</v>
      </c>
      <c r="M11" s="34">
        <v>18.0</v>
      </c>
      <c r="N11" s="34">
        <v>15.0</v>
      </c>
      <c r="O11" s="34">
        <v>15.0</v>
      </c>
      <c r="P11" s="36">
        <v>37744.0</v>
      </c>
      <c r="Q11" s="36">
        <v>42858.0</v>
      </c>
      <c r="R11" s="36">
        <v>42858.0</v>
      </c>
      <c r="S11" s="36">
        <v>42858.0</v>
      </c>
      <c r="T11" s="37">
        <f t="shared" si="2"/>
        <v>0.05</v>
      </c>
      <c r="U11" s="37">
        <f t="shared" si="4"/>
        <v>0.65</v>
      </c>
      <c r="V11" s="38">
        <f t="shared" si="3"/>
        <v>0.008896269498</v>
      </c>
      <c r="W11" s="38">
        <f t="shared" si="5"/>
        <v>0.1156515035</v>
      </c>
      <c r="X11" s="35"/>
      <c r="Y11" s="35"/>
      <c r="Z11" s="35"/>
      <c r="AA11" s="35"/>
    </row>
    <row r="12">
      <c r="B12" s="34" t="s">
        <v>55</v>
      </c>
      <c r="C12" s="35"/>
      <c r="D12" s="35"/>
      <c r="E12" s="34"/>
      <c r="F12" s="34"/>
      <c r="G12" s="34"/>
      <c r="H12" s="34" t="s">
        <v>47</v>
      </c>
      <c r="I12" s="34"/>
      <c r="J12" s="26"/>
      <c r="K12" s="34" t="s">
        <v>49</v>
      </c>
      <c r="L12" s="34">
        <v>15.0</v>
      </c>
      <c r="M12" s="34">
        <v>2.0</v>
      </c>
      <c r="N12" s="34">
        <v>30.0</v>
      </c>
      <c r="O12" s="34">
        <v>61.0</v>
      </c>
      <c r="P12" s="36">
        <v>42981.0</v>
      </c>
      <c r="Q12" s="36">
        <v>42981.0</v>
      </c>
      <c r="R12" s="36">
        <v>42981.0</v>
      </c>
      <c r="S12" s="36">
        <v>42981.0</v>
      </c>
      <c r="T12" s="37">
        <f t="shared" si="2"/>
        <v>0.1</v>
      </c>
      <c r="U12" s="37">
        <f t="shared" si="4"/>
        <v>0.75</v>
      </c>
      <c r="V12" s="38">
        <f t="shared" si="3"/>
        <v>0.017792539</v>
      </c>
      <c r="W12" s="38">
        <f t="shared" si="5"/>
        <v>0.1334440425</v>
      </c>
      <c r="X12" s="35"/>
      <c r="Y12" s="35"/>
      <c r="Z12" s="35"/>
      <c r="AA12" s="35"/>
    </row>
    <row r="13">
      <c r="B13" s="34" t="s">
        <v>56</v>
      </c>
      <c r="C13" s="35"/>
      <c r="D13" s="35"/>
      <c r="E13" s="34"/>
      <c r="F13" s="34"/>
      <c r="G13" s="34"/>
      <c r="H13" s="34" t="s">
        <v>47</v>
      </c>
      <c r="I13" s="34"/>
      <c r="J13" s="26"/>
      <c r="K13" s="34" t="s">
        <v>49</v>
      </c>
      <c r="L13" s="34">
        <v>15.0</v>
      </c>
      <c r="M13" s="34">
        <v>10.0</v>
      </c>
      <c r="N13" s="34">
        <v>20.0</v>
      </c>
      <c r="O13" s="34">
        <v>6.0</v>
      </c>
      <c r="P13" s="36">
        <v>42981.0</v>
      </c>
      <c r="Q13" s="36">
        <v>42981.0</v>
      </c>
      <c r="R13" s="34" t="s">
        <v>57</v>
      </c>
      <c r="S13" s="34" t="s">
        <v>57</v>
      </c>
      <c r="T13" s="37">
        <f t="shared" si="2"/>
        <v>0.06666666667</v>
      </c>
      <c r="U13" s="37">
        <f t="shared" si="4"/>
        <v>0.8166666667</v>
      </c>
      <c r="V13" s="38">
        <f t="shared" si="3"/>
        <v>0.01186169266</v>
      </c>
      <c r="W13" s="38">
        <f t="shared" si="5"/>
        <v>0.1453057351</v>
      </c>
      <c r="X13" s="35"/>
      <c r="Y13" s="35"/>
      <c r="Z13" s="35"/>
      <c r="AA13" s="35"/>
    </row>
    <row r="14">
      <c r="B14" s="34" t="s">
        <v>58</v>
      </c>
      <c r="C14" s="35"/>
      <c r="D14" s="35"/>
      <c r="E14" s="34"/>
      <c r="F14" s="34"/>
      <c r="G14" s="34" t="s">
        <v>47</v>
      </c>
      <c r="H14" s="34"/>
      <c r="I14" s="34"/>
      <c r="J14" s="26" t="s">
        <v>24</v>
      </c>
      <c r="K14" s="34" t="s">
        <v>49</v>
      </c>
      <c r="L14" s="34">
        <v>30.0</v>
      </c>
      <c r="M14" s="34">
        <v>15.0</v>
      </c>
      <c r="N14" s="34">
        <v>30.0</v>
      </c>
      <c r="O14" s="34">
        <v>52.0</v>
      </c>
      <c r="P14" s="36">
        <v>43042.0</v>
      </c>
      <c r="Q14" s="36">
        <v>43072.0</v>
      </c>
      <c r="R14" s="36">
        <v>43072.0</v>
      </c>
      <c r="S14" s="36">
        <v>43072.0</v>
      </c>
      <c r="T14" s="37">
        <f t="shared" si="2"/>
        <v>0.1</v>
      </c>
      <c r="U14" s="37">
        <f t="shared" si="4"/>
        <v>0.9166666667</v>
      </c>
      <c r="V14" s="38">
        <f t="shared" si="3"/>
        <v>0.017792539</v>
      </c>
      <c r="W14" s="38">
        <f t="shared" si="5"/>
        <v>0.1630982741</v>
      </c>
      <c r="X14" s="35"/>
      <c r="Y14" s="35"/>
      <c r="Z14" s="35"/>
      <c r="AA14" s="35"/>
    </row>
    <row r="15">
      <c r="B15" s="39" t="s">
        <v>59</v>
      </c>
      <c r="C15" s="40"/>
      <c r="D15" s="40"/>
      <c r="E15" s="34"/>
      <c r="F15" s="34"/>
      <c r="G15" s="34"/>
      <c r="H15" s="34" t="s">
        <v>47</v>
      </c>
      <c r="I15" s="34"/>
      <c r="J15" s="24"/>
      <c r="K15" s="34" t="s">
        <v>49</v>
      </c>
      <c r="L15" s="34">
        <v>15.0</v>
      </c>
      <c r="M15" s="34">
        <v>12.0</v>
      </c>
      <c r="N15" s="34">
        <v>25.0</v>
      </c>
      <c r="O15" s="34">
        <v>36.0</v>
      </c>
      <c r="P15" s="36">
        <v>43042.0</v>
      </c>
      <c r="Q15" s="36">
        <v>43072.0</v>
      </c>
      <c r="R15" s="34" t="s">
        <v>60</v>
      </c>
      <c r="S15" s="34" t="s">
        <v>60</v>
      </c>
      <c r="T15" s="37">
        <f t="shared" si="2"/>
        <v>0.08333333333</v>
      </c>
      <c r="U15" s="37">
        <f t="shared" si="4"/>
        <v>1</v>
      </c>
      <c r="V15" s="38">
        <f t="shared" si="3"/>
        <v>0.01482711583</v>
      </c>
      <c r="W15" s="38">
        <f t="shared" si="5"/>
        <v>0.17792539</v>
      </c>
      <c r="X15" s="40"/>
      <c r="Y15" s="40"/>
      <c r="Z15" s="40"/>
      <c r="AA15" s="40"/>
    </row>
    <row r="16">
      <c r="B16" s="24" t="s">
        <v>61</v>
      </c>
      <c r="C16" s="25">
        <v>1.0</v>
      </c>
      <c r="D16" s="25" t="s">
        <v>46</v>
      </c>
      <c r="E16" s="26" t="s">
        <v>47</v>
      </c>
      <c r="F16" s="26"/>
      <c r="G16" s="26"/>
      <c r="H16" s="26"/>
      <c r="I16" s="26"/>
      <c r="J16" s="25" t="s">
        <v>25</v>
      </c>
      <c r="K16" s="26" t="s">
        <v>49</v>
      </c>
      <c r="L16" s="26">
        <f t="shared" ref="L16:O16" si="6">SUM(L17:L24)</f>
        <v>150</v>
      </c>
      <c r="M16" s="24">
        <f t="shared" si="6"/>
        <v>108</v>
      </c>
      <c r="N16" s="26">
        <f t="shared" si="6"/>
        <v>164.1</v>
      </c>
      <c r="O16" s="24">
        <f t="shared" si="6"/>
        <v>416</v>
      </c>
      <c r="P16" s="27">
        <v>43011.0</v>
      </c>
      <c r="Q16" s="26" t="s">
        <v>62</v>
      </c>
      <c r="R16" s="27">
        <v>43011.0</v>
      </c>
      <c r="S16" s="26" t="s">
        <v>63</v>
      </c>
      <c r="T16" s="28">
        <v>1.0</v>
      </c>
      <c r="U16" s="28">
        <f>T17</f>
        <v>0.17</v>
      </c>
      <c r="V16" s="29">
        <f>SUM(V17:V24)</f>
        <v>0.0973251883</v>
      </c>
      <c r="W16" s="29">
        <f>W20</f>
        <v>0.08175315818</v>
      </c>
      <c r="X16" s="30">
        <f>N16/$N$88</f>
        <v>0.0973251883</v>
      </c>
      <c r="Y16" s="30">
        <f>Y8+X16</f>
        <v>0.2752505783</v>
      </c>
      <c r="Z16" s="32">
        <f>(30*X16)/100</f>
        <v>0.02919755649</v>
      </c>
      <c r="AA16" s="33">
        <f>Z16+AA8</f>
        <v>0.08257517348</v>
      </c>
    </row>
    <row r="17">
      <c r="B17" s="34" t="s">
        <v>64</v>
      </c>
      <c r="C17" s="35"/>
      <c r="D17" s="35"/>
      <c r="E17" s="34"/>
      <c r="F17" s="34"/>
      <c r="G17" s="34"/>
      <c r="H17" s="34"/>
      <c r="I17" s="34"/>
      <c r="J17" s="35"/>
      <c r="K17" s="34" t="s">
        <v>49</v>
      </c>
      <c r="L17" s="34">
        <v>30.0</v>
      </c>
      <c r="M17" s="34">
        <v>23.0</v>
      </c>
      <c r="N17" s="34">
        <v>27.897</v>
      </c>
      <c r="O17" s="34">
        <v>98.0</v>
      </c>
      <c r="P17" s="36">
        <v>43011.0</v>
      </c>
      <c r="Q17" s="36">
        <v>43011.0</v>
      </c>
      <c r="R17" s="36">
        <v>43011.0</v>
      </c>
      <c r="S17" s="34" t="s">
        <v>65</v>
      </c>
      <c r="T17" s="41">
        <f t="shared" ref="T17:T24" si="7">N17/$N$16</f>
        <v>0.17</v>
      </c>
      <c r="U17" s="41">
        <f>T17</f>
        <v>0.17</v>
      </c>
      <c r="V17" s="38">
        <f t="shared" ref="V17:V24" si="8">N17/$N$88</f>
        <v>0.01654528201</v>
      </c>
      <c r="W17" s="38">
        <f>V17</f>
        <v>0.01654528201</v>
      </c>
      <c r="X17" s="35"/>
      <c r="Y17" s="35"/>
      <c r="Z17" s="35"/>
      <c r="AA17" s="35"/>
    </row>
    <row r="18">
      <c r="B18" s="34" t="s">
        <v>66</v>
      </c>
      <c r="C18" s="35"/>
      <c r="D18" s="35"/>
      <c r="E18" s="34"/>
      <c r="F18" s="34"/>
      <c r="G18" s="34"/>
      <c r="H18" s="34"/>
      <c r="I18" s="34"/>
      <c r="J18" s="35"/>
      <c r="K18" s="34" t="s">
        <v>49</v>
      </c>
      <c r="L18" s="34">
        <v>30.0</v>
      </c>
      <c r="M18" s="34">
        <v>34.0</v>
      </c>
      <c r="N18" s="34">
        <v>72.204</v>
      </c>
      <c r="O18" s="34">
        <v>98.0</v>
      </c>
      <c r="P18" s="34" t="s">
        <v>65</v>
      </c>
      <c r="Q18" s="34" t="s">
        <v>67</v>
      </c>
      <c r="R18" s="34" t="s">
        <v>67</v>
      </c>
      <c r="S18" s="34" t="s">
        <v>65</v>
      </c>
      <c r="T18" s="41">
        <f t="shared" si="7"/>
        <v>0.44</v>
      </c>
      <c r="U18" s="41">
        <f t="shared" ref="U18:U24" si="9">U17+T18</f>
        <v>0.61</v>
      </c>
      <c r="V18" s="38">
        <f t="shared" si="8"/>
        <v>0.04282308285</v>
      </c>
      <c r="W18" s="38">
        <f t="shared" ref="W18:W24" si="10">W17+V18</f>
        <v>0.05936836487</v>
      </c>
      <c r="X18" s="35"/>
      <c r="Y18" s="35"/>
      <c r="Z18" s="35"/>
      <c r="AA18" s="35"/>
    </row>
    <row r="19">
      <c r="B19" s="34" t="s">
        <v>68</v>
      </c>
      <c r="C19" s="35"/>
      <c r="D19" s="35"/>
      <c r="E19" s="34"/>
      <c r="F19" s="34"/>
      <c r="G19" s="34"/>
      <c r="H19" s="34"/>
      <c r="I19" s="34"/>
      <c r="J19" s="35"/>
      <c r="K19" s="34" t="s">
        <v>49</v>
      </c>
      <c r="L19" s="34">
        <v>15.0</v>
      </c>
      <c r="M19" s="34">
        <v>1.0</v>
      </c>
      <c r="N19" s="34">
        <v>13.128</v>
      </c>
      <c r="O19" s="34">
        <v>42.0</v>
      </c>
      <c r="P19" s="34" t="s">
        <v>65</v>
      </c>
      <c r="Q19" s="34" t="s">
        <v>67</v>
      </c>
      <c r="R19" s="34" t="s">
        <v>67</v>
      </c>
      <c r="S19" s="34" t="s">
        <v>65</v>
      </c>
      <c r="T19" s="41">
        <f t="shared" si="7"/>
        <v>0.08</v>
      </c>
      <c r="U19" s="41">
        <f t="shared" si="9"/>
        <v>0.69</v>
      </c>
      <c r="V19" s="38">
        <f t="shared" si="8"/>
        <v>0.007786015064</v>
      </c>
      <c r="W19" s="38">
        <f t="shared" si="10"/>
        <v>0.06715437993</v>
      </c>
      <c r="X19" s="35"/>
      <c r="Y19" s="35"/>
      <c r="Z19" s="35"/>
      <c r="AA19" s="35"/>
    </row>
    <row r="20">
      <c r="B20" s="34" t="s">
        <v>69</v>
      </c>
      <c r="C20" s="35"/>
      <c r="D20" s="35"/>
      <c r="E20" s="34"/>
      <c r="F20" s="34"/>
      <c r="G20" s="34"/>
      <c r="H20" s="34"/>
      <c r="I20" s="34"/>
      <c r="J20" s="35"/>
      <c r="K20" s="34" t="s">
        <v>49</v>
      </c>
      <c r="L20" s="34">
        <v>20.0</v>
      </c>
      <c r="M20" s="34">
        <v>15.0</v>
      </c>
      <c r="N20" s="34">
        <v>24.615</v>
      </c>
      <c r="O20" s="34">
        <v>38.0</v>
      </c>
      <c r="P20" s="34" t="s">
        <v>70</v>
      </c>
      <c r="Q20" s="34" t="s">
        <v>71</v>
      </c>
      <c r="R20" s="34" t="s">
        <v>71</v>
      </c>
      <c r="S20" s="34" t="s">
        <v>70</v>
      </c>
      <c r="T20" s="41">
        <f t="shared" si="7"/>
        <v>0.15</v>
      </c>
      <c r="U20" s="41">
        <f t="shared" si="9"/>
        <v>0.84</v>
      </c>
      <c r="V20" s="38">
        <f t="shared" si="8"/>
        <v>0.01459877825</v>
      </c>
      <c r="W20" s="38">
        <f t="shared" si="10"/>
        <v>0.08175315818</v>
      </c>
      <c r="X20" s="35"/>
      <c r="Y20" s="35"/>
      <c r="Z20" s="35"/>
      <c r="AA20" s="35"/>
    </row>
    <row r="21">
      <c r="B21" s="34" t="s">
        <v>72</v>
      </c>
      <c r="C21" s="35"/>
      <c r="D21" s="35"/>
      <c r="E21" s="34"/>
      <c r="F21" s="34"/>
      <c r="G21" s="34"/>
      <c r="H21" s="34"/>
      <c r="I21" s="34"/>
      <c r="J21" s="35"/>
      <c r="K21" s="34" t="s">
        <v>49</v>
      </c>
      <c r="L21" s="34">
        <v>15.0</v>
      </c>
      <c r="M21" s="34">
        <v>10.0</v>
      </c>
      <c r="N21" s="34">
        <v>9.846</v>
      </c>
      <c r="O21" s="34">
        <v>22.0</v>
      </c>
      <c r="P21" s="34" t="s">
        <v>70</v>
      </c>
      <c r="Q21" s="34" t="s">
        <v>71</v>
      </c>
      <c r="R21" s="34" t="s">
        <v>71</v>
      </c>
      <c r="S21" s="34" t="s">
        <v>70</v>
      </c>
      <c r="T21" s="41">
        <f t="shared" si="7"/>
        <v>0.06</v>
      </c>
      <c r="U21" s="41">
        <f t="shared" si="9"/>
        <v>0.9</v>
      </c>
      <c r="V21" s="38">
        <f t="shared" si="8"/>
        <v>0.005839511298</v>
      </c>
      <c r="W21" s="38">
        <f t="shared" si="10"/>
        <v>0.08759266947</v>
      </c>
      <c r="X21" s="35"/>
      <c r="Y21" s="35"/>
      <c r="Z21" s="35"/>
      <c r="AA21" s="35"/>
    </row>
    <row r="22">
      <c r="B22" s="34" t="s">
        <v>73</v>
      </c>
      <c r="C22" s="35"/>
      <c r="D22" s="35"/>
      <c r="E22" s="34"/>
      <c r="F22" s="34"/>
      <c r="G22" s="34"/>
      <c r="H22" s="34"/>
      <c r="I22" s="34"/>
      <c r="J22" s="35"/>
      <c r="K22" s="34" t="s">
        <v>49</v>
      </c>
      <c r="L22" s="34">
        <v>0.0</v>
      </c>
      <c r="M22" s="34">
        <v>0.0</v>
      </c>
      <c r="N22" s="34">
        <v>0.0</v>
      </c>
      <c r="O22" s="34">
        <v>4.0</v>
      </c>
      <c r="P22" s="34" t="s">
        <v>62</v>
      </c>
      <c r="Q22" s="34" t="s">
        <v>74</v>
      </c>
      <c r="R22" s="34" t="s">
        <v>74</v>
      </c>
      <c r="S22" s="34" t="s">
        <v>62</v>
      </c>
      <c r="T22" s="41">
        <f t="shared" si="7"/>
        <v>0</v>
      </c>
      <c r="U22" s="41">
        <f t="shared" si="9"/>
        <v>0.9</v>
      </c>
      <c r="V22" s="38">
        <f t="shared" si="8"/>
        <v>0</v>
      </c>
      <c r="W22" s="38">
        <f t="shared" si="10"/>
        <v>0.08759266947</v>
      </c>
      <c r="X22" s="35"/>
      <c r="Y22" s="35"/>
      <c r="Z22" s="35"/>
      <c r="AA22" s="35"/>
    </row>
    <row r="23">
      <c r="B23" s="34" t="s">
        <v>75</v>
      </c>
      <c r="C23" s="35"/>
      <c r="D23" s="35"/>
      <c r="E23" s="34"/>
      <c r="F23" s="34"/>
      <c r="G23" s="34"/>
      <c r="H23" s="34"/>
      <c r="I23" s="34"/>
      <c r="J23" s="35"/>
      <c r="K23" s="34" t="s">
        <v>49</v>
      </c>
      <c r="L23" s="34">
        <v>20.0</v>
      </c>
      <c r="M23" s="34">
        <v>10.0</v>
      </c>
      <c r="N23" s="34">
        <v>8.205</v>
      </c>
      <c r="O23" s="34">
        <v>44.0</v>
      </c>
      <c r="P23" s="34" t="s">
        <v>62</v>
      </c>
      <c r="Q23" s="34" t="s">
        <v>62</v>
      </c>
      <c r="R23" s="34" t="s">
        <v>63</v>
      </c>
      <c r="S23" s="34" t="s">
        <v>63</v>
      </c>
      <c r="T23" s="41">
        <f t="shared" si="7"/>
        <v>0.05</v>
      </c>
      <c r="U23" s="41">
        <f t="shared" si="9"/>
        <v>0.95</v>
      </c>
      <c r="V23" s="38">
        <f t="shared" si="8"/>
        <v>0.004866259415</v>
      </c>
      <c r="W23" s="38">
        <f t="shared" si="10"/>
        <v>0.09245892889</v>
      </c>
      <c r="X23" s="35"/>
      <c r="Y23" s="35"/>
      <c r="Z23" s="35"/>
      <c r="AA23" s="35"/>
    </row>
    <row r="24">
      <c r="B24" s="34" t="s">
        <v>76</v>
      </c>
      <c r="C24" s="40"/>
      <c r="D24" s="40"/>
      <c r="E24" s="34"/>
      <c r="F24" s="34"/>
      <c r="G24" s="34"/>
      <c r="H24" s="34"/>
      <c r="I24" s="34"/>
      <c r="J24" s="40"/>
      <c r="K24" s="34" t="s">
        <v>49</v>
      </c>
      <c r="L24" s="34">
        <v>20.0</v>
      </c>
      <c r="M24" s="34">
        <v>15.0</v>
      </c>
      <c r="N24" s="34">
        <v>8.205</v>
      </c>
      <c r="O24" s="34">
        <v>70.0</v>
      </c>
      <c r="P24" s="34" t="s">
        <v>62</v>
      </c>
      <c r="Q24" s="34" t="s">
        <v>62</v>
      </c>
      <c r="R24" s="34" t="s">
        <v>63</v>
      </c>
      <c r="S24" s="34" t="s">
        <v>63</v>
      </c>
      <c r="T24" s="41">
        <f t="shared" si="7"/>
        <v>0.05</v>
      </c>
      <c r="U24" s="41">
        <f t="shared" si="9"/>
        <v>1</v>
      </c>
      <c r="V24" s="38">
        <f t="shared" si="8"/>
        <v>0.004866259415</v>
      </c>
      <c r="W24" s="38">
        <f t="shared" si="10"/>
        <v>0.0973251883</v>
      </c>
      <c r="X24" s="40"/>
      <c r="Y24" s="40"/>
      <c r="Z24" s="40"/>
      <c r="AA24" s="40"/>
    </row>
    <row r="25">
      <c r="B25" s="24" t="s">
        <v>77</v>
      </c>
      <c r="C25" s="25">
        <v>1.0</v>
      </c>
      <c r="D25" s="25" t="s">
        <v>46</v>
      </c>
      <c r="E25" s="26"/>
      <c r="F25" s="26"/>
      <c r="G25" s="26"/>
      <c r="H25" s="26"/>
      <c r="I25" s="26" t="s">
        <v>47</v>
      </c>
      <c r="J25" s="25" t="s">
        <v>78</v>
      </c>
      <c r="K25" s="26" t="s">
        <v>49</v>
      </c>
      <c r="L25" s="26">
        <f>SUM(L26:L33)</f>
        <v>270</v>
      </c>
      <c r="M25" s="24">
        <f>sum(M26:M33)</f>
        <v>108</v>
      </c>
      <c r="N25" s="26">
        <v>300.0</v>
      </c>
      <c r="O25" s="24">
        <f>SUM(O26:O33)</f>
        <v>306</v>
      </c>
      <c r="P25" s="27">
        <v>42981.0</v>
      </c>
      <c r="Q25" s="26" t="s">
        <v>65</v>
      </c>
      <c r="R25" s="27">
        <v>42981.0</v>
      </c>
      <c r="S25" s="26" t="s">
        <v>79</v>
      </c>
      <c r="T25" s="42">
        <v>1.0</v>
      </c>
      <c r="U25" s="42">
        <f>SUM(T26:T33)</f>
        <v>1</v>
      </c>
      <c r="V25" s="29">
        <f>SUM(V26:V33)</f>
        <v>0.17792539</v>
      </c>
      <c r="W25" s="29">
        <f>W33</f>
        <v>0.17792539</v>
      </c>
      <c r="X25" s="30">
        <f>N25/$N$88</f>
        <v>0.17792539</v>
      </c>
      <c r="Y25" s="30">
        <f>Y16+X25</f>
        <v>0.4531759682</v>
      </c>
      <c r="Z25" s="43">
        <f>(30*X25)/100</f>
        <v>0.05337761699</v>
      </c>
      <c r="AA25" s="33">
        <f>AA16+Z25</f>
        <v>0.1359527905</v>
      </c>
    </row>
    <row r="26">
      <c r="B26" s="34" t="s">
        <v>64</v>
      </c>
      <c r="C26" s="35"/>
      <c r="D26" s="35"/>
      <c r="E26" s="34"/>
      <c r="F26" s="34"/>
      <c r="G26" s="34"/>
      <c r="H26" s="34"/>
      <c r="I26" s="34"/>
      <c r="J26" s="35"/>
      <c r="K26" s="34" t="s">
        <v>49</v>
      </c>
      <c r="L26" s="34">
        <f t="shared" ref="L26:L33" si="11">N26*0.9</f>
        <v>47.7</v>
      </c>
      <c r="M26" s="34">
        <v>18.0</v>
      </c>
      <c r="N26" s="34">
        <v>53.0</v>
      </c>
      <c r="O26" s="34">
        <v>56.0</v>
      </c>
      <c r="P26" s="36">
        <v>42981.0</v>
      </c>
      <c r="Q26" s="36">
        <v>42981.0</v>
      </c>
      <c r="R26" s="36">
        <v>42981.0</v>
      </c>
      <c r="S26" s="36">
        <v>42981.0</v>
      </c>
      <c r="T26" s="44">
        <f t="shared" ref="T26:T33" si="12">N26/$N$25</f>
        <v>0.1766666667</v>
      </c>
      <c r="U26" s="44">
        <f>T26</f>
        <v>0.1766666667</v>
      </c>
      <c r="V26" s="38">
        <f t="shared" ref="V26:V33" si="13">N26/$N$88</f>
        <v>0.03143348556</v>
      </c>
      <c r="W26" s="38">
        <f>V26</f>
        <v>0.03143348556</v>
      </c>
      <c r="X26" s="35"/>
      <c r="Y26" s="35"/>
      <c r="Z26" s="35"/>
      <c r="AA26" s="35"/>
    </row>
    <row r="27">
      <c r="B27" s="34" t="s">
        <v>66</v>
      </c>
      <c r="C27" s="35"/>
      <c r="D27" s="35"/>
      <c r="E27" s="34"/>
      <c r="F27" s="34"/>
      <c r="G27" s="34"/>
      <c r="H27" s="34"/>
      <c r="I27" s="34"/>
      <c r="J27" s="35"/>
      <c r="K27" s="34" t="s">
        <v>49</v>
      </c>
      <c r="L27" s="34">
        <f t="shared" si="11"/>
        <v>59.4</v>
      </c>
      <c r="M27" s="34">
        <v>22.0</v>
      </c>
      <c r="N27" s="34">
        <v>66.0</v>
      </c>
      <c r="O27" s="34">
        <v>80.0</v>
      </c>
      <c r="P27" s="34" t="s">
        <v>80</v>
      </c>
      <c r="Q27" s="34" t="s">
        <v>80</v>
      </c>
      <c r="R27" s="34" t="s">
        <v>81</v>
      </c>
      <c r="S27" s="34" t="s">
        <v>81</v>
      </c>
      <c r="T27" s="44">
        <f t="shared" si="12"/>
        <v>0.22</v>
      </c>
      <c r="U27" s="44">
        <f t="shared" ref="U27:U33" si="14">U26+T27</f>
        <v>0.3966666667</v>
      </c>
      <c r="V27" s="38">
        <f t="shared" si="13"/>
        <v>0.03914358579</v>
      </c>
      <c r="W27" s="38">
        <f t="shared" ref="W27:W33" si="15">W26+V27</f>
        <v>0.07057707135</v>
      </c>
      <c r="X27" s="35"/>
      <c r="Y27" s="35"/>
      <c r="Z27" s="35"/>
      <c r="AA27" s="35"/>
    </row>
    <row r="28">
      <c r="B28" s="34" t="s">
        <v>68</v>
      </c>
      <c r="C28" s="35"/>
      <c r="D28" s="35"/>
      <c r="E28" s="34"/>
      <c r="F28" s="34"/>
      <c r="G28" s="34"/>
      <c r="H28" s="34"/>
      <c r="I28" s="34"/>
      <c r="J28" s="35"/>
      <c r="K28" s="34" t="s">
        <v>49</v>
      </c>
      <c r="L28" s="34">
        <f t="shared" si="11"/>
        <v>24.3</v>
      </c>
      <c r="M28" s="34">
        <v>12.0</v>
      </c>
      <c r="N28" s="34">
        <v>27.0</v>
      </c>
      <c r="O28" s="34">
        <v>14.0</v>
      </c>
      <c r="P28" s="34" t="s">
        <v>80</v>
      </c>
      <c r="Q28" s="34" t="s">
        <v>80</v>
      </c>
      <c r="R28" s="34" t="s">
        <v>81</v>
      </c>
      <c r="S28" s="34" t="s">
        <v>81</v>
      </c>
      <c r="T28" s="44">
        <f t="shared" si="12"/>
        <v>0.09</v>
      </c>
      <c r="U28" s="44">
        <f t="shared" si="14"/>
        <v>0.4866666667</v>
      </c>
      <c r="V28" s="38">
        <f t="shared" si="13"/>
        <v>0.0160132851</v>
      </c>
      <c r="W28" s="38">
        <f t="shared" si="15"/>
        <v>0.08659035644</v>
      </c>
      <c r="X28" s="35"/>
      <c r="Y28" s="35"/>
      <c r="Z28" s="35"/>
      <c r="AA28" s="35"/>
    </row>
    <row r="29">
      <c r="B29" s="34" t="s">
        <v>69</v>
      </c>
      <c r="C29" s="35"/>
      <c r="D29" s="35"/>
      <c r="E29" s="34"/>
      <c r="F29" s="34"/>
      <c r="G29" s="34"/>
      <c r="H29" s="34"/>
      <c r="I29" s="34"/>
      <c r="J29" s="35"/>
      <c r="K29" s="34" t="s">
        <v>49</v>
      </c>
      <c r="L29" s="34">
        <f t="shared" si="11"/>
        <v>49.5</v>
      </c>
      <c r="M29" s="34">
        <v>24.0</v>
      </c>
      <c r="N29" s="34">
        <v>55.0</v>
      </c>
      <c r="O29" s="34">
        <v>60.0</v>
      </c>
      <c r="P29" s="34" t="s">
        <v>65</v>
      </c>
      <c r="Q29" s="34" t="s">
        <v>65</v>
      </c>
      <c r="R29" s="34" t="s">
        <v>81</v>
      </c>
      <c r="S29" s="34" t="s">
        <v>81</v>
      </c>
      <c r="T29" s="44">
        <f t="shared" si="12"/>
        <v>0.1833333333</v>
      </c>
      <c r="U29" s="44">
        <f t="shared" si="14"/>
        <v>0.67</v>
      </c>
      <c r="V29" s="38">
        <f t="shared" si="13"/>
        <v>0.03261965482</v>
      </c>
      <c r="W29" s="38">
        <f t="shared" si="15"/>
        <v>0.1192100113</v>
      </c>
      <c r="X29" s="35"/>
      <c r="Y29" s="35"/>
      <c r="Z29" s="35"/>
      <c r="AA29" s="35"/>
    </row>
    <row r="30">
      <c r="B30" s="34" t="s">
        <v>72</v>
      </c>
      <c r="C30" s="35"/>
      <c r="D30" s="35"/>
      <c r="E30" s="34"/>
      <c r="F30" s="34"/>
      <c r="G30" s="34"/>
      <c r="H30" s="34"/>
      <c r="I30" s="34"/>
      <c r="J30" s="35"/>
      <c r="K30" s="34" t="s">
        <v>49</v>
      </c>
      <c r="L30" s="34">
        <f t="shared" si="11"/>
        <v>40.5</v>
      </c>
      <c r="M30" s="34">
        <v>13.0</v>
      </c>
      <c r="N30" s="34">
        <v>45.0</v>
      </c>
      <c r="O30" s="34">
        <v>30.0</v>
      </c>
      <c r="P30" s="34" t="s">
        <v>65</v>
      </c>
      <c r="Q30" s="34" t="s">
        <v>65</v>
      </c>
      <c r="R30" s="34" t="s">
        <v>82</v>
      </c>
      <c r="S30" s="34" t="s">
        <v>82</v>
      </c>
      <c r="T30" s="44">
        <f t="shared" si="12"/>
        <v>0.15</v>
      </c>
      <c r="U30" s="44">
        <f t="shared" si="14"/>
        <v>0.82</v>
      </c>
      <c r="V30" s="38">
        <f t="shared" si="13"/>
        <v>0.02668880849</v>
      </c>
      <c r="W30" s="38">
        <f t="shared" si="15"/>
        <v>0.1458988198</v>
      </c>
      <c r="X30" s="35"/>
      <c r="Y30" s="35"/>
      <c r="Z30" s="35"/>
      <c r="AA30" s="35"/>
    </row>
    <row r="31">
      <c r="B31" s="34" t="s">
        <v>73</v>
      </c>
      <c r="C31" s="35"/>
      <c r="D31" s="35"/>
      <c r="E31" s="34"/>
      <c r="F31" s="34"/>
      <c r="G31" s="34"/>
      <c r="H31" s="34"/>
      <c r="I31" s="34"/>
      <c r="J31" s="35"/>
      <c r="K31" s="34" t="s">
        <v>49</v>
      </c>
      <c r="L31" s="34">
        <f t="shared" si="11"/>
        <v>12.6</v>
      </c>
      <c r="M31" s="34">
        <v>2.0</v>
      </c>
      <c r="N31" s="34">
        <v>14.0</v>
      </c>
      <c r="O31" s="34">
        <v>6.0</v>
      </c>
      <c r="P31" s="34" t="s">
        <v>65</v>
      </c>
      <c r="Q31" s="34" t="s">
        <v>65</v>
      </c>
      <c r="R31" s="34" t="s">
        <v>82</v>
      </c>
      <c r="S31" s="34" t="s">
        <v>82</v>
      </c>
      <c r="T31" s="44">
        <f t="shared" si="12"/>
        <v>0.04666666667</v>
      </c>
      <c r="U31" s="44">
        <f t="shared" si="14"/>
        <v>0.8666666667</v>
      </c>
      <c r="V31" s="38">
        <f t="shared" si="13"/>
        <v>0.008303184864</v>
      </c>
      <c r="W31" s="38">
        <f t="shared" si="15"/>
        <v>0.1542020046</v>
      </c>
      <c r="X31" s="35"/>
      <c r="Y31" s="35"/>
      <c r="Z31" s="35"/>
      <c r="AA31" s="35"/>
    </row>
    <row r="32">
      <c r="B32" s="34" t="s">
        <v>75</v>
      </c>
      <c r="C32" s="35"/>
      <c r="D32" s="35"/>
      <c r="E32" s="34"/>
      <c r="F32" s="34"/>
      <c r="G32" s="34"/>
      <c r="H32" s="34"/>
      <c r="I32" s="34"/>
      <c r="J32" s="35"/>
      <c r="K32" s="34" t="s">
        <v>49</v>
      </c>
      <c r="L32" s="34">
        <f t="shared" si="11"/>
        <v>18</v>
      </c>
      <c r="M32" s="34">
        <v>5.0</v>
      </c>
      <c r="N32" s="34">
        <v>20.0</v>
      </c>
      <c r="O32" s="34">
        <v>15.0</v>
      </c>
      <c r="P32" s="34" t="s">
        <v>65</v>
      </c>
      <c r="Q32" s="34" t="s">
        <v>65</v>
      </c>
      <c r="R32" s="34" t="s">
        <v>79</v>
      </c>
      <c r="S32" s="34" t="s">
        <v>79</v>
      </c>
      <c r="T32" s="44">
        <f t="shared" si="12"/>
        <v>0.06666666667</v>
      </c>
      <c r="U32" s="44">
        <f t="shared" si="14"/>
        <v>0.9333333333</v>
      </c>
      <c r="V32" s="38">
        <f t="shared" si="13"/>
        <v>0.01186169266</v>
      </c>
      <c r="W32" s="38">
        <f t="shared" si="15"/>
        <v>0.1660636973</v>
      </c>
      <c r="X32" s="35"/>
      <c r="Y32" s="35"/>
      <c r="Z32" s="35"/>
      <c r="AA32" s="35"/>
    </row>
    <row r="33">
      <c r="B33" s="34" t="s">
        <v>76</v>
      </c>
      <c r="C33" s="40"/>
      <c r="D33" s="40"/>
      <c r="E33" s="34"/>
      <c r="F33" s="34"/>
      <c r="G33" s="34"/>
      <c r="H33" s="34"/>
      <c r="I33" s="34"/>
      <c r="J33" s="40"/>
      <c r="K33" s="34" t="s">
        <v>49</v>
      </c>
      <c r="L33" s="34">
        <f t="shared" si="11"/>
        <v>18</v>
      </c>
      <c r="M33" s="34">
        <v>12.0</v>
      </c>
      <c r="N33" s="34">
        <v>20.0</v>
      </c>
      <c r="O33" s="34">
        <v>45.0</v>
      </c>
      <c r="P33" s="34" t="s">
        <v>65</v>
      </c>
      <c r="Q33" s="34" t="s">
        <v>65</v>
      </c>
      <c r="R33" s="34" t="s">
        <v>79</v>
      </c>
      <c r="S33" s="34" t="s">
        <v>79</v>
      </c>
      <c r="T33" s="44">
        <f t="shared" si="12"/>
        <v>0.06666666667</v>
      </c>
      <c r="U33" s="44">
        <f t="shared" si="14"/>
        <v>1</v>
      </c>
      <c r="V33" s="38">
        <f t="shared" si="13"/>
        <v>0.01186169266</v>
      </c>
      <c r="W33" s="38">
        <f t="shared" si="15"/>
        <v>0.17792539</v>
      </c>
      <c r="X33" s="40"/>
      <c r="Y33" s="40"/>
      <c r="Z33" s="40"/>
      <c r="AA33" s="40"/>
    </row>
    <row r="34">
      <c r="B34" s="26" t="s">
        <v>83</v>
      </c>
      <c r="C34" s="25">
        <v>1.0</v>
      </c>
      <c r="D34" s="25" t="s">
        <v>84</v>
      </c>
      <c r="E34" s="26"/>
      <c r="F34" s="26" t="s">
        <v>47</v>
      </c>
      <c r="G34" s="26"/>
      <c r="H34" s="26"/>
      <c r="I34" s="26"/>
      <c r="J34" s="25" t="s">
        <v>85</v>
      </c>
      <c r="K34" s="26"/>
      <c r="L34" s="26">
        <f t="shared" ref="L34:M34" si="16">SUM(L35:L42)</f>
        <v>114.3</v>
      </c>
      <c r="M34" s="26">
        <f t="shared" si="16"/>
        <v>135</v>
      </c>
      <c r="N34" s="26">
        <v>127.0</v>
      </c>
      <c r="O34" s="24">
        <f>SUM(O35:O42)</f>
        <v>212</v>
      </c>
      <c r="P34" s="26" t="s">
        <v>82</v>
      </c>
      <c r="Q34" s="26" t="s">
        <v>86</v>
      </c>
      <c r="R34" s="26" t="s">
        <v>86</v>
      </c>
      <c r="S34" s="26" t="s">
        <v>86</v>
      </c>
      <c r="T34" s="42">
        <v>1.0</v>
      </c>
      <c r="U34" s="42">
        <f>SUM(T35:T42)</f>
        <v>1</v>
      </c>
      <c r="V34" s="29">
        <f>SUM(V35:V42)</f>
        <v>0.07532174841</v>
      </c>
      <c r="W34" s="29">
        <f>W42</f>
        <v>0.07532174841</v>
      </c>
      <c r="X34" s="30">
        <f>N34/$N$88</f>
        <v>0.07532174841</v>
      </c>
      <c r="Y34" s="30">
        <f>Y25+X34</f>
        <v>0.5284977166</v>
      </c>
      <c r="Z34" s="43">
        <f>(30*X34)/100</f>
        <v>0.02259652452</v>
      </c>
      <c r="AA34" s="33">
        <f>AA25+Z34</f>
        <v>0.158549315</v>
      </c>
    </row>
    <row r="35">
      <c r="B35" s="34" t="s">
        <v>64</v>
      </c>
      <c r="C35" s="35"/>
      <c r="D35" s="35"/>
      <c r="E35" s="34"/>
      <c r="F35" s="34"/>
      <c r="G35" s="34"/>
      <c r="H35" s="34"/>
      <c r="I35" s="34"/>
      <c r="J35" s="35"/>
      <c r="K35" s="34" t="s">
        <v>49</v>
      </c>
      <c r="L35" s="34">
        <f t="shared" ref="L35:L42" si="17">N35*0.9</f>
        <v>18</v>
      </c>
      <c r="M35" s="34">
        <v>30.0</v>
      </c>
      <c r="N35" s="34">
        <v>20.0</v>
      </c>
      <c r="O35" s="34">
        <v>29.0</v>
      </c>
      <c r="P35" s="36" t="s">
        <v>82</v>
      </c>
      <c r="Q35" s="34" t="s">
        <v>86</v>
      </c>
      <c r="R35" s="34" t="s">
        <v>86</v>
      </c>
      <c r="S35" s="34" t="s">
        <v>86</v>
      </c>
      <c r="T35" s="45">
        <f t="shared" ref="T35:T42" si="18">N35/$N$34</f>
        <v>0.157480315</v>
      </c>
      <c r="U35" s="45">
        <f>T35</f>
        <v>0.157480315</v>
      </c>
      <c r="V35" s="38">
        <f t="shared" ref="V35:V42" si="19">N35/$N$88</f>
        <v>0.01186169266</v>
      </c>
      <c r="W35" s="38">
        <f>V35</f>
        <v>0.01186169266</v>
      </c>
      <c r="X35" s="35"/>
      <c r="Y35" s="35"/>
      <c r="Z35" s="35"/>
      <c r="AA35" s="35"/>
    </row>
    <row r="36">
      <c r="B36" s="34" t="s">
        <v>66</v>
      </c>
      <c r="C36" s="35"/>
      <c r="D36" s="35"/>
      <c r="E36" s="34"/>
      <c r="F36" s="34"/>
      <c r="G36" s="34"/>
      <c r="H36" s="34"/>
      <c r="I36" s="34"/>
      <c r="J36" s="35"/>
      <c r="K36" s="34" t="s">
        <v>49</v>
      </c>
      <c r="L36" s="34">
        <f t="shared" si="17"/>
        <v>36</v>
      </c>
      <c r="M36" s="34">
        <v>40.0</v>
      </c>
      <c r="N36" s="34">
        <v>40.0</v>
      </c>
      <c r="O36" s="34">
        <v>32.0</v>
      </c>
      <c r="P36" s="36" t="s">
        <v>82</v>
      </c>
      <c r="Q36" s="34" t="s">
        <v>86</v>
      </c>
      <c r="R36" s="34" t="s">
        <v>86</v>
      </c>
      <c r="S36" s="34" t="s">
        <v>86</v>
      </c>
      <c r="T36" s="45">
        <f t="shared" si="18"/>
        <v>0.3149606299</v>
      </c>
      <c r="U36" s="45">
        <f t="shared" ref="U36:U42" si="20">U35+T36</f>
        <v>0.4724409449</v>
      </c>
      <c r="V36" s="38">
        <f t="shared" si="19"/>
        <v>0.02372338533</v>
      </c>
      <c r="W36" s="38">
        <f t="shared" ref="W36:W42" si="21">W35+V36</f>
        <v>0.03558507799</v>
      </c>
      <c r="X36" s="35"/>
      <c r="Y36" s="35"/>
      <c r="Z36" s="35"/>
      <c r="AA36" s="35"/>
    </row>
    <row r="37">
      <c r="B37" s="34" t="s">
        <v>68</v>
      </c>
      <c r="C37" s="35"/>
      <c r="D37" s="35"/>
      <c r="E37" s="34"/>
      <c r="F37" s="34"/>
      <c r="G37" s="34"/>
      <c r="H37" s="34"/>
      <c r="I37" s="34"/>
      <c r="J37" s="35"/>
      <c r="K37" s="34" t="s">
        <v>49</v>
      </c>
      <c r="L37" s="34">
        <f t="shared" si="17"/>
        <v>13.5</v>
      </c>
      <c r="M37" s="34">
        <v>13.0</v>
      </c>
      <c r="N37" s="34">
        <v>15.0</v>
      </c>
      <c r="O37" s="34">
        <v>10.0</v>
      </c>
      <c r="P37" s="36" t="s">
        <v>82</v>
      </c>
      <c r="Q37" s="34" t="s">
        <v>86</v>
      </c>
      <c r="R37" s="34" t="s">
        <v>86</v>
      </c>
      <c r="S37" s="34" t="s">
        <v>86</v>
      </c>
      <c r="T37" s="45">
        <f t="shared" si="18"/>
        <v>0.1181102362</v>
      </c>
      <c r="U37" s="45">
        <f t="shared" si="20"/>
        <v>0.5905511811</v>
      </c>
      <c r="V37" s="38">
        <f t="shared" si="19"/>
        <v>0.008896269498</v>
      </c>
      <c r="W37" s="38">
        <f t="shared" si="21"/>
        <v>0.04448134749</v>
      </c>
      <c r="X37" s="35"/>
      <c r="Y37" s="35"/>
      <c r="Z37" s="35"/>
      <c r="AA37" s="35"/>
    </row>
    <row r="38">
      <c r="B38" s="34" t="s">
        <v>69</v>
      </c>
      <c r="C38" s="35"/>
      <c r="D38" s="35"/>
      <c r="E38" s="34"/>
      <c r="F38" s="34"/>
      <c r="G38" s="34"/>
      <c r="H38" s="34"/>
      <c r="I38" s="34"/>
      <c r="J38" s="35"/>
      <c r="K38" s="34" t="s">
        <v>49</v>
      </c>
      <c r="L38" s="34">
        <f t="shared" si="17"/>
        <v>22.5</v>
      </c>
      <c r="M38" s="34">
        <v>22.0</v>
      </c>
      <c r="N38" s="34">
        <v>25.0</v>
      </c>
      <c r="O38" s="34">
        <v>29.0</v>
      </c>
      <c r="P38" s="34" t="s">
        <v>86</v>
      </c>
      <c r="Q38" s="34" t="s">
        <v>86</v>
      </c>
      <c r="R38" s="34" t="s">
        <v>57</v>
      </c>
      <c r="S38" s="34" t="s">
        <v>57</v>
      </c>
      <c r="T38" s="45">
        <f t="shared" si="18"/>
        <v>0.1968503937</v>
      </c>
      <c r="U38" s="45">
        <f t="shared" si="20"/>
        <v>0.7874015748</v>
      </c>
      <c r="V38" s="38">
        <f t="shared" si="19"/>
        <v>0.01482711583</v>
      </c>
      <c r="W38" s="38">
        <f t="shared" si="21"/>
        <v>0.05930846332</v>
      </c>
      <c r="X38" s="35"/>
      <c r="Y38" s="35"/>
      <c r="Z38" s="35"/>
      <c r="AA38" s="35"/>
    </row>
    <row r="39">
      <c r="B39" s="34" t="s">
        <v>72</v>
      </c>
      <c r="C39" s="35"/>
      <c r="D39" s="35"/>
      <c r="E39" s="34"/>
      <c r="F39" s="34"/>
      <c r="G39" s="34"/>
      <c r="H39" s="34"/>
      <c r="I39" s="34"/>
      <c r="J39" s="35"/>
      <c r="K39" s="34" t="s">
        <v>49</v>
      </c>
      <c r="L39" s="34">
        <f t="shared" si="17"/>
        <v>9</v>
      </c>
      <c r="M39" s="34">
        <v>10.0</v>
      </c>
      <c r="N39" s="34">
        <v>10.0</v>
      </c>
      <c r="O39" s="34">
        <v>17.0</v>
      </c>
      <c r="P39" s="34" t="s">
        <v>86</v>
      </c>
      <c r="Q39" s="34" t="s">
        <v>86</v>
      </c>
      <c r="R39" s="34" t="s">
        <v>57</v>
      </c>
      <c r="S39" s="34" t="s">
        <v>57</v>
      </c>
      <c r="T39" s="45">
        <f t="shared" si="18"/>
        <v>0.07874015748</v>
      </c>
      <c r="U39" s="45">
        <f t="shared" si="20"/>
        <v>0.8661417323</v>
      </c>
      <c r="V39" s="38">
        <f t="shared" si="19"/>
        <v>0.005930846332</v>
      </c>
      <c r="W39" s="38">
        <f t="shared" si="21"/>
        <v>0.06523930965</v>
      </c>
      <c r="X39" s="35"/>
      <c r="Y39" s="35"/>
      <c r="Z39" s="35"/>
      <c r="AA39" s="35"/>
    </row>
    <row r="40">
      <c r="B40" s="34" t="s">
        <v>73</v>
      </c>
      <c r="C40" s="35"/>
      <c r="D40" s="35"/>
      <c r="E40" s="34"/>
      <c r="F40" s="34"/>
      <c r="G40" s="34"/>
      <c r="H40" s="34"/>
      <c r="I40" s="34"/>
      <c r="J40" s="35"/>
      <c r="K40" s="34" t="s">
        <v>49</v>
      </c>
      <c r="L40" s="34">
        <f t="shared" si="17"/>
        <v>3.6</v>
      </c>
      <c r="M40" s="34">
        <v>0.0</v>
      </c>
      <c r="N40" s="34">
        <v>4.0</v>
      </c>
      <c r="O40" s="34">
        <v>1.0</v>
      </c>
      <c r="P40" s="34" t="s">
        <v>86</v>
      </c>
      <c r="Q40" s="34" t="s">
        <v>79</v>
      </c>
      <c r="R40" s="34" t="s">
        <v>87</v>
      </c>
      <c r="S40" s="34" t="s">
        <v>87</v>
      </c>
      <c r="T40" s="45">
        <f t="shared" si="18"/>
        <v>0.03149606299</v>
      </c>
      <c r="U40" s="45">
        <f t="shared" si="20"/>
        <v>0.8976377953</v>
      </c>
      <c r="V40" s="38">
        <f t="shared" si="19"/>
        <v>0.002372338533</v>
      </c>
      <c r="W40" s="38">
        <f t="shared" si="21"/>
        <v>0.06761164818</v>
      </c>
      <c r="X40" s="35"/>
      <c r="Y40" s="35"/>
      <c r="Z40" s="35"/>
      <c r="AA40" s="35"/>
    </row>
    <row r="41">
      <c r="B41" s="34" t="s">
        <v>75</v>
      </c>
      <c r="C41" s="35"/>
      <c r="D41" s="35"/>
      <c r="E41" s="34"/>
      <c r="F41" s="34"/>
      <c r="G41" s="34"/>
      <c r="H41" s="34"/>
      <c r="I41" s="34"/>
      <c r="J41" s="35"/>
      <c r="K41" s="34" t="s">
        <v>49</v>
      </c>
      <c r="L41" s="34">
        <f t="shared" si="17"/>
        <v>4.5</v>
      </c>
      <c r="M41" s="34">
        <v>15.0</v>
      </c>
      <c r="N41" s="34">
        <v>5.0</v>
      </c>
      <c r="O41" s="34">
        <v>2.0</v>
      </c>
      <c r="P41" s="34" t="s">
        <v>86</v>
      </c>
      <c r="Q41" s="34" t="s">
        <v>79</v>
      </c>
      <c r="R41" s="34" t="s">
        <v>14</v>
      </c>
      <c r="S41" s="34" t="s">
        <v>14</v>
      </c>
      <c r="T41" s="45">
        <f t="shared" si="18"/>
        <v>0.03937007874</v>
      </c>
      <c r="U41" s="45">
        <f t="shared" si="20"/>
        <v>0.937007874</v>
      </c>
      <c r="V41" s="38">
        <f t="shared" si="19"/>
        <v>0.002965423166</v>
      </c>
      <c r="W41" s="38">
        <f t="shared" si="21"/>
        <v>0.07057707135</v>
      </c>
      <c r="X41" s="35"/>
      <c r="Y41" s="35"/>
      <c r="Z41" s="35"/>
      <c r="AA41" s="35"/>
    </row>
    <row r="42">
      <c r="B42" s="34" t="s">
        <v>76</v>
      </c>
      <c r="C42" s="40"/>
      <c r="D42" s="40"/>
      <c r="E42" s="34"/>
      <c r="F42" s="34"/>
      <c r="G42" s="34"/>
      <c r="H42" s="34"/>
      <c r="I42" s="34"/>
      <c r="J42" s="40"/>
      <c r="K42" s="34" t="s">
        <v>49</v>
      </c>
      <c r="L42" s="34">
        <f t="shared" si="17"/>
        <v>7.2</v>
      </c>
      <c r="M42" s="34">
        <v>5.0</v>
      </c>
      <c r="N42" s="34">
        <v>8.0</v>
      </c>
      <c r="O42" s="34">
        <v>92.0</v>
      </c>
      <c r="P42" s="34" t="s">
        <v>86</v>
      </c>
      <c r="Q42" s="34" t="s">
        <v>79</v>
      </c>
      <c r="R42" s="34" t="s">
        <v>14</v>
      </c>
      <c r="S42" s="34" t="s">
        <v>14</v>
      </c>
      <c r="T42" s="45">
        <f t="shared" si="18"/>
        <v>0.06299212598</v>
      </c>
      <c r="U42" s="45">
        <f t="shared" si="20"/>
        <v>1</v>
      </c>
      <c r="V42" s="38">
        <f t="shared" si="19"/>
        <v>0.004744677065</v>
      </c>
      <c r="W42" s="38">
        <f t="shared" si="21"/>
        <v>0.07532174841</v>
      </c>
      <c r="X42" s="40"/>
      <c r="Y42" s="40"/>
      <c r="Z42" s="40"/>
      <c r="AA42" s="40"/>
    </row>
    <row r="43">
      <c r="B43" s="26" t="s">
        <v>88</v>
      </c>
      <c r="C43" s="25">
        <v>1.0</v>
      </c>
      <c r="D43" s="25" t="s">
        <v>89</v>
      </c>
      <c r="E43" s="26"/>
      <c r="F43" s="26" t="s">
        <v>47</v>
      </c>
      <c r="G43" s="26"/>
      <c r="H43" s="26"/>
      <c r="I43" s="26"/>
      <c r="J43" s="25" t="s">
        <v>85</v>
      </c>
      <c r="K43" s="26" t="s">
        <v>49</v>
      </c>
      <c r="L43" s="26">
        <f t="shared" ref="L43:O43" si="22">SUM(L44:L51)</f>
        <v>115.2</v>
      </c>
      <c r="M43" s="26">
        <f t="shared" si="22"/>
        <v>83</v>
      </c>
      <c r="N43" s="26">
        <f t="shared" si="22"/>
        <v>128</v>
      </c>
      <c r="O43" s="24">
        <f t="shared" si="22"/>
        <v>263</v>
      </c>
      <c r="P43" s="27">
        <v>42889.0</v>
      </c>
      <c r="Q43" s="26" t="s">
        <v>90</v>
      </c>
      <c r="R43" s="27">
        <v>42889.0</v>
      </c>
      <c r="S43" s="27">
        <v>42859.0</v>
      </c>
      <c r="T43" s="42">
        <v>1.0</v>
      </c>
      <c r="U43" s="42">
        <f>T44+T45+T46+T47+T48</f>
        <v>0.703125</v>
      </c>
      <c r="V43" s="29">
        <f>SUM(V44:V51)</f>
        <v>0.07591483305</v>
      </c>
      <c r="W43" s="29">
        <f>W46</f>
        <v>0.04151592432</v>
      </c>
      <c r="X43" s="30">
        <f>N43/$N$88</f>
        <v>0.07591483305</v>
      </c>
      <c r="Y43" s="30">
        <f>Y34+X43</f>
        <v>0.6044125497</v>
      </c>
      <c r="Z43" s="43">
        <f>(30*X43)/100</f>
        <v>0.02277444991</v>
      </c>
      <c r="AA43" s="33">
        <f>AA34+Z43</f>
        <v>0.1813237649</v>
      </c>
    </row>
    <row r="44">
      <c r="B44" s="34" t="s">
        <v>64</v>
      </c>
      <c r="C44" s="35"/>
      <c r="D44" s="35"/>
      <c r="E44" s="34"/>
      <c r="F44" s="34"/>
      <c r="G44" s="34"/>
      <c r="H44" s="34"/>
      <c r="I44" s="34"/>
      <c r="J44" s="35"/>
      <c r="K44" s="34" t="s">
        <v>49</v>
      </c>
      <c r="L44" s="34">
        <f t="shared" ref="L44:L51" si="23">N44*0.9</f>
        <v>18</v>
      </c>
      <c r="M44" s="34">
        <v>5.0</v>
      </c>
      <c r="N44" s="34">
        <v>20.0</v>
      </c>
      <c r="O44" s="34">
        <v>15.0</v>
      </c>
      <c r="P44" s="36">
        <v>42889.0</v>
      </c>
      <c r="Q44" s="36">
        <v>42889.0</v>
      </c>
      <c r="R44" s="36">
        <v>42889.0</v>
      </c>
      <c r="S44" s="36">
        <v>42889.0</v>
      </c>
      <c r="T44" s="44">
        <f t="shared" ref="T44:T51" si="24">N44/$N$43</f>
        <v>0.15625</v>
      </c>
      <c r="U44" s="44">
        <f>T44</f>
        <v>0.15625</v>
      </c>
      <c r="V44" s="38">
        <f t="shared" ref="V44:V51" si="25">N44/$N$88</f>
        <v>0.01186169266</v>
      </c>
      <c r="W44" s="38">
        <f>V44</f>
        <v>0.01186169266</v>
      </c>
      <c r="X44" s="35"/>
      <c r="Y44" s="35"/>
      <c r="Z44" s="35"/>
      <c r="AA44" s="35"/>
    </row>
    <row r="45">
      <c r="B45" s="34" t="s">
        <v>66</v>
      </c>
      <c r="C45" s="35"/>
      <c r="D45" s="35"/>
      <c r="E45" s="34"/>
      <c r="F45" s="34"/>
      <c r="G45" s="34"/>
      <c r="H45" s="34"/>
      <c r="I45" s="34"/>
      <c r="J45" s="35"/>
      <c r="K45" s="34" t="s">
        <v>49</v>
      </c>
      <c r="L45" s="34">
        <f t="shared" si="23"/>
        <v>18</v>
      </c>
      <c r="M45" s="34">
        <v>10.0</v>
      </c>
      <c r="N45" s="34">
        <v>20.0</v>
      </c>
      <c r="O45" s="34">
        <v>31.0</v>
      </c>
      <c r="P45" s="36">
        <v>42889.0</v>
      </c>
      <c r="Q45" s="36">
        <v>42950.0</v>
      </c>
      <c r="R45" s="36">
        <v>42889.0</v>
      </c>
      <c r="S45" s="36">
        <v>42950.0</v>
      </c>
      <c r="T45" s="44">
        <f t="shared" si="24"/>
        <v>0.15625</v>
      </c>
      <c r="U45" s="44">
        <f t="shared" ref="U45:U51" si="26">U44+T45</f>
        <v>0.3125</v>
      </c>
      <c r="V45" s="38">
        <f t="shared" si="25"/>
        <v>0.01186169266</v>
      </c>
      <c r="W45" s="38">
        <f t="shared" ref="W45:W51" si="27">W44+V45</f>
        <v>0.02372338533</v>
      </c>
      <c r="X45" s="35"/>
      <c r="Y45" s="35"/>
      <c r="Z45" s="35"/>
      <c r="AA45" s="35"/>
    </row>
    <row r="46">
      <c r="B46" s="34" t="s">
        <v>68</v>
      </c>
      <c r="C46" s="35"/>
      <c r="D46" s="35"/>
      <c r="E46" s="34"/>
      <c r="F46" s="34"/>
      <c r="G46" s="34"/>
      <c r="H46" s="34"/>
      <c r="I46" s="34"/>
      <c r="J46" s="35"/>
      <c r="K46" s="34" t="s">
        <v>49</v>
      </c>
      <c r="L46" s="34">
        <f t="shared" si="23"/>
        <v>27</v>
      </c>
      <c r="M46" s="34">
        <v>20.0</v>
      </c>
      <c r="N46" s="34">
        <v>30.0</v>
      </c>
      <c r="O46" s="34">
        <v>58.0</v>
      </c>
      <c r="P46" s="36">
        <v>42950.0</v>
      </c>
      <c r="Q46" s="36">
        <v>42950.0</v>
      </c>
      <c r="R46" s="36">
        <v>42950.0</v>
      </c>
      <c r="S46" s="36">
        <v>42950.0</v>
      </c>
      <c r="T46" s="44">
        <f t="shared" si="24"/>
        <v>0.234375</v>
      </c>
      <c r="U46" s="44">
        <f t="shared" si="26"/>
        <v>0.546875</v>
      </c>
      <c r="V46" s="38">
        <f t="shared" si="25"/>
        <v>0.017792539</v>
      </c>
      <c r="W46" s="38">
        <f t="shared" si="27"/>
        <v>0.04151592432</v>
      </c>
      <c r="X46" s="35"/>
      <c r="Y46" s="35"/>
      <c r="Z46" s="35"/>
      <c r="AA46" s="35"/>
    </row>
    <row r="47">
      <c r="B47" s="34" t="s">
        <v>69</v>
      </c>
      <c r="C47" s="35"/>
      <c r="D47" s="35"/>
      <c r="E47" s="34"/>
      <c r="F47" s="34"/>
      <c r="G47" s="34"/>
      <c r="H47" s="34"/>
      <c r="I47" s="34"/>
      <c r="J47" s="35"/>
      <c r="K47" s="34" t="s">
        <v>49</v>
      </c>
      <c r="L47" s="34">
        <f t="shared" si="23"/>
        <v>9</v>
      </c>
      <c r="M47" s="34">
        <v>7.0</v>
      </c>
      <c r="N47" s="34">
        <v>10.0</v>
      </c>
      <c r="O47" s="34">
        <v>19.0</v>
      </c>
      <c r="P47" s="34" t="s">
        <v>65</v>
      </c>
      <c r="Q47" s="34" t="s">
        <v>65</v>
      </c>
      <c r="R47" s="34" t="s">
        <v>70</v>
      </c>
      <c r="S47" s="34" t="s">
        <v>70</v>
      </c>
      <c r="T47" s="44">
        <f t="shared" si="24"/>
        <v>0.078125</v>
      </c>
      <c r="U47" s="44">
        <f t="shared" si="26"/>
        <v>0.625</v>
      </c>
      <c r="V47" s="38">
        <f t="shared" si="25"/>
        <v>0.005930846332</v>
      </c>
      <c r="W47" s="38">
        <f t="shared" si="27"/>
        <v>0.04744677065</v>
      </c>
      <c r="X47" s="35"/>
      <c r="Y47" s="35"/>
      <c r="Z47" s="35"/>
      <c r="AA47" s="35"/>
    </row>
    <row r="48">
      <c r="B48" s="34" t="s">
        <v>72</v>
      </c>
      <c r="C48" s="35"/>
      <c r="D48" s="35"/>
      <c r="E48" s="34"/>
      <c r="F48" s="34"/>
      <c r="G48" s="34"/>
      <c r="H48" s="34"/>
      <c r="I48" s="34"/>
      <c r="J48" s="35"/>
      <c r="K48" s="34" t="s">
        <v>49</v>
      </c>
      <c r="L48" s="34">
        <f t="shared" si="23"/>
        <v>9</v>
      </c>
      <c r="M48" s="34">
        <v>8.0</v>
      </c>
      <c r="N48" s="34">
        <v>10.0</v>
      </c>
      <c r="O48" s="34">
        <v>13.0</v>
      </c>
      <c r="P48" s="34" t="s">
        <v>65</v>
      </c>
      <c r="Q48" s="34" t="s">
        <v>65</v>
      </c>
      <c r="R48" s="34" t="s">
        <v>70</v>
      </c>
      <c r="S48" s="34" t="s">
        <v>70</v>
      </c>
      <c r="T48" s="44">
        <f t="shared" si="24"/>
        <v>0.078125</v>
      </c>
      <c r="U48" s="44">
        <f t="shared" si="26"/>
        <v>0.703125</v>
      </c>
      <c r="V48" s="38">
        <f t="shared" si="25"/>
        <v>0.005930846332</v>
      </c>
      <c r="W48" s="38">
        <f t="shared" si="27"/>
        <v>0.05337761699</v>
      </c>
      <c r="X48" s="35"/>
      <c r="Y48" s="35"/>
      <c r="Z48" s="35"/>
      <c r="AA48" s="35"/>
    </row>
    <row r="49">
      <c r="B49" s="34" t="s">
        <v>73</v>
      </c>
      <c r="C49" s="35"/>
      <c r="D49" s="35"/>
      <c r="E49" s="34"/>
      <c r="F49" s="34"/>
      <c r="G49" s="34"/>
      <c r="H49" s="34"/>
      <c r="I49" s="34"/>
      <c r="J49" s="35"/>
      <c r="K49" s="34" t="s">
        <v>49</v>
      </c>
      <c r="L49" s="34">
        <f t="shared" si="23"/>
        <v>7.2</v>
      </c>
      <c r="M49" s="34">
        <v>10.0</v>
      </c>
      <c r="N49" s="34">
        <v>8.0</v>
      </c>
      <c r="O49" s="34">
        <v>77.0</v>
      </c>
      <c r="P49" s="34" t="s">
        <v>79</v>
      </c>
      <c r="Q49" s="34" t="s">
        <v>90</v>
      </c>
      <c r="R49" s="36">
        <v>42829.0</v>
      </c>
      <c r="S49" s="36">
        <v>42858.0</v>
      </c>
      <c r="T49" s="44">
        <f t="shared" si="24"/>
        <v>0.0625</v>
      </c>
      <c r="U49" s="44">
        <f t="shared" si="26"/>
        <v>0.765625</v>
      </c>
      <c r="V49" s="38">
        <f t="shared" si="25"/>
        <v>0.004744677065</v>
      </c>
      <c r="W49" s="38">
        <f t="shared" si="27"/>
        <v>0.05812229405</v>
      </c>
      <c r="X49" s="35"/>
      <c r="Y49" s="35"/>
      <c r="Z49" s="35"/>
      <c r="AA49" s="35"/>
    </row>
    <row r="50">
      <c r="B50" s="34" t="s">
        <v>75</v>
      </c>
      <c r="C50" s="35"/>
      <c r="D50" s="35"/>
      <c r="E50" s="34"/>
      <c r="F50" s="34"/>
      <c r="G50" s="34"/>
      <c r="H50" s="34"/>
      <c r="I50" s="34"/>
      <c r="J50" s="35"/>
      <c r="K50" s="34" t="s">
        <v>49</v>
      </c>
      <c r="L50" s="34">
        <f t="shared" si="23"/>
        <v>18</v>
      </c>
      <c r="M50" s="34">
        <v>12.0</v>
      </c>
      <c r="N50" s="34">
        <v>20.0</v>
      </c>
      <c r="O50" s="34">
        <v>30.0</v>
      </c>
      <c r="P50" s="34" t="s">
        <v>79</v>
      </c>
      <c r="Q50" s="34" t="s">
        <v>90</v>
      </c>
      <c r="R50" s="36">
        <v>42859.0</v>
      </c>
      <c r="S50" s="36">
        <v>42858.0</v>
      </c>
      <c r="T50" s="44">
        <f t="shared" si="24"/>
        <v>0.15625</v>
      </c>
      <c r="U50" s="44">
        <f t="shared" si="26"/>
        <v>0.921875</v>
      </c>
      <c r="V50" s="38">
        <f t="shared" si="25"/>
        <v>0.01186169266</v>
      </c>
      <c r="W50" s="38">
        <f t="shared" si="27"/>
        <v>0.06998398671</v>
      </c>
      <c r="X50" s="35"/>
      <c r="Y50" s="35"/>
      <c r="Z50" s="35"/>
      <c r="AA50" s="35"/>
    </row>
    <row r="51">
      <c r="B51" s="34" t="s">
        <v>76</v>
      </c>
      <c r="C51" s="40"/>
      <c r="D51" s="40"/>
      <c r="E51" s="34"/>
      <c r="F51" s="34"/>
      <c r="G51" s="34"/>
      <c r="H51" s="34"/>
      <c r="I51" s="34"/>
      <c r="J51" s="40"/>
      <c r="K51" s="34" t="s">
        <v>49</v>
      </c>
      <c r="L51" s="34">
        <f t="shared" si="23"/>
        <v>9</v>
      </c>
      <c r="M51" s="34">
        <v>11.0</v>
      </c>
      <c r="N51" s="34">
        <v>10.0</v>
      </c>
      <c r="O51" s="34">
        <v>20.0</v>
      </c>
      <c r="P51" s="34" t="s">
        <v>79</v>
      </c>
      <c r="Q51" s="34" t="s">
        <v>90</v>
      </c>
      <c r="R51" s="36">
        <v>42859.0</v>
      </c>
      <c r="S51" s="36">
        <v>42858.0</v>
      </c>
      <c r="T51" s="44">
        <f t="shared" si="24"/>
        <v>0.078125</v>
      </c>
      <c r="U51" s="44">
        <f t="shared" si="26"/>
        <v>1</v>
      </c>
      <c r="V51" s="38">
        <f t="shared" si="25"/>
        <v>0.005930846332</v>
      </c>
      <c r="W51" s="38">
        <f t="shared" si="27"/>
        <v>0.07591483305</v>
      </c>
      <c r="X51" s="40"/>
      <c r="Y51" s="40"/>
      <c r="Z51" s="40"/>
      <c r="AA51" s="40"/>
    </row>
    <row r="52">
      <c r="B52" s="26" t="s">
        <v>91</v>
      </c>
      <c r="C52" s="25">
        <v>1.0</v>
      </c>
      <c r="D52" s="25" t="s">
        <v>92</v>
      </c>
      <c r="E52" s="26"/>
      <c r="F52" s="26"/>
      <c r="G52" s="26"/>
      <c r="H52" s="26" t="s">
        <v>47</v>
      </c>
      <c r="I52" s="26"/>
      <c r="J52" s="25" t="s">
        <v>8</v>
      </c>
      <c r="K52" s="26"/>
      <c r="L52" s="26">
        <f t="shared" ref="L52:O52" si="28">SUM(L53:L60)</f>
        <v>84.6</v>
      </c>
      <c r="M52" s="26">
        <f t="shared" si="28"/>
        <v>38.58</v>
      </c>
      <c r="N52" s="26">
        <f t="shared" si="28"/>
        <v>94</v>
      </c>
      <c r="O52" s="24">
        <f t="shared" si="28"/>
        <v>185</v>
      </c>
      <c r="P52" s="27">
        <v>43072.0</v>
      </c>
      <c r="Q52" s="26" t="s">
        <v>79</v>
      </c>
      <c r="R52" s="27">
        <v>43072.0</v>
      </c>
      <c r="S52" s="26" t="s">
        <v>63</v>
      </c>
      <c r="T52" s="42">
        <f>SUM(T53:T60)</f>
        <v>1</v>
      </c>
      <c r="U52" s="42">
        <f>T53+T54+T55+T56+T57+T58+T59</f>
        <v>0.8617021277</v>
      </c>
      <c r="V52" s="29">
        <f>SUM(V53:V60)</f>
        <v>0.05574995552</v>
      </c>
      <c r="W52" s="29"/>
      <c r="X52" s="30">
        <f>N52/$N$88</f>
        <v>0.05574995552</v>
      </c>
      <c r="Y52" s="30">
        <f>Y43+X52</f>
        <v>0.6601625052</v>
      </c>
      <c r="Z52" s="43">
        <f>(30*X52)/100</f>
        <v>0.01672498666</v>
      </c>
      <c r="AA52" s="46">
        <f>Z52+AA43</f>
        <v>0.1980487516</v>
      </c>
    </row>
    <row r="53">
      <c r="B53" s="34" t="s">
        <v>64</v>
      </c>
      <c r="C53" s="35"/>
      <c r="D53" s="35"/>
      <c r="E53" s="34"/>
      <c r="F53" s="34"/>
      <c r="G53" s="34"/>
      <c r="H53" s="34"/>
      <c r="I53" s="34"/>
      <c r="J53" s="35"/>
      <c r="K53" s="34" t="s">
        <v>49</v>
      </c>
      <c r="L53" s="34">
        <f t="shared" ref="L53:L60" si="29">N53*0.9</f>
        <v>17.1</v>
      </c>
      <c r="M53" s="34">
        <v>10.0</v>
      </c>
      <c r="N53" s="34">
        <v>19.0</v>
      </c>
      <c r="O53" s="34">
        <v>36.0</v>
      </c>
      <c r="P53" s="36">
        <v>43072.0</v>
      </c>
      <c r="Q53" s="34" t="s">
        <v>70</v>
      </c>
      <c r="R53" s="36">
        <v>43072.0</v>
      </c>
      <c r="S53" s="34" t="s">
        <v>90</v>
      </c>
      <c r="T53" s="45">
        <f t="shared" ref="T53:T60" si="30">N53/$N$52</f>
        <v>0.2021276596</v>
      </c>
      <c r="U53" s="45">
        <f>T53</f>
        <v>0.2021276596</v>
      </c>
      <c r="V53" s="38">
        <f t="shared" ref="V53:V60" si="31">N53/$N$88</f>
        <v>0.01126860803</v>
      </c>
      <c r="W53" s="38">
        <f>V53</f>
        <v>0.01126860803</v>
      </c>
      <c r="X53" s="35"/>
      <c r="Y53" s="35"/>
      <c r="Z53" s="35"/>
      <c r="AA53" s="35"/>
    </row>
    <row r="54">
      <c r="B54" s="34" t="s">
        <v>66</v>
      </c>
      <c r="C54" s="35"/>
      <c r="D54" s="35"/>
      <c r="E54" s="34"/>
      <c r="F54" s="34"/>
      <c r="G54" s="34"/>
      <c r="H54" s="34"/>
      <c r="I54" s="34"/>
      <c r="J54" s="35"/>
      <c r="K54" s="34" t="s">
        <v>49</v>
      </c>
      <c r="L54" s="34">
        <f t="shared" si="29"/>
        <v>27.9</v>
      </c>
      <c r="M54" s="34">
        <v>6.0</v>
      </c>
      <c r="N54" s="34">
        <v>31.0</v>
      </c>
      <c r="O54" s="34">
        <v>78.0</v>
      </c>
      <c r="P54" s="36">
        <v>43072.0</v>
      </c>
      <c r="Q54" s="34" t="s">
        <v>70</v>
      </c>
      <c r="R54" s="36">
        <v>43072.0</v>
      </c>
      <c r="S54" s="34" t="s">
        <v>90</v>
      </c>
      <c r="T54" s="45">
        <f t="shared" si="30"/>
        <v>0.329787234</v>
      </c>
      <c r="U54" s="45">
        <f t="shared" ref="U54:U60" si="32">U53+T54</f>
        <v>0.5319148936</v>
      </c>
      <c r="V54" s="38">
        <f t="shared" si="31"/>
        <v>0.01838562363</v>
      </c>
      <c r="W54" s="38">
        <f t="shared" ref="W54:W60" si="33">W53+V54</f>
        <v>0.02965423166</v>
      </c>
      <c r="X54" s="35"/>
      <c r="Y54" s="35"/>
      <c r="Z54" s="35"/>
      <c r="AA54" s="35"/>
    </row>
    <row r="55">
      <c r="B55" s="34" t="s">
        <v>68</v>
      </c>
      <c r="C55" s="35"/>
      <c r="D55" s="35"/>
      <c r="E55" s="34"/>
      <c r="F55" s="34"/>
      <c r="G55" s="34"/>
      <c r="H55" s="34"/>
      <c r="I55" s="34"/>
      <c r="J55" s="35"/>
      <c r="K55" s="34" t="s">
        <v>49</v>
      </c>
      <c r="L55" s="34">
        <f t="shared" si="29"/>
        <v>2.7</v>
      </c>
      <c r="M55" s="34">
        <v>5.0</v>
      </c>
      <c r="N55" s="34">
        <v>3.0</v>
      </c>
      <c r="O55" s="34">
        <v>23.0</v>
      </c>
      <c r="P55" s="34" t="s">
        <v>81</v>
      </c>
      <c r="Q55" s="34" t="s">
        <v>79</v>
      </c>
      <c r="R55" s="34" t="s">
        <v>90</v>
      </c>
      <c r="S55" s="34" t="s">
        <v>90</v>
      </c>
      <c r="T55" s="45">
        <f t="shared" si="30"/>
        <v>0.03191489362</v>
      </c>
      <c r="U55" s="45">
        <f t="shared" si="32"/>
        <v>0.5638297872</v>
      </c>
      <c r="V55" s="38">
        <f t="shared" si="31"/>
        <v>0.0017792539</v>
      </c>
      <c r="W55" s="38">
        <f t="shared" si="33"/>
        <v>0.03143348556</v>
      </c>
      <c r="X55" s="35"/>
      <c r="Y55" s="35"/>
      <c r="Z55" s="35"/>
      <c r="AA55" s="35"/>
    </row>
    <row r="56">
      <c r="B56" s="34" t="s">
        <v>69</v>
      </c>
      <c r="C56" s="35"/>
      <c r="D56" s="35"/>
      <c r="E56" s="34"/>
      <c r="F56" s="34"/>
      <c r="G56" s="34"/>
      <c r="H56" s="34"/>
      <c r="I56" s="34"/>
      <c r="J56" s="35"/>
      <c r="K56" s="34" t="s">
        <v>49</v>
      </c>
      <c r="L56" s="34">
        <f t="shared" si="29"/>
        <v>17.1</v>
      </c>
      <c r="M56" s="34">
        <v>4.0</v>
      </c>
      <c r="N56" s="34">
        <v>19.0</v>
      </c>
      <c r="O56" s="34">
        <v>24.0</v>
      </c>
      <c r="P56" s="34" t="s">
        <v>81</v>
      </c>
      <c r="Q56" s="34" t="s">
        <v>79</v>
      </c>
      <c r="R56" s="34" t="s">
        <v>90</v>
      </c>
      <c r="S56" s="34" t="s">
        <v>90</v>
      </c>
      <c r="T56" s="45">
        <f t="shared" si="30"/>
        <v>0.2021276596</v>
      </c>
      <c r="U56" s="45">
        <f t="shared" si="32"/>
        <v>0.7659574468</v>
      </c>
      <c r="V56" s="38">
        <f t="shared" si="31"/>
        <v>0.01126860803</v>
      </c>
      <c r="W56" s="38">
        <f t="shared" si="33"/>
        <v>0.04270209359</v>
      </c>
      <c r="X56" s="35"/>
      <c r="Y56" s="35"/>
      <c r="Z56" s="35"/>
      <c r="AA56" s="35"/>
    </row>
    <row r="57">
      <c r="B57" s="34" t="s">
        <v>72</v>
      </c>
      <c r="C57" s="35"/>
      <c r="D57" s="35"/>
      <c r="E57" s="34"/>
      <c r="F57" s="34"/>
      <c r="G57" s="34"/>
      <c r="H57" s="34"/>
      <c r="I57" s="34"/>
      <c r="J57" s="35"/>
      <c r="K57" s="34" t="s">
        <v>49</v>
      </c>
      <c r="L57" s="34">
        <f t="shared" si="29"/>
        <v>3.6</v>
      </c>
      <c r="M57" s="34">
        <v>0.37</v>
      </c>
      <c r="N57" s="34">
        <v>4.0</v>
      </c>
      <c r="O57" s="34">
        <v>7.0</v>
      </c>
      <c r="P57" s="34" t="s">
        <v>81</v>
      </c>
      <c r="Q57" s="34" t="s">
        <v>79</v>
      </c>
      <c r="R57" s="34" t="s">
        <v>90</v>
      </c>
      <c r="S57" s="34" t="s">
        <v>90</v>
      </c>
      <c r="T57" s="45">
        <f t="shared" si="30"/>
        <v>0.04255319149</v>
      </c>
      <c r="U57" s="45">
        <f t="shared" si="32"/>
        <v>0.8085106383</v>
      </c>
      <c r="V57" s="38">
        <f t="shared" si="31"/>
        <v>0.002372338533</v>
      </c>
      <c r="W57" s="38">
        <f t="shared" si="33"/>
        <v>0.04507443212</v>
      </c>
      <c r="X57" s="35"/>
      <c r="Y57" s="35"/>
      <c r="Z57" s="35"/>
      <c r="AA57" s="35"/>
    </row>
    <row r="58">
      <c r="B58" s="34" t="s">
        <v>73</v>
      </c>
      <c r="C58" s="35"/>
      <c r="D58" s="35"/>
      <c r="E58" s="34"/>
      <c r="F58" s="34"/>
      <c r="G58" s="34"/>
      <c r="H58" s="34"/>
      <c r="I58" s="34"/>
      <c r="J58" s="35"/>
      <c r="K58" s="34" t="s">
        <v>49</v>
      </c>
      <c r="L58" s="34">
        <f t="shared" si="29"/>
        <v>0</v>
      </c>
      <c r="M58" s="47">
        <v>1.15</v>
      </c>
      <c r="N58" s="34">
        <v>0.0</v>
      </c>
      <c r="O58" s="34">
        <v>0.0</v>
      </c>
      <c r="P58" s="34" t="s">
        <v>81</v>
      </c>
      <c r="Q58" s="34" t="s">
        <v>79</v>
      </c>
      <c r="R58" s="34" t="s">
        <v>90</v>
      </c>
      <c r="S58" s="34" t="s">
        <v>90</v>
      </c>
      <c r="T58" s="45">
        <f t="shared" si="30"/>
        <v>0</v>
      </c>
      <c r="U58" s="45">
        <f t="shared" si="32"/>
        <v>0.8085106383</v>
      </c>
      <c r="V58" s="38">
        <f t="shared" si="31"/>
        <v>0</v>
      </c>
      <c r="W58" s="38">
        <f t="shared" si="33"/>
        <v>0.04507443212</v>
      </c>
      <c r="X58" s="35"/>
      <c r="Y58" s="35"/>
      <c r="Z58" s="35"/>
      <c r="AA58" s="35"/>
    </row>
    <row r="59">
      <c r="B59" s="34" t="s">
        <v>75</v>
      </c>
      <c r="C59" s="35"/>
      <c r="D59" s="35"/>
      <c r="E59" s="34"/>
      <c r="F59" s="34"/>
      <c r="G59" s="34"/>
      <c r="H59" s="34"/>
      <c r="I59" s="34"/>
      <c r="J59" s="35"/>
      <c r="K59" s="34" t="s">
        <v>49</v>
      </c>
      <c r="L59" s="34">
        <f t="shared" si="29"/>
        <v>4.5</v>
      </c>
      <c r="M59" s="34">
        <v>3.54</v>
      </c>
      <c r="N59" s="34">
        <v>5.0</v>
      </c>
      <c r="O59" s="34">
        <v>1.0</v>
      </c>
      <c r="P59" s="34" t="s">
        <v>81</v>
      </c>
      <c r="Q59" s="34" t="s">
        <v>79</v>
      </c>
      <c r="R59" s="34" t="s">
        <v>90</v>
      </c>
      <c r="S59" s="34" t="s">
        <v>90</v>
      </c>
      <c r="T59" s="45">
        <f t="shared" si="30"/>
        <v>0.05319148936</v>
      </c>
      <c r="U59" s="45">
        <f t="shared" si="32"/>
        <v>0.8617021277</v>
      </c>
      <c r="V59" s="38">
        <f t="shared" si="31"/>
        <v>0.002965423166</v>
      </c>
      <c r="W59" s="38">
        <f t="shared" si="33"/>
        <v>0.04803985529</v>
      </c>
      <c r="X59" s="35"/>
      <c r="Y59" s="35"/>
      <c r="Z59" s="35"/>
      <c r="AA59" s="35"/>
    </row>
    <row r="60">
      <c r="B60" s="34" t="s">
        <v>76</v>
      </c>
      <c r="C60" s="40"/>
      <c r="D60" s="40"/>
      <c r="E60" s="34"/>
      <c r="F60" s="34"/>
      <c r="G60" s="34"/>
      <c r="H60" s="34"/>
      <c r="I60" s="34"/>
      <c r="J60" s="40"/>
      <c r="K60" s="34" t="s">
        <v>49</v>
      </c>
      <c r="L60" s="34">
        <f t="shared" si="29"/>
        <v>11.7</v>
      </c>
      <c r="M60" s="34">
        <v>8.52</v>
      </c>
      <c r="N60" s="34">
        <v>13.0</v>
      </c>
      <c r="O60" s="34">
        <v>16.0</v>
      </c>
      <c r="P60" s="34" t="s">
        <v>81</v>
      </c>
      <c r="Q60" s="34" t="s">
        <v>79</v>
      </c>
      <c r="R60" s="34" t="s">
        <v>63</v>
      </c>
      <c r="S60" s="34" t="s">
        <v>63</v>
      </c>
      <c r="T60" s="45">
        <f t="shared" si="30"/>
        <v>0.1382978723</v>
      </c>
      <c r="U60" s="45">
        <f t="shared" si="32"/>
        <v>1</v>
      </c>
      <c r="V60" s="38">
        <f t="shared" si="31"/>
        <v>0.007710100231</v>
      </c>
      <c r="W60" s="38">
        <f t="shared" si="33"/>
        <v>0.05574995552</v>
      </c>
      <c r="X60" s="40"/>
      <c r="Y60" s="40"/>
      <c r="Z60" s="40"/>
      <c r="AA60" s="40"/>
    </row>
    <row r="61">
      <c r="B61" s="26" t="s">
        <v>93</v>
      </c>
      <c r="C61" s="25">
        <v>1.0</v>
      </c>
      <c r="D61" s="25" t="s">
        <v>92</v>
      </c>
      <c r="E61" s="26" t="s">
        <v>47</v>
      </c>
      <c r="F61" s="26"/>
      <c r="G61" s="26"/>
      <c r="H61" s="26"/>
      <c r="I61" s="26"/>
      <c r="J61" s="25" t="s">
        <v>25</v>
      </c>
      <c r="K61" s="26"/>
      <c r="L61" s="26">
        <f t="shared" ref="L61:O61" si="34">SUM(L62:L69)</f>
        <v>216</v>
      </c>
      <c r="M61" s="26">
        <f t="shared" si="34"/>
        <v>93</v>
      </c>
      <c r="N61" s="26">
        <f t="shared" si="34"/>
        <v>240</v>
      </c>
      <c r="O61" s="24">
        <f t="shared" si="34"/>
        <v>1311</v>
      </c>
      <c r="P61" s="26" t="s">
        <v>70</v>
      </c>
      <c r="Q61" s="26" t="s">
        <v>82</v>
      </c>
      <c r="R61" s="26" t="s">
        <v>70</v>
      </c>
      <c r="S61" s="26" t="s">
        <v>63</v>
      </c>
      <c r="T61" s="42">
        <v>1.0</v>
      </c>
      <c r="U61" s="42">
        <f>T62+T63+T64+T65+T66</f>
        <v>0.9</v>
      </c>
      <c r="V61" s="29">
        <f>SUM(V62:V69)</f>
        <v>0.142340312</v>
      </c>
      <c r="W61" s="29"/>
      <c r="X61" s="30">
        <f>N61/$N$88</f>
        <v>0.142340312</v>
      </c>
      <c r="Y61" s="30">
        <f>Y52+X61</f>
        <v>0.8025028172</v>
      </c>
      <c r="Z61" s="43">
        <f>(30*X61)/100</f>
        <v>0.04270209359</v>
      </c>
      <c r="AA61" s="46">
        <f>AA52+Z61</f>
        <v>0.2407508451</v>
      </c>
    </row>
    <row r="62">
      <c r="B62" s="34" t="s">
        <v>64</v>
      </c>
      <c r="C62" s="35"/>
      <c r="D62" s="35"/>
      <c r="E62" s="34"/>
      <c r="F62" s="34"/>
      <c r="G62" s="34"/>
      <c r="H62" s="34"/>
      <c r="I62" s="34"/>
      <c r="J62" s="35"/>
      <c r="K62" s="34" t="s">
        <v>49</v>
      </c>
      <c r="L62" s="34">
        <f t="shared" ref="L62:L69" si="35">N62*0.9</f>
        <v>36.72</v>
      </c>
      <c r="M62" s="34">
        <v>32.0</v>
      </c>
      <c r="N62" s="48">
        <v>40.79999999999999</v>
      </c>
      <c r="O62" s="34">
        <v>91.0</v>
      </c>
      <c r="P62" s="34" t="s">
        <v>70</v>
      </c>
      <c r="Q62" s="34" t="s">
        <v>70</v>
      </c>
      <c r="R62" s="34" t="s">
        <v>70</v>
      </c>
      <c r="S62" s="34" t="s">
        <v>62</v>
      </c>
      <c r="T62" s="44">
        <f t="shared" ref="T62:T69" si="36">N62/$N$61</f>
        <v>0.17</v>
      </c>
      <c r="U62" s="44">
        <f>T62</f>
        <v>0.17</v>
      </c>
      <c r="V62" s="38">
        <f t="shared" ref="V62:V69" si="37">N62/$N$88</f>
        <v>0.02419785303</v>
      </c>
      <c r="W62" s="38">
        <f>V62</f>
        <v>0.02419785303</v>
      </c>
      <c r="X62" s="35"/>
      <c r="Y62" s="35"/>
      <c r="Z62" s="35"/>
      <c r="AA62" s="35"/>
    </row>
    <row r="63">
      <c r="B63" s="34" t="s">
        <v>66</v>
      </c>
      <c r="C63" s="35"/>
      <c r="D63" s="35"/>
      <c r="E63" s="34"/>
      <c r="F63" s="34"/>
      <c r="G63" s="34"/>
      <c r="H63" s="34"/>
      <c r="I63" s="34"/>
      <c r="J63" s="35"/>
      <c r="K63" s="34" t="s">
        <v>49</v>
      </c>
      <c r="L63" s="34">
        <f t="shared" si="35"/>
        <v>95.04</v>
      </c>
      <c r="M63" s="34">
        <v>10.0</v>
      </c>
      <c r="N63" s="48">
        <v>105.59999999999998</v>
      </c>
      <c r="O63" s="34">
        <v>380.0</v>
      </c>
      <c r="P63" s="34" t="s">
        <v>62</v>
      </c>
      <c r="Q63" s="34" t="s">
        <v>62</v>
      </c>
      <c r="R63" s="34" t="s">
        <v>79</v>
      </c>
      <c r="S63" s="34" t="s">
        <v>57</v>
      </c>
      <c r="T63" s="44">
        <f t="shared" si="36"/>
        <v>0.44</v>
      </c>
      <c r="U63" s="44">
        <f t="shared" ref="U63:U69" si="38">U62+T63</f>
        <v>0.61</v>
      </c>
      <c r="V63" s="38">
        <f t="shared" si="37"/>
        <v>0.06262973726</v>
      </c>
      <c r="W63" s="38">
        <f t="shared" ref="W63:W69" si="39">W62+V63</f>
        <v>0.0868275903</v>
      </c>
      <c r="X63" s="35"/>
      <c r="Y63" s="35"/>
      <c r="Z63" s="35"/>
      <c r="AA63" s="35"/>
    </row>
    <row r="64">
      <c r="B64" s="34" t="s">
        <v>68</v>
      </c>
      <c r="C64" s="35"/>
      <c r="D64" s="35"/>
      <c r="E64" s="34"/>
      <c r="F64" s="34"/>
      <c r="G64" s="34"/>
      <c r="H64" s="34"/>
      <c r="I64" s="34"/>
      <c r="J64" s="35"/>
      <c r="K64" s="34" t="s">
        <v>49</v>
      </c>
      <c r="L64" s="34">
        <f t="shared" si="35"/>
        <v>17.28</v>
      </c>
      <c r="M64" s="34">
        <v>10.0</v>
      </c>
      <c r="N64" s="48">
        <v>19.199999999999996</v>
      </c>
      <c r="O64" s="34">
        <v>85.0</v>
      </c>
      <c r="P64" s="34" t="s">
        <v>62</v>
      </c>
      <c r="Q64" s="34" t="s">
        <v>62</v>
      </c>
      <c r="R64" s="34" t="s">
        <v>57</v>
      </c>
      <c r="S64" s="34" t="s">
        <v>57</v>
      </c>
      <c r="T64" s="44">
        <f t="shared" si="36"/>
        <v>0.08</v>
      </c>
      <c r="U64" s="44">
        <f t="shared" si="38"/>
        <v>0.69</v>
      </c>
      <c r="V64" s="38">
        <f t="shared" si="37"/>
        <v>0.01138722496</v>
      </c>
      <c r="W64" s="38">
        <f t="shared" si="39"/>
        <v>0.09821481525</v>
      </c>
      <c r="X64" s="35"/>
      <c r="Y64" s="35"/>
      <c r="Z64" s="35"/>
      <c r="AA64" s="35"/>
    </row>
    <row r="65">
      <c r="B65" s="34" t="s">
        <v>69</v>
      </c>
      <c r="C65" s="35"/>
      <c r="D65" s="35"/>
      <c r="E65" s="34"/>
      <c r="F65" s="34"/>
      <c r="G65" s="34"/>
      <c r="H65" s="34"/>
      <c r="I65" s="34"/>
      <c r="J65" s="35"/>
      <c r="K65" s="34" t="s">
        <v>49</v>
      </c>
      <c r="L65" s="34">
        <f t="shared" si="35"/>
        <v>32.4</v>
      </c>
      <c r="M65" s="34">
        <v>20.0</v>
      </c>
      <c r="N65" s="48">
        <v>35.99999999999999</v>
      </c>
      <c r="O65" s="34">
        <v>100.0</v>
      </c>
      <c r="P65" s="34" t="s">
        <v>81</v>
      </c>
      <c r="Q65" s="34" t="s">
        <v>81</v>
      </c>
      <c r="R65" s="34" t="s">
        <v>94</v>
      </c>
      <c r="S65" s="34" t="s">
        <v>94</v>
      </c>
      <c r="T65" s="44">
        <f t="shared" si="36"/>
        <v>0.15</v>
      </c>
      <c r="U65" s="44">
        <f t="shared" si="38"/>
        <v>0.84</v>
      </c>
      <c r="V65" s="38">
        <f t="shared" si="37"/>
        <v>0.02135104679</v>
      </c>
      <c r="W65" s="38">
        <f t="shared" si="39"/>
        <v>0.119565862</v>
      </c>
      <c r="X65" s="35"/>
      <c r="Y65" s="35"/>
      <c r="Z65" s="35"/>
      <c r="AA65" s="35"/>
    </row>
    <row r="66">
      <c r="B66" s="34" t="s">
        <v>72</v>
      </c>
      <c r="C66" s="35"/>
      <c r="D66" s="35"/>
      <c r="E66" s="34"/>
      <c r="F66" s="34"/>
      <c r="G66" s="34"/>
      <c r="H66" s="34"/>
      <c r="I66" s="34"/>
      <c r="J66" s="35"/>
      <c r="K66" s="34" t="s">
        <v>49</v>
      </c>
      <c r="L66" s="34">
        <f t="shared" si="35"/>
        <v>12.96</v>
      </c>
      <c r="M66" s="34">
        <v>5.0</v>
      </c>
      <c r="N66" s="48">
        <v>14.399999999999999</v>
      </c>
      <c r="O66" s="34">
        <v>30.0</v>
      </c>
      <c r="P66" s="34" t="s">
        <v>81</v>
      </c>
      <c r="Q66" s="34" t="s">
        <v>81</v>
      </c>
      <c r="R66" s="34" t="s">
        <v>94</v>
      </c>
      <c r="S66" s="34" t="s">
        <v>94</v>
      </c>
      <c r="T66" s="44">
        <f t="shared" si="36"/>
        <v>0.06</v>
      </c>
      <c r="U66" s="44">
        <f t="shared" si="38"/>
        <v>0.9</v>
      </c>
      <c r="V66" s="38">
        <f t="shared" si="37"/>
        <v>0.008540418718</v>
      </c>
      <c r="W66" s="38">
        <f t="shared" si="39"/>
        <v>0.1281062808</v>
      </c>
      <c r="X66" s="35"/>
      <c r="Y66" s="35"/>
      <c r="Z66" s="35"/>
      <c r="AA66" s="35"/>
    </row>
    <row r="67">
      <c r="B67" s="34" t="s">
        <v>73</v>
      </c>
      <c r="C67" s="35"/>
      <c r="D67" s="35"/>
      <c r="E67" s="34"/>
      <c r="F67" s="34"/>
      <c r="G67" s="34"/>
      <c r="H67" s="34"/>
      <c r="I67" s="34"/>
      <c r="J67" s="35"/>
      <c r="K67" s="34" t="s">
        <v>49</v>
      </c>
      <c r="L67" s="34">
        <f t="shared" si="35"/>
        <v>0</v>
      </c>
      <c r="M67" s="34">
        <v>0.0</v>
      </c>
      <c r="N67" s="48">
        <v>0.0</v>
      </c>
      <c r="O67" s="34">
        <v>355.0</v>
      </c>
      <c r="P67" s="34" t="s">
        <v>82</v>
      </c>
      <c r="Q67" s="34" t="s">
        <v>82</v>
      </c>
      <c r="R67" s="34" t="s">
        <v>60</v>
      </c>
      <c r="S67" s="34" t="s">
        <v>60</v>
      </c>
      <c r="T67" s="44">
        <f t="shared" si="36"/>
        <v>0</v>
      </c>
      <c r="U67" s="44">
        <f t="shared" si="38"/>
        <v>0.9</v>
      </c>
      <c r="V67" s="38">
        <f t="shared" si="37"/>
        <v>0</v>
      </c>
      <c r="W67" s="38">
        <f t="shared" si="39"/>
        <v>0.1281062808</v>
      </c>
      <c r="X67" s="35"/>
      <c r="Y67" s="35"/>
      <c r="Z67" s="35"/>
      <c r="AA67" s="35"/>
    </row>
    <row r="68">
      <c r="B68" s="34" t="s">
        <v>75</v>
      </c>
      <c r="C68" s="35"/>
      <c r="D68" s="35"/>
      <c r="E68" s="34"/>
      <c r="F68" s="34"/>
      <c r="G68" s="34"/>
      <c r="H68" s="34"/>
      <c r="I68" s="34"/>
      <c r="J68" s="35"/>
      <c r="K68" s="34" t="s">
        <v>49</v>
      </c>
      <c r="L68" s="34">
        <f t="shared" si="35"/>
        <v>10.8</v>
      </c>
      <c r="M68" s="34">
        <v>7.0</v>
      </c>
      <c r="N68" s="48">
        <v>11.999999999999998</v>
      </c>
      <c r="O68" s="34">
        <v>200.0</v>
      </c>
      <c r="P68" s="34" t="s">
        <v>82</v>
      </c>
      <c r="Q68" s="34" t="s">
        <v>82</v>
      </c>
      <c r="R68" s="34" t="s">
        <v>50</v>
      </c>
      <c r="S68" s="34" t="s">
        <v>50</v>
      </c>
      <c r="T68" s="44">
        <f t="shared" si="36"/>
        <v>0.05</v>
      </c>
      <c r="U68" s="44">
        <f t="shared" si="38"/>
        <v>0.95</v>
      </c>
      <c r="V68" s="38">
        <f t="shared" si="37"/>
        <v>0.007117015598</v>
      </c>
      <c r="W68" s="38">
        <f t="shared" si="39"/>
        <v>0.1352232964</v>
      </c>
      <c r="X68" s="35"/>
      <c r="Y68" s="35"/>
      <c r="Z68" s="35"/>
      <c r="AA68" s="35"/>
    </row>
    <row r="69">
      <c r="B69" s="34" t="s">
        <v>76</v>
      </c>
      <c r="C69" s="40"/>
      <c r="D69" s="40"/>
      <c r="E69" s="34"/>
      <c r="F69" s="34"/>
      <c r="G69" s="34"/>
      <c r="H69" s="34"/>
      <c r="I69" s="34"/>
      <c r="J69" s="40"/>
      <c r="K69" s="34" t="s">
        <v>49</v>
      </c>
      <c r="L69" s="34">
        <f t="shared" si="35"/>
        <v>10.8</v>
      </c>
      <c r="M69" s="34">
        <v>9.0</v>
      </c>
      <c r="N69" s="48">
        <v>11.999999999999998</v>
      </c>
      <c r="O69" s="34">
        <v>70.0</v>
      </c>
      <c r="P69" s="34" t="s">
        <v>82</v>
      </c>
      <c r="Q69" s="34" t="s">
        <v>82</v>
      </c>
      <c r="R69" s="34" t="s">
        <v>63</v>
      </c>
      <c r="S69" s="34" t="s">
        <v>63</v>
      </c>
      <c r="T69" s="44">
        <f t="shared" si="36"/>
        <v>0.05</v>
      </c>
      <c r="U69" s="44">
        <f t="shared" si="38"/>
        <v>1</v>
      </c>
      <c r="V69" s="38">
        <f t="shared" si="37"/>
        <v>0.007117015598</v>
      </c>
      <c r="W69" s="38">
        <f t="shared" si="39"/>
        <v>0.142340312</v>
      </c>
      <c r="X69" s="40"/>
      <c r="Y69" s="40"/>
      <c r="Z69" s="40"/>
      <c r="AA69" s="40"/>
    </row>
    <row r="70">
      <c r="B70" s="26" t="s">
        <v>95</v>
      </c>
      <c r="C70" s="25">
        <v>2.0</v>
      </c>
      <c r="D70" s="25" t="s">
        <v>96</v>
      </c>
      <c r="E70" s="26"/>
      <c r="F70" s="26"/>
      <c r="G70" s="26"/>
      <c r="H70" s="26" t="s">
        <v>47</v>
      </c>
      <c r="I70" s="26" t="s">
        <v>47</v>
      </c>
      <c r="J70" s="26" t="s">
        <v>97</v>
      </c>
      <c r="K70" s="26"/>
      <c r="L70" s="26">
        <f t="shared" ref="L70:O70" si="40">SUM(L71:L78)</f>
        <v>96</v>
      </c>
      <c r="M70" s="26">
        <f t="shared" si="40"/>
        <v>93</v>
      </c>
      <c r="N70" s="26">
        <f t="shared" si="40"/>
        <v>143</v>
      </c>
      <c r="O70" s="24">
        <f t="shared" si="40"/>
        <v>130</v>
      </c>
      <c r="P70" s="26" t="s">
        <v>90</v>
      </c>
      <c r="Q70" s="26" t="s">
        <v>57</v>
      </c>
      <c r="R70" s="26" t="s">
        <v>57</v>
      </c>
      <c r="S70" s="26" t="s">
        <v>63</v>
      </c>
      <c r="T70" s="42">
        <v>1.0</v>
      </c>
      <c r="U70" s="42">
        <f>T71+T72+T73+T74+T75+T76+T77</f>
        <v>0.8881118881</v>
      </c>
      <c r="V70" s="29">
        <f>SUM(V71:V78)</f>
        <v>0.08481110254</v>
      </c>
      <c r="W70" s="29">
        <f>V71+V72+V75+V76</f>
        <v>0.05100527845</v>
      </c>
      <c r="X70" s="30">
        <f>N70/$N$88</f>
        <v>0.08481110254</v>
      </c>
      <c r="Y70" s="30">
        <f>Y61+X70</f>
        <v>0.8873139197</v>
      </c>
      <c r="Z70" s="43">
        <f>(30*X70)/100</f>
        <v>0.02544333076</v>
      </c>
      <c r="AA70" s="46">
        <f>AA61+Z70</f>
        <v>0.2661941759</v>
      </c>
    </row>
    <row r="71">
      <c r="B71" s="34" t="s">
        <v>64</v>
      </c>
      <c r="C71" s="35"/>
      <c r="D71" s="35"/>
      <c r="E71" s="34"/>
      <c r="F71" s="34"/>
      <c r="G71" s="34"/>
      <c r="H71" s="34" t="s">
        <v>47</v>
      </c>
      <c r="I71" s="34"/>
      <c r="J71" s="26"/>
      <c r="K71" s="34" t="s">
        <v>49</v>
      </c>
      <c r="L71" s="34">
        <v>15.0</v>
      </c>
      <c r="M71" s="34">
        <v>10.0</v>
      </c>
      <c r="N71" s="34">
        <v>29.0</v>
      </c>
      <c r="O71" s="34">
        <v>31.0</v>
      </c>
      <c r="P71" s="34" t="s">
        <v>90</v>
      </c>
      <c r="Q71" s="34" t="s">
        <v>57</v>
      </c>
      <c r="R71" s="34" t="s">
        <v>57</v>
      </c>
      <c r="S71" s="34" t="s">
        <v>57</v>
      </c>
      <c r="T71" s="45">
        <f t="shared" ref="T71:T78" si="41">N71/$N$70</f>
        <v>0.2027972028</v>
      </c>
      <c r="U71" s="45">
        <f>T71</f>
        <v>0.2027972028</v>
      </c>
      <c r="V71" s="38">
        <f t="shared" ref="V71:V78" si="42">N71/$N$88</f>
        <v>0.01719945436</v>
      </c>
      <c r="W71" s="38">
        <f>V71</f>
        <v>0.01719945436</v>
      </c>
      <c r="X71" s="35"/>
      <c r="Y71" s="35"/>
      <c r="Z71" s="35"/>
      <c r="AA71" s="35"/>
    </row>
    <row r="72">
      <c r="B72" s="34" t="s">
        <v>66</v>
      </c>
      <c r="C72" s="35"/>
      <c r="D72" s="35"/>
      <c r="E72" s="34"/>
      <c r="F72" s="34"/>
      <c r="G72" s="34"/>
      <c r="H72" s="34" t="s">
        <v>47</v>
      </c>
      <c r="I72" s="34"/>
      <c r="J72" s="26"/>
      <c r="K72" s="34" t="s">
        <v>49</v>
      </c>
      <c r="L72" s="34">
        <v>10.0</v>
      </c>
      <c r="M72" s="34">
        <v>15.0</v>
      </c>
      <c r="N72" s="34">
        <v>50.0</v>
      </c>
      <c r="O72" s="34">
        <v>48.0</v>
      </c>
      <c r="P72" s="34" t="s">
        <v>90</v>
      </c>
      <c r="Q72" s="34" t="s">
        <v>57</v>
      </c>
      <c r="R72" s="34" t="s">
        <v>57</v>
      </c>
      <c r="S72" s="34" t="s">
        <v>57</v>
      </c>
      <c r="T72" s="45">
        <f t="shared" si="41"/>
        <v>0.3496503497</v>
      </c>
      <c r="U72" s="45">
        <f t="shared" ref="U72:U78" si="43">U71+T72</f>
        <v>0.5524475524</v>
      </c>
      <c r="V72" s="38">
        <f t="shared" si="42"/>
        <v>0.02965423166</v>
      </c>
      <c r="W72" s="38">
        <f t="shared" ref="W72:W78" si="44">W71+V72</f>
        <v>0.04685368602</v>
      </c>
      <c r="X72" s="35"/>
      <c r="Y72" s="35"/>
      <c r="Z72" s="35"/>
      <c r="AA72" s="35"/>
    </row>
    <row r="73">
      <c r="B73" s="34" t="s">
        <v>68</v>
      </c>
      <c r="C73" s="35"/>
      <c r="D73" s="35"/>
      <c r="E73" s="34"/>
      <c r="F73" s="34"/>
      <c r="G73" s="34"/>
      <c r="H73" s="34"/>
      <c r="I73" s="34" t="s">
        <v>47</v>
      </c>
      <c r="J73" s="26"/>
      <c r="K73" s="34" t="s">
        <v>49</v>
      </c>
      <c r="L73" s="34">
        <v>20.0</v>
      </c>
      <c r="M73" s="34">
        <v>25.0</v>
      </c>
      <c r="N73" s="34">
        <v>8.0</v>
      </c>
      <c r="O73" s="34">
        <v>5.0</v>
      </c>
      <c r="P73" s="34" t="s">
        <v>90</v>
      </c>
      <c r="Q73" s="34" t="s">
        <v>57</v>
      </c>
      <c r="R73" s="34" t="s">
        <v>57</v>
      </c>
      <c r="S73" s="34" t="s">
        <v>57</v>
      </c>
      <c r="T73" s="45">
        <f t="shared" si="41"/>
        <v>0.05594405594</v>
      </c>
      <c r="U73" s="45">
        <f t="shared" si="43"/>
        <v>0.6083916084</v>
      </c>
      <c r="V73" s="38">
        <f t="shared" si="42"/>
        <v>0.004744677065</v>
      </c>
      <c r="W73" s="38">
        <f t="shared" si="44"/>
        <v>0.05159836309</v>
      </c>
      <c r="X73" s="35"/>
      <c r="Y73" s="35"/>
      <c r="Z73" s="35"/>
      <c r="AA73" s="35"/>
    </row>
    <row r="74">
      <c r="B74" s="34" t="s">
        <v>69</v>
      </c>
      <c r="C74" s="35"/>
      <c r="D74" s="35"/>
      <c r="E74" s="34"/>
      <c r="F74" s="34"/>
      <c r="G74" s="34"/>
      <c r="H74" s="34"/>
      <c r="I74" s="34" t="s">
        <v>47</v>
      </c>
      <c r="J74" s="26"/>
      <c r="K74" s="34" t="s">
        <v>49</v>
      </c>
      <c r="L74" s="34">
        <v>15.0</v>
      </c>
      <c r="M74" s="34">
        <v>18.0</v>
      </c>
      <c r="N74" s="34">
        <v>27.0</v>
      </c>
      <c r="O74" s="34">
        <v>18.0</v>
      </c>
      <c r="P74" s="34" t="s">
        <v>90</v>
      </c>
      <c r="Q74" s="34" t="s">
        <v>57</v>
      </c>
      <c r="R74" s="34" t="s">
        <v>57</v>
      </c>
      <c r="S74" s="34" t="s">
        <v>57</v>
      </c>
      <c r="T74" s="45">
        <f t="shared" si="41"/>
        <v>0.1888111888</v>
      </c>
      <c r="U74" s="45">
        <f t="shared" si="43"/>
        <v>0.7972027972</v>
      </c>
      <c r="V74" s="38">
        <f t="shared" si="42"/>
        <v>0.0160132851</v>
      </c>
      <c r="W74" s="38">
        <f t="shared" si="44"/>
        <v>0.06761164818</v>
      </c>
      <c r="X74" s="35"/>
      <c r="Y74" s="35"/>
      <c r="Z74" s="35"/>
      <c r="AA74" s="35"/>
    </row>
    <row r="75">
      <c r="B75" s="34" t="s">
        <v>72</v>
      </c>
      <c r="C75" s="35"/>
      <c r="D75" s="35"/>
      <c r="E75" s="34"/>
      <c r="F75" s="34"/>
      <c r="G75" s="34"/>
      <c r="H75" s="34" t="s">
        <v>47</v>
      </c>
      <c r="I75" s="34"/>
      <c r="J75" s="26"/>
      <c r="K75" s="34" t="s">
        <v>49</v>
      </c>
      <c r="L75" s="34">
        <v>1.0</v>
      </c>
      <c r="M75" s="34">
        <v>1.0</v>
      </c>
      <c r="N75" s="34">
        <v>6.0</v>
      </c>
      <c r="O75" s="34">
        <v>8.0</v>
      </c>
      <c r="P75" s="34" t="s">
        <v>57</v>
      </c>
      <c r="Q75" s="34" t="s">
        <v>57</v>
      </c>
      <c r="R75" s="34" t="s">
        <v>57</v>
      </c>
      <c r="S75" s="34" t="s">
        <v>57</v>
      </c>
      <c r="T75" s="45">
        <f t="shared" si="41"/>
        <v>0.04195804196</v>
      </c>
      <c r="U75" s="45">
        <f t="shared" si="43"/>
        <v>0.8391608392</v>
      </c>
      <c r="V75" s="38">
        <f t="shared" si="42"/>
        <v>0.003558507799</v>
      </c>
      <c r="W75" s="38">
        <f t="shared" si="44"/>
        <v>0.07117015598</v>
      </c>
      <c r="X75" s="35"/>
      <c r="Y75" s="35"/>
      <c r="Z75" s="35"/>
      <c r="AA75" s="35"/>
    </row>
    <row r="76">
      <c r="B76" s="34" t="s">
        <v>73</v>
      </c>
      <c r="C76" s="35"/>
      <c r="D76" s="35"/>
      <c r="E76" s="34"/>
      <c r="F76" s="34"/>
      <c r="G76" s="34"/>
      <c r="H76" s="34" t="s">
        <v>47</v>
      </c>
      <c r="I76" s="34"/>
      <c r="J76" s="26"/>
      <c r="K76" s="34" t="s">
        <v>49</v>
      </c>
      <c r="L76" s="34">
        <v>15.0</v>
      </c>
      <c r="M76" s="34">
        <v>5.0</v>
      </c>
      <c r="N76" s="34">
        <v>1.0</v>
      </c>
      <c r="O76" s="34">
        <v>0.0</v>
      </c>
      <c r="P76" s="34" t="s">
        <v>57</v>
      </c>
      <c r="Q76" s="34" t="s">
        <v>57</v>
      </c>
      <c r="R76" s="34" t="s">
        <v>57</v>
      </c>
      <c r="S76" s="34" t="s">
        <v>57</v>
      </c>
      <c r="T76" s="45">
        <f t="shared" si="41"/>
        <v>0.006993006993</v>
      </c>
      <c r="U76" s="45">
        <f t="shared" si="43"/>
        <v>0.8461538462</v>
      </c>
      <c r="V76" s="38">
        <f t="shared" si="42"/>
        <v>0.0005930846332</v>
      </c>
      <c r="W76" s="38">
        <f t="shared" si="44"/>
        <v>0.07176324061</v>
      </c>
      <c r="X76" s="35"/>
      <c r="Y76" s="35"/>
      <c r="Z76" s="35"/>
      <c r="AA76" s="35"/>
    </row>
    <row r="77">
      <c r="B77" s="34" t="s">
        <v>75</v>
      </c>
      <c r="C77" s="35"/>
      <c r="D77" s="35"/>
      <c r="E77" s="34"/>
      <c r="F77" s="34"/>
      <c r="G77" s="34"/>
      <c r="H77" s="34"/>
      <c r="I77" s="34" t="s">
        <v>47</v>
      </c>
      <c r="J77" s="26"/>
      <c r="K77" s="34" t="s">
        <v>49</v>
      </c>
      <c r="L77" s="34">
        <v>10.0</v>
      </c>
      <c r="M77" s="34">
        <v>7.0</v>
      </c>
      <c r="N77" s="34">
        <v>6.0</v>
      </c>
      <c r="O77" s="34">
        <v>5.0</v>
      </c>
      <c r="P77" s="34" t="s">
        <v>57</v>
      </c>
      <c r="Q77" s="34" t="s">
        <v>57</v>
      </c>
      <c r="R77" s="34" t="s">
        <v>57</v>
      </c>
      <c r="S77" s="34" t="s">
        <v>57</v>
      </c>
      <c r="T77" s="45">
        <f t="shared" si="41"/>
        <v>0.04195804196</v>
      </c>
      <c r="U77" s="45">
        <f t="shared" si="43"/>
        <v>0.8881118881</v>
      </c>
      <c r="V77" s="38">
        <f t="shared" si="42"/>
        <v>0.003558507799</v>
      </c>
      <c r="W77" s="38">
        <f t="shared" si="44"/>
        <v>0.07532174841</v>
      </c>
      <c r="X77" s="35"/>
      <c r="Y77" s="35"/>
      <c r="Z77" s="35"/>
      <c r="AA77" s="35"/>
    </row>
    <row r="78">
      <c r="B78" s="34" t="s">
        <v>76</v>
      </c>
      <c r="C78" s="40"/>
      <c r="D78" s="40"/>
      <c r="E78" s="34"/>
      <c r="F78" s="34"/>
      <c r="G78" s="34"/>
      <c r="H78" s="34"/>
      <c r="I78" s="34" t="s">
        <v>47</v>
      </c>
      <c r="J78" s="26"/>
      <c r="K78" s="34" t="s">
        <v>49</v>
      </c>
      <c r="L78" s="34">
        <v>10.0</v>
      </c>
      <c r="M78" s="34">
        <v>12.0</v>
      </c>
      <c r="N78" s="34">
        <v>16.0</v>
      </c>
      <c r="O78" s="34">
        <v>15.0</v>
      </c>
      <c r="P78" s="34" t="s">
        <v>57</v>
      </c>
      <c r="Q78" s="34" t="s">
        <v>57</v>
      </c>
      <c r="R78" s="34" t="s">
        <v>63</v>
      </c>
      <c r="S78" s="34" t="s">
        <v>63</v>
      </c>
      <c r="T78" s="45">
        <f t="shared" si="41"/>
        <v>0.1118881119</v>
      </c>
      <c r="U78" s="45">
        <f t="shared" si="43"/>
        <v>1</v>
      </c>
      <c r="V78" s="38">
        <f t="shared" si="42"/>
        <v>0.009489354131</v>
      </c>
      <c r="W78" s="38">
        <f t="shared" si="44"/>
        <v>0.08481110254</v>
      </c>
      <c r="X78" s="40"/>
      <c r="Y78" s="40"/>
      <c r="Z78" s="40"/>
      <c r="AA78" s="40"/>
    </row>
    <row r="79">
      <c r="B79" s="26" t="s">
        <v>98</v>
      </c>
      <c r="C79" s="25">
        <v>1.0</v>
      </c>
      <c r="D79" s="25" t="s">
        <v>96</v>
      </c>
      <c r="E79" s="26"/>
      <c r="F79" s="26"/>
      <c r="G79" s="26" t="s">
        <v>47</v>
      </c>
      <c r="H79" s="26"/>
      <c r="I79" s="26"/>
      <c r="J79" s="25" t="s">
        <v>24</v>
      </c>
      <c r="K79" s="26" t="s">
        <v>49</v>
      </c>
      <c r="L79" s="26">
        <f t="shared" ref="L79:O79" si="45">SUM(L80:L87)</f>
        <v>101</v>
      </c>
      <c r="M79" s="26">
        <f t="shared" si="45"/>
        <v>69</v>
      </c>
      <c r="N79" s="26">
        <f t="shared" si="45"/>
        <v>190</v>
      </c>
      <c r="O79" s="24">
        <f t="shared" si="45"/>
        <v>489.8</v>
      </c>
      <c r="P79" s="27">
        <v>43072.0</v>
      </c>
      <c r="Q79" s="26" t="s">
        <v>82</v>
      </c>
      <c r="R79" s="26" t="s">
        <v>65</v>
      </c>
      <c r="S79" s="27">
        <v>42829.0</v>
      </c>
      <c r="T79" s="42">
        <v>1.0</v>
      </c>
      <c r="U79" s="42">
        <f>T80+T81+T82</f>
        <v>0.4473684211</v>
      </c>
      <c r="V79" s="29">
        <f>SUM(V80:V87)</f>
        <v>0.1126860803</v>
      </c>
      <c r="W79" s="29">
        <f>W82</f>
        <v>0.05041219382</v>
      </c>
      <c r="X79" s="30">
        <f>N79/$N$88</f>
        <v>0.1126860803</v>
      </c>
      <c r="Y79" s="30">
        <f>Y70+X79</f>
        <v>1</v>
      </c>
      <c r="Z79" s="43">
        <f>(X79*30)/100</f>
        <v>0.03380582409</v>
      </c>
      <c r="AA79" s="46">
        <f>AA70+Z79</f>
        <v>0.3</v>
      </c>
    </row>
    <row r="80">
      <c r="B80" s="34" t="s">
        <v>64</v>
      </c>
      <c r="C80" s="35"/>
      <c r="D80" s="35"/>
      <c r="E80" s="39"/>
      <c r="F80" s="39"/>
      <c r="G80" s="39"/>
      <c r="H80" s="39"/>
      <c r="I80" s="39"/>
      <c r="J80" s="35"/>
      <c r="K80" s="34" t="s">
        <v>49</v>
      </c>
      <c r="L80" s="34">
        <v>15.0</v>
      </c>
      <c r="M80" s="34">
        <v>13.0</v>
      </c>
      <c r="N80" s="34">
        <v>15.0</v>
      </c>
      <c r="O80" s="34">
        <v>56.0</v>
      </c>
      <c r="P80" s="36">
        <v>43072.0</v>
      </c>
      <c r="Q80" s="36">
        <v>43072.0</v>
      </c>
      <c r="R80" s="34" t="s">
        <v>65</v>
      </c>
      <c r="S80" s="34" t="s">
        <v>65</v>
      </c>
      <c r="T80" s="49">
        <f t="shared" ref="T80:T87" si="46">N80/$N$79</f>
        <v>0.07894736842</v>
      </c>
      <c r="U80" s="49">
        <f>T80</f>
        <v>0.07894736842</v>
      </c>
      <c r="V80" s="38">
        <f t="shared" ref="V80:V87" si="47">N80/$N$88</f>
        <v>0.008896269498</v>
      </c>
      <c r="W80" s="38">
        <f>V80</f>
        <v>0.008896269498</v>
      </c>
      <c r="X80" s="35"/>
      <c r="Y80" s="35"/>
      <c r="Z80" s="35"/>
      <c r="AA80" s="35"/>
    </row>
    <row r="81">
      <c r="B81" s="34" t="s">
        <v>66</v>
      </c>
      <c r="C81" s="35"/>
      <c r="D81" s="35"/>
      <c r="E81" s="39"/>
      <c r="F81" s="39"/>
      <c r="G81" s="39"/>
      <c r="H81" s="39"/>
      <c r="I81" s="39"/>
      <c r="J81" s="35"/>
      <c r="K81" s="34" t="s">
        <v>49</v>
      </c>
      <c r="L81" s="34">
        <v>10.0</v>
      </c>
      <c r="M81" s="34">
        <v>10.0</v>
      </c>
      <c r="N81" s="34">
        <v>50.0</v>
      </c>
      <c r="O81" s="34">
        <v>147.5</v>
      </c>
      <c r="P81" s="34" t="s">
        <v>65</v>
      </c>
      <c r="Q81" s="34" t="s">
        <v>81</v>
      </c>
      <c r="R81" s="34" t="s">
        <v>82</v>
      </c>
      <c r="S81" s="34" t="s">
        <v>86</v>
      </c>
      <c r="T81" s="49">
        <f t="shared" si="46"/>
        <v>0.2631578947</v>
      </c>
      <c r="U81" s="49">
        <f t="shared" ref="U81:U87" si="48">U80+T81</f>
        <v>0.3421052632</v>
      </c>
      <c r="V81" s="38">
        <f t="shared" si="47"/>
        <v>0.02965423166</v>
      </c>
      <c r="W81" s="38">
        <f t="shared" ref="W81:W87" si="49">W80+V81</f>
        <v>0.03855050116</v>
      </c>
      <c r="X81" s="35"/>
      <c r="Y81" s="35"/>
      <c r="Z81" s="35"/>
      <c r="AA81" s="35"/>
    </row>
    <row r="82">
      <c r="B82" s="34" t="s">
        <v>68</v>
      </c>
      <c r="C82" s="35"/>
      <c r="D82" s="35"/>
      <c r="E82" s="39"/>
      <c r="F82" s="39"/>
      <c r="G82" s="39"/>
      <c r="H82" s="39"/>
      <c r="I82" s="39"/>
      <c r="J82" s="35"/>
      <c r="K82" s="34" t="s">
        <v>49</v>
      </c>
      <c r="L82" s="34">
        <v>5.0</v>
      </c>
      <c r="M82" s="34">
        <v>4.0</v>
      </c>
      <c r="N82" s="34">
        <v>20.0</v>
      </c>
      <c r="O82" s="34">
        <v>14.5</v>
      </c>
      <c r="P82" s="34" t="s">
        <v>65</v>
      </c>
      <c r="Q82" s="34" t="s">
        <v>81</v>
      </c>
      <c r="R82" s="34" t="s">
        <v>90</v>
      </c>
      <c r="S82" s="34" t="s">
        <v>90</v>
      </c>
      <c r="T82" s="49">
        <f t="shared" si="46"/>
        <v>0.1052631579</v>
      </c>
      <c r="U82" s="49">
        <f t="shared" si="48"/>
        <v>0.4473684211</v>
      </c>
      <c r="V82" s="38">
        <f t="shared" si="47"/>
        <v>0.01186169266</v>
      </c>
      <c r="W82" s="38">
        <f t="shared" si="49"/>
        <v>0.05041219382</v>
      </c>
      <c r="X82" s="35"/>
      <c r="Y82" s="35"/>
      <c r="Z82" s="35"/>
      <c r="AA82" s="35"/>
    </row>
    <row r="83">
      <c r="B83" s="34" t="s">
        <v>69</v>
      </c>
      <c r="C83" s="35"/>
      <c r="D83" s="35"/>
      <c r="E83" s="39"/>
      <c r="F83" s="39"/>
      <c r="G83" s="39"/>
      <c r="H83" s="39"/>
      <c r="I83" s="39"/>
      <c r="J83" s="35"/>
      <c r="K83" s="34" t="s">
        <v>49</v>
      </c>
      <c r="L83" s="34">
        <v>30.0</v>
      </c>
      <c r="M83" s="34">
        <v>15.0</v>
      </c>
      <c r="N83" s="34">
        <v>55.0</v>
      </c>
      <c r="O83" s="34">
        <v>205.3</v>
      </c>
      <c r="P83" s="34" t="s">
        <v>70</v>
      </c>
      <c r="Q83" s="34" t="s">
        <v>82</v>
      </c>
      <c r="R83" s="34" t="s">
        <v>90</v>
      </c>
      <c r="S83" s="34" t="s">
        <v>50</v>
      </c>
      <c r="T83" s="49">
        <f t="shared" si="46"/>
        <v>0.2894736842</v>
      </c>
      <c r="U83" s="49">
        <f t="shared" si="48"/>
        <v>0.7368421053</v>
      </c>
      <c r="V83" s="38">
        <f t="shared" si="47"/>
        <v>0.03261965482</v>
      </c>
      <c r="W83" s="38">
        <f t="shared" si="49"/>
        <v>0.08303184864</v>
      </c>
      <c r="X83" s="35"/>
      <c r="Y83" s="35"/>
      <c r="Z83" s="35"/>
      <c r="AA83" s="35"/>
    </row>
    <row r="84">
      <c r="B84" s="34" t="s">
        <v>72</v>
      </c>
      <c r="C84" s="35"/>
      <c r="D84" s="35"/>
      <c r="E84" s="39"/>
      <c r="F84" s="39"/>
      <c r="G84" s="39"/>
      <c r="H84" s="39"/>
      <c r="I84" s="39"/>
      <c r="J84" s="35"/>
      <c r="K84" s="34" t="s">
        <v>49</v>
      </c>
      <c r="L84" s="34">
        <v>5.0</v>
      </c>
      <c r="M84" s="34">
        <v>5.0</v>
      </c>
      <c r="N84" s="34">
        <v>20.0</v>
      </c>
      <c r="O84" s="34">
        <v>6.7</v>
      </c>
      <c r="P84" s="34" t="s">
        <v>70</v>
      </c>
      <c r="Q84" s="34" t="s">
        <v>82</v>
      </c>
      <c r="R84" s="34" t="s">
        <v>63</v>
      </c>
      <c r="S84" s="34" t="s">
        <v>63</v>
      </c>
      <c r="T84" s="49">
        <f t="shared" si="46"/>
        <v>0.1052631579</v>
      </c>
      <c r="U84" s="49">
        <f t="shared" si="48"/>
        <v>0.8421052632</v>
      </c>
      <c r="V84" s="38">
        <f t="shared" si="47"/>
        <v>0.01186169266</v>
      </c>
      <c r="W84" s="38">
        <f t="shared" si="49"/>
        <v>0.09489354131</v>
      </c>
      <c r="X84" s="35"/>
      <c r="Y84" s="35"/>
      <c r="Z84" s="35"/>
      <c r="AA84" s="35"/>
    </row>
    <row r="85">
      <c r="B85" s="34" t="s">
        <v>73</v>
      </c>
      <c r="C85" s="35"/>
      <c r="D85" s="35"/>
      <c r="E85" s="39"/>
      <c r="F85" s="39"/>
      <c r="G85" s="39"/>
      <c r="H85" s="39"/>
      <c r="I85" s="39"/>
      <c r="J85" s="35"/>
      <c r="K85" s="34" t="s">
        <v>49</v>
      </c>
      <c r="L85" s="34">
        <v>1.0</v>
      </c>
      <c r="M85" s="34">
        <v>1.0</v>
      </c>
      <c r="N85" s="34">
        <v>10.0</v>
      </c>
      <c r="O85" s="34">
        <v>20.1</v>
      </c>
      <c r="P85" s="34" t="s">
        <v>70</v>
      </c>
      <c r="Q85" s="34" t="s">
        <v>82</v>
      </c>
      <c r="R85" s="34" t="s">
        <v>63</v>
      </c>
      <c r="S85" s="34" t="s">
        <v>63</v>
      </c>
      <c r="T85" s="49">
        <f t="shared" si="46"/>
        <v>0.05263157895</v>
      </c>
      <c r="U85" s="49">
        <f t="shared" si="48"/>
        <v>0.8947368421</v>
      </c>
      <c r="V85" s="38">
        <f t="shared" si="47"/>
        <v>0.005930846332</v>
      </c>
      <c r="W85" s="38">
        <f t="shared" si="49"/>
        <v>0.1008243876</v>
      </c>
      <c r="X85" s="35"/>
      <c r="Y85" s="35"/>
      <c r="Z85" s="35"/>
      <c r="AA85" s="35"/>
    </row>
    <row r="86">
      <c r="B86" s="34" t="s">
        <v>75</v>
      </c>
      <c r="C86" s="35"/>
      <c r="D86" s="35"/>
      <c r="E86" s="39"/>
      <c r="F86" s="39"/>
      <c r="G86" s="39"/>
      <c r="H86" s="39"/>
      <c r="I86" s="39"/>
      <c r="J86" s="35"/>
      <c r="K86" s="34" t="s">
        <v>49</v>
      </c>
      <c r="L86" s="34">
        <v>15.0</v>
      </c>
      <c r="M86" s="34">
        <v>6.0</v>
      </c>
      <c r="N86" s="34">
        <v>10.0</v>
      </c>
      <c r="O86" s="34">
        <v>27.7</v>
      </c>
      <c r="P86" s="34" t="s">
        <v>70</v>
      </c>
      <c r="Q86" s="34" t="s">
        <v>82</v>
      </c>
      <c r="R86" s="36">
        <v>42798.0</v>
      </c>
      <c r="S86" s="36">
        <v>42798.0</v>
      </c>
      <c r="T86" s="49">
        <f t="shared" si="46"/>
        <v>0.05263157895</v>
      </c>
      <c r="U86" s="49">
        <f t="shared" si="48"/>
        <v>0.9473684211</v>
      </c>
      <c r="V86" s="38">
        <f t="shared" si="47"/>
        <v>0.005930846332</v>
      </c>
      <c r="W86" s="38">
        <f t="shared" si="49"/>
        <v>0.106755234</v>
      </c>
      <c r="X86" s="35"/>
      <c r="Y86" s="35"/>
      <c r="Z86" s="35"/>
      <c r="AA86" s="35"/>
    </row>
    <row r="87">
      <c r="B87" s="34" t="s">
        <v>76</v>
      </c>
      <c r="C87" s="40"/>
      <c r="D87" s="40"/>
      <c r="E87" s="39"/>
      <c r="F87" s="39"/>
      <c r="G87" s="39"/>
      <c r="H87" s="39"/>
      <c r="I87" s="39"/>
      <c r="J87" s="40"/>
      <c r="K87" s="34" t="s">
        <v>49</v>
      </c>
      <c r="L87" s="34">
        <v>20.0</v>
      </c>
      <c r="M87" s="34">
        <v>15.0</v>
      </c>
      <c r="N87" s="34">
        <v>10.0</v>
      </c>
      <c r="O87" s="34">
        <v>12.0</v>
      </c>
      <c r="P87" s="34" t="s">
        <v>62</v>
      </c>
      <c r="Q87" s="34" t="s">
        <v>86</v>
      </c>
      <c r="R87" s="36">
        <v>42829.0</v>
      </c>
      <c r="S87" s="36">
        <v>42829.0</v>
      </c>
      <c r="T87" s="49">
        <f t="shared" si="46"/>
        <v>0.05263157895</v>
      </c>
      <c r="U87" s="49">
        <f t="shared" si="48"/>
        <v>1</v>
      </c>
      <c r="V87" s="38">
        <f t="shared" si="47"/>
        <v>0.005930846332</v>
      </c>
      <c r="W87" s="38">
        <f t="shared" si="49"/>
        <v>0.1126860803</v>
      </c>
      <c r="X87" s="40"/>
      <c r="Y87" s="40"/>
      <c r="Z87" s="40"/>
      <c r="AA87" s="40"/>
    </row>
    <row r="88">
      <c r="B88" s="50" t="s">
        <v>99</v>
      </c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>
        <f>N79+N70+N61+N52+N34+N25+N16+N8+N43</f>
        <v>1686.1</v>
      </c>
      <c r="O88" s="51">
        <f>O79+O70+O61+O52+O34+O25+O16+O8</f>
        <v>3371.8</v>
      </c>
      <c r="P88" s="51"/>
      <c r="Q88" s="51"/>
      <c r="R88" s="51"/>
      <c r="S88" s="51"/>
      <c r="T88" s="52">
        <v>1.0</v>
      </c>
      <c r="U88" s="52"/>
      <c r="V88" s="53"/>
      <c r="W88" s="53">
        <f>W8+W16+W25+W34+W43+W52+W61+W70+W79</f>
        <v>0.6558590831</v>
      </c>
      <c r="X88" s="53">
        <f>SUM(X8:X87)</f>
        <v>1</v>
      </c>
      <c r="Y88" s="53">
        <f>Y79</f>
        <v>1</v>
      </c>
      <c r="Z88" s="52">
        <f>SUM(Z8:Z87)</f>
        <v>0.3</v>
      </c>
      <c r="AA88" s="52">
        <v>0.3</v>
      </c>
    </row>
    <row r="89">
      <c r="B89" s="50" t="s">
        <v>100</v>
      </c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5">
        <f t="shared" ref="N89:O89" si="50">N88/60</f>
        <v>28.10166667</v>
      </c>
      <c r="O89" s="55">
        <f t="shared" si="50"/>
        <v>56.19666667</v>
      </c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>
      <c r="A90" s="56" t="s">
        <v>101</v>
      </c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</row>
    <row r="91">
      <c r="B91" s="15" t="s">
        <v>13</v>
      </c>
      <c r="C91" s="16"/>
      <c r="D91" s="17"/>
      <c r="E91" s="18" t="s">
        <v>16</v>
      </c>
      <c r="F91" s="16"/>
      <c r="G91" s="16"/>
      <c r="H91" s="16"/>
      <c r="I91" s="16"/>
      <c r="J91" s="16"/>
      <c r="K91" s="17"/>
      <c r="L91" s="19"/>
      <c r="M91" s="19"/>
      <c r="N91" s="18" t="s">
        <v>17</v>
      </c>
      <c r="O91" s="16"/>
      <c r="P91" s="16"/>
      <c r="Q91" s="16"/>
      <c r="R91" s="16"/>
      <c r="S91" s="17"/>
      <c r="T91" s="15" t="s">
        <v>18</v>
      </c>
      <c r="U91" s="16"/>
      <c r="V91" s="16"/>
      <c r="W91" s="16"/>
      <c r="X91" s="16"/>
      <c r="Y91" s="16"/>
      <c r="Z91" s="16"/>
      <c r="AA91" s="17"/>
    </row>
    <row r="92">
      <c r="B92" s="21" t="s">
        <v>19</v>
      </c>
      <c r="C92" s="22" t="s">
        <v>20</v>
      </c>
      <c r="D92" s="21" t="s">
        <v>21</v>
      </c>
      <c r="E92" s="21" t="s">
        <v>22</v>
      </c>
      <c r="F92" s="21" t="s">
        <v>23</v>
      </c>
      <c r="G92" s="21" t="s">
        <v>8</v>
      </c>
      <c r="H92" s="21" t="s">
        <v>24</v>
      </c>
      <c r="I92" s="21" t="s">
        <v>25</v>
      </c>
      <c r="J92" s="21" t="s">
        <v>26</v>
      </c>
      <c r="K92" s="22" t="s">
        <v>27</v>
      </c>
      <c r="L92" s="22" t="s">
        <v>28</v>
      </c>
      <c r="M92" s="22" t="s">
        <v>29</v>
      </c>
      <c r="N92" s="22" t="s">
        <v>30</v>
      </c>
      <c r="O92" s="22" t="s">
        <v>31</v>
      </c>
      <c r="P92" s="21" t="s">
        <v>32</v>
      </c>
      <c r="Q92" s="21" t="s">
        <v>33</v>
      </c>
      <c r="R92" s="21" t="s">
        <v>34</v>
      </c>
      <c r="S92" s="21" t="s">
        <v>35</v>
      </c>
      <c r="T92" s="22" t="s">
        <v>36</v>
      </c>
      <c r="U92" s="22" t="s">
        <v>37</v>
      </c>
      <c r="V92" s="22" t="s">
        <v>38</v>
      </c>
      <c r="W92" s="22" t="s">
        <v>39</v>
      </c>
      <c r="X92" s="22" t="s">
        <v>40</v>
      </c>
      <c r="Y92" s="22" t="s">
        <v>41</v>
      </c>
      <c r="Z92" s="22" t="s">
        <v>42</v>
      </c>
      <c r="AA92" s="22" t="s">
        <v>43</v>
      </c>
    </row>
    <row r="93">
      <c r="B93" s="58" t="s">
        <v>102</v>
      </c>
      <c r="C93" s="25">
        <v>1.0</v>
      </c>
      <c r="D93" s="25" t="s">
        <v>103</v>
      </c>
      <c r="E93" s="59"/>
      <c r="F93" s="59"/>
      <c r="G93" s="59"/>
      <c r="H93" s="58" t="s">
        <v>47</v>
      </c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</row>
    <row r="94">
      <c r="B94" s="60"/>
      <c r="C94" s="40"/>
      <c r="D94" s="40"/>
      <c r="E94" s="60"/>
      <c r="F94" s="60"/>
      <c r="G94" s="60"/>
      <c r="H94" s="60"/>
      <c r="I94" s="60"/>
      <c r="J94" s="59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59"/>
      <c r="Y94" s="59"/>
      <c r="Z94" s="59"/>
      <c r="AA94" s="59"/>
    </row>
    <row r="95">
      <c r="B95" s="58" t="s">
        <v>104</v>
      </c>
      <c r="C95" s="25">
        <v>1.0</v>
      </c>
      <c r="D95" s="25" t="s">
        <v>46</v>
      </c>
      <c r="E95" s="59"/>
      <c r="F95" s="59"/>
      <c r="G95" s="59"/>
      <c r="H95" s="59"/>
      <c r="I95" s="58" t="s">
        <v>47</v>
      </c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</row>
    <row r="96">
      <c r="B96" s="61" t="s">
        <v>105</v>
      </c>
      <c r="C96" s="40"/>
      <c r="D96" s="40"/>
      <c r="E96" s="60"/>
      <c r="F96" s="60"/>
      <c r="G96" s="60"/>
      <c r="H96" s="60"/>
      <c r="I96" s="60"/>
      <c r="J96" s="59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59"/>
      <c r="Y96" s="59"/>
      <c r="Z96" s="59"/>
      <c r="AA96" s="59"/>
    </row>
    <row r="97">
      <c r="B97" s="58" t="s">
        <v>106</v>
      </c>
      <c r="C97" s="25">
        <v>1.0</v>
      </c>
      <c r="D97" s="25" t="s">
        <v>89</v>
      </c>
      <c r="E97" s="59"/>
      <c r="F97" s="58" t="s">
        <v>47</v>
      </c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</row>
    <row r="98">
      <c r="B98" s="61" t="s">
        <v>64</v>
      </c>
      <c r="C98" s="35"/>
      <c r="D98" s="35"/>
      <c r="E98" s="60"/>
      <c r="F98" s="60"/>
      <c r="G98" s="60"/>
      <c r="H98" s="60"/>
      <c r="I98" s="60"/>
      <c r="J98" s="59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59"/>
      <c r="Y98" s="59"/>
      <c r="Z98" s="59"/>
      <c r="AA98" s="59"/>
    </row>
    <row r="99">
      <c r="B99" s="61" t="s">
        <v>66</v>
      </c>
      <c r="C99" s="35"/>
      <c r="D99" s="35"/>
      <c r="E99" s="60"/>
      <c r="F99" s="60"/>
      <c r="G99" s="60"/>
      <c r="H99" s="60"/>
      <c r="I99" s="60"/>
      <c r="J99" s="59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59"/>
      <c r="Y99" s="59"/>
      <c r="Z99" s="59"/>
      <c r="AA99" s="59"/>
    </row>
    <row r="100">
      <c r="B100" s="34" t="s">
        <v>68</v>
      </c>
      <c r="C100" s="35"/>
      <c r="D100" s="35"/>
      <c r="E100" s="60"/>
      <c r="F100" s="60"/>
      <c r="G100" s="60"/>
      <c r="H100" s="60"/>
      <c r="I100" s="60"/>
      <c r="J100" s="59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59"/>
      <c r="Y100" s="59"/>
      <c r="Z100" s="59"/>
      <c r="AA100" s="59"/>
    </row>
    <row r="101">
      <c r="B101" s="34" t="s">
        <v>69</v>
      </c>
      <c r="C101" s="35"/>
      <c r="D101" s="35"/>
      <c r="E101" s="60"/>
      <c r="F101" s="60"/>
      <c r="G101" s="60"/>
      <c r="H101" s="60"/>
      <c r="I101" s="60"/>
      <c r="J101" s="59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59"/>
      <c r="Y101" s="59"/>
      <c r="Z101" s="59"/>
      <c r="AA101" s="59"/>
    </row>
    <row r="102">
      <c r="B102" s="34" t="s">
        <v>72</v>
      </c>
      <c r="C102" s="35"/>
      <c r="D102" s="35"/>
      <c r="E102" s="60"/>
      <c r="F102" s="60"/>
      <c r="G102" s="60"/>
      <c r="H102" s="60"/>
      <c r="I102" s="60"/>
      <c r="J102" s="59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59"/>
      <c r="Y102" s="59"/>
      <c r="Z102" s="59"/>
      <c r="AA102" s="59"/>
    </row>
    <row r="103">
      <c r="B103" s="34" t="s">
        <v>73</v>
      </c>
      <c r="C103" s="35"/>
      <c r="D103" s="35"/>
      <c r="E103" s="60"/>
      <c r="F103" s="60"/>
      <c r="G103" s="60"/>
      <c r="H103" s="60"/>
      <c r="I103" s="60"/>
      <c r="J103" s="59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59"/>
      <c r="Y103" s="59"/>
      <c r="Z103" s="59"/>
      <c r="AA103" s="59"/>
    </row>
    <row r="104">
      <c r="B104" s="34" t="s">
        <v>75</v>
      </c>
      <c r="C104" s="35"/>
      <c r="D104" s="35"/>
      <c r="E104" s="60"/>
      <c r="F104" s="60"/>
      <c r="G104" s="60"/>
      <c r="H104" s="60"/>
      <c r="I104" s="60"/>
      <c r="J104" s="59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59"/>
      <c r="Y104" s="59"/>
      <c r="Z104" s="59"/>
      <c r="AA104" s="59"/>
    </row>
    <row r="105">
      <c r="B105" s="34" t="s">
        <v>76</v>
      </c>
      <c r="C105" s="40"/>
      <c r="D105" s="40"/>
      <c r="E105" s="60"/>
      <c r="F105" s="60"/>
      <c r="G105" s="60"/>
      <c r="H105" s="60"/>
      <c r="I105" s="60"/>
      <c r="J105" s="59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59"/>
      <c r="Y105" s="59"/>
      <c r="Z105" s="59"/>
      <c r="AA105" s="59"/>
    </row>
    <row r="106">
      <c r="B106" s="58" t="s">
        <v>107</v>
      </c>
      <c r="C106" s="25">
        <v>1.0</v>
      </c>
      <c r="D106" s="25" t="s">
        <v>108</v>
      </c>
      <c r="E106" s="58" t="s">
        <v>47</v>
      </c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</row>
    <row r="107">
      <c r="B107" s="61" t="s">
        <v>64</v>
      </c>
      <c r="C107" s="35"/>
      <c r="D107" s="35"/>
      <c r="E107" s="63"/>
      <c r="F107" s="63"/>
      <c r="G107" s="63"/>
      <c r="H107" s="63"/>
      <c r="I107" s="63"/>
      <c r="J107" s="62"/>
      <c r="K107" s="63">
        <f t="shared" ref="K107:K114" si="51">N107*0.5</f>
        <v>27.5</v>
      </c>
      <c r="L107" s="63"/>
      <c r="M107" s="63"/>
      <c r="N107" s="64">
        <v>55.0</v>
      </c>
      <c r="O107" s="63"/>
      <c r="P107" s="63"/>
      <c r="Q107" s="63"/>
      <c r="R107" s="63"/>
      <c r="S107" s="63"/>
      <c r="T107" s="63"/>
      <c r="U107" s="63"/>
      <c r="V107" s="63"/>
      <c r="W107" s="63"/>
      <c r="X107" s="62"/>
      <c r="Y107" s="62"/>
      <c r="Z107" s="62"/>
      <c r="AA107" s="62"/>
    </row>
    <row r="108">
      <c r="B108" s="61" t="s">
        <v>66</v>
      </c>
      <c r="C108" s="35"/>
      <c r="D108" s="35"/>
      <c r="E108" s="63"/>
      <c r="F108" s="63"/>
      <c r="G108" s="63"/>
      <c r="H108" s="63"/>
      <c r="I108" s="63"/>
      <c r="J108" s="62"/>
      <c r="K108" s="63">
        <f t="shared" si="51"/>
        <v>64.5</v>
      </c>
      <c r="L108" s="63"/>
      <c r="M108" s="63"/>
      <c r="N108" s="64">
        <v>129.0</v>
      </c>
      <c r="O108" s="63"/>
      <c r="P108" s="63"/>
      <c r="Q108" s="63"/>
      <c r="R108" s="63"/>
      <c r="S108" s="63"/>
      <c r="T108" s="63"/>
      <c r="U108" s="63"/>
      <c r="V108" s="63"/>
      <c r="W108" s="63"/>
      <c r="X108" s="62"/>
      <c r="Y108" s="62"/>
      <c r="Z108" s="62"/>
      <c r="AA108" s="62"/>
    </row>
    <row r="109">
      <c r="B109" s="34" t="s">
        <v>68</v>
      </c>
      <c r="C109" s="35"/>
      <c r="D109" s="35"/>
      <c r="E109" s="63"/>
      <c r="F109" s="63"/>
      <c r="G109" s="63"/>
      <c r="H109" s="63"/>
      <c r="I109" s="63"/>
      <c r="J109" s="62"/>
      <c r="K109" s="63">
        <f t="shared" si="51"/>
        <v>8.5</v>
      </c>
      <c r="L109" s="63"/>
      <c r="M109" s="63"/>
      <c r="N109" s="64">
        <v>17.0</v>
      </c>
      <c r="O109" s="63"/>
      <c r="P109" s="63"/>
      <c r="Q109" s="63"/>
      <c r="R109" s="63"/>
      <c r="S109" s="63"/>
      <c r="T109" s="63"/>
      <c r="U109" s="63"/>
      <c r="V109" s="63"/>
      <c r="W109" s="63"/>
      <c r="X109" s="62"/>
      <c r="Y109" s="62"/>
      <c r="Z109" s="62"/>
      <c r="AA109" s="62"/>
    </row>
    <row r="110">
      <c r="B110" s="34" t="s">
        <v>69</v>
      </c>
      <c r="C110" s="35"/>
      <c r="D110" s="35"/>
      <c r="E110" s="63"/>
      <c r="F110" s="63"/>
      <c r="G110" s="63"/>
      <c r="H110" s="63"/>
      <c r="I110" s="63"/>
      <c r="J110" s="62"/>
      <c r="K110" s="63">
        <f t="shared" si="51"/>
        <v>19.5</v>
      </c>
      <c r="L110" s="63"/>
      <c r="M110" s="63"/>
      <c r="N110" s="64">
        <v>39.0</v>
      </c>
      <c r="O110" s="63"/>
      <c r="P110" s="63"/>
      <c r="Q110" s="63"/>
      <c r="R110" s="63"/>
      <c r="S110" s="63"/>
      <c r="T110" s="63"/>
      <c r="U110" s="63"/>
      <c r="V110" s="63"/>
      <c r="W110" s="63"/>
      <c r="X110" s="62"/>
      <c r="Y110" s="62"/>
      <c r="Z110" s="62"/>
      <c r="AA110" s="62"/>
    </row>
    <row r="111">
      <c r="B111" s="34" t="s">
        <v>72</v>
      </c>
      <c r="C111" s="35"/>
      <c r="D111" s="35"/>
      <c r="E111" s="63"/>
      <c r="F111" s="63"/>
      <c r="G111" s="63"/>
      <c r="H111" s="63"/>
      <c r="I111" s="63"/>
      <c r="J111" s="62"/>
      <c r="K111" s="63">
        <f t="shared" si="51"/>
        <v>8.5</v>
      </c>
      <c r="L111" s="63"/>
      <c r="M111" s="63"/>
      <c r="N111" s="64">
        <v>17.0</v>
      </c>
      <c r="O111" s="63"/>
      <c r="P111" s="63"/>
      <c r="Q111" s="63"/>
      <c r="R111" s="63"/>
      <c r="S111" s="63"/>
      <c r="T111" s="63"/>
      <c r="U111" s="63"/>
      <c r="V111" s="63"/>
      <c r="W111" s="63"/>
      <c r="X111" s="62"/>
      <c r="Y111" s="62"/>
      <c r="Z111" s="62"/>
      <c r="AA111" s="62"/>
    </row>
    <row r="112">
      <c r="B112" s="34" t="s">
        <v>73</v>
      </c>
      <c r="C112" s="35"/>
      <c r="D112" s="35"/>
      <c r="E112" s="63"/>
      <c r="F112" s="63"/>
      <c r="G112" s="63"/>
      <c r="H112" s="63"/>
      <c r="I112" s="63"/>
      <c r="J112" s="62"/>
      <c r="K112" s="63">
        <f t="shared" si="51"/>
        <v>1</v>
      </c>
      <c r="L112" s="63"/>
      <c r="M112" s="63"/>
      <c r="N112" s="64">
        <v>2.0</v>
      </c>
      <c r="O112" s="63"/>
      <c r="P112" s="63"/>
      <c r="Q112" s="63"/>
      <c r="R112" s="63"/>
      <c r="S112" s="63"/>
      <c r="T112" s="63"/>
      <c r="U112" s="63"/>
      <c r="V112" s="63"/>
      <c r="W112" s="63"/>
      <c r="X112" s="62"/>
      <c r="Y112" s="62"/>
      <c r="Z112" s="62"/>
      <c r="AA112" s="62"/>
    </row>
    <row r="113">
      <c r="B113" s="34" t="s">
        <v>75</v>
      </c>
      <c r="C113" s="35"/>
      <c r="D113" s="35"/>
      <c r="E113" s="63"/>
      <c r="F113" s="63"/>
      <c r="G113" s="63"/>
      <c r="H113" s="63"/>
      <c r="I113" s="63"/>
      <c r="J113" s="62"/>
      <c r="K113" s="63">
        <f t="shared" si="51"/>
        <v>7.5</v>
      </c>
      <c r="L113" s="63"/>
      <c r="M113" s="63"/>
      <c r="N113" s="64">
        <v>15.0</v>
      </c>
      <c r="O113" s="63"/>
      <c r="P113" s="63"/>
      <c r="Q113" s="63"/>
      <c r="R113" s="63"/>
      <c r="S113" s="63"/>
      <c r="T113" s="63"/>
      <c r="U113" s="63"/>
      <c r="V113" s="63"/>
      <c r="W113" s="63"/>
      <c r="X113" s="62"/>
      <c r="Y113" s="62"/>
      <c r="Z113" s="62"/>
      <c r="AA113" s="62"/>
    </row>
    <row r="114">
      <c r="B114" s="34" t="s">
        <v>76</v>
      </c>
      <c r="C114" s="40"/>
      <c r="D114" s="40"/>
      <c r="E114" s="63"/>
      <c r="F114" s="63"/>
      <c r="G114" s="63"/>
      <c r="H114" s="63"/>
      <c r="I114" s="63"/>
      <c r="J114" s="62"/>
      <c r="K114" s="63">
        <f t="shared" si="51"/>
        <v>4</v>
      </c>
      <c r="L114" s="63"/>
      <c r="M114" s="63"/>
      <c r="N114" s="64">
        <v>8.0</v>
      </c>
      <c r="O114" s="63"/>
      <c r="P114" s="63"/>
      <c r="Q114" s="63"/>
      <c r="R114" s="63"/>
      <c r="S114" s="63"/>
      <c r="T114" s="63"/>
      <c r="U114" s="63"/>
      <c r="V114" s="63"/>
      <c r="W114" s="63"/>
      <c r="X114" s="62"/>
      <c r="Y114" s="62"/>
      <c r="Z114" s="62"/>
      <c r="AA114" s="62"/>
    </row>
    <row r="115">
      <c r="B115" s="58" t="s">
        <v>109</v>
      </c>
      <c r="C115" s="25">
        <v>1.0</v>
      </c>
      <c r="D115" s="25" t="s">
        <v>110</v>
      </c>
      <c r="E115" s="62"/>
      <c r="F115" s="58" t="s">
        <v>47</v>
      </c>
      <c r="G115" s="62"/>
      <c r="H115" s="62"/>
      <c r="I115" s="62"/>
      <c r="J115" s="62"/>
      <c r="K115" s="62"/>
      <c r="L115" s="62"/>
      <c r="M115" s="62"/>
      <c r="N115" s="65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</row>
    <row r="116">
      <c r="B116" s="61" t="s">
        <v>64</v>
      </c>
      <c r="C116" s="35"/>
      <c r="D116" s="35"/>
      <c r="E116" s="63"/>
      <c r="F116" s="63"/>
      <c r="G116" s="63"/>
      <c r="H116" s="63"/>
      <c r="I116" s="63"/>
      <c r="J116" s="62"/>
      <c r="K116" s="63"/>
      <c r="L116" s="63"/>
      <c r="M116" s="63"/>
      <c r="N116" s="64"/>
      <c r="O116" s="63"/>
      <c r="P116" s="63"/>
      <c r="Q116" s="63"/>
      <c r="R116" s="63"/>
      <c r="S116" s="63"/>
      <c r="T116" s="63"/>
      <c r="U116" s="63"/>
      <c r="V116" s="63"/>
      <c r="W116" s="63"/>
      <c r="X116" s="62"/>
      <c r="Y116" s="62"/>
      <c r="Z116" s="62"/>
      <c r="AA116" s="62"/>
    </row>
    <row r="117">
      <c r="B117" s="61" t="s">
        <v>66</v>
      </c>
      <c r="C117" s="35"/>
      <c r="D117" s="35"/>
      <c r="E117" s="63"/>
      <c r="F117" s="63"/>
      <c r="G117" s="63"/>
      <c r="H117" s="63"/>
      <c r="I117" s="63"/>
      <c r="J117" s="62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2"/>
      <c r="Y117" s="62"/>
      <c r="Z117" s="62"/>
      <c r="AA117" s="62"/>
    </row>
    <row r="118">
      <c r="B118" s="34" t="s">
        <v>68</v>
      </c>
      <c r="C118" s="35"/>
      <c r="D118" s="35"/>
      <c r="E118" s="63"/>
      <c r="F118" s="63"/>
      <c r="G118" s="63"/>
      <c r="H118" s="63"/>
      <c r="I118" s="63"/>
      <c r="J118" s="62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2"/>
      <c r="Y118" s="62"/>
      <c r="Z118" s="62"/>
      <c r="AA118" s="62"/>
    </row>
    <row r="119">
      <c r="B119" s="34" t="s">
        <v>69</v>
      </c>
      <c r="C119" s="35"/>
      <c r="D119" s="35"/>
      <c r="E119" s="63"/>
      <c r="F119" s="63"/>
      <c r="G119" s="63"/>
      <c r="H119" s="63"/>
      <c r="I119" s="63"/>
      <c r="J119" s="62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2"/>
      <c r="Y119" s="62"/>
      <c r="Z119" s="62"/>
      <c r="AA119" s="62"/>
    </row>
    <row r="120">
      <c r="B120" s="34" t="s">
        <v>72</v>
      </c>
      <c r="C120" s="35"/>
      <c r="D120" s="35"/>
      <c r="E120" s="63"/>
      <c r="F120" s="63"/>
      <c r="G120" s="63"/>
      <c r="H120" s="63"/>
      <c r="I120" s="63"/>
      <c r="J120" s="62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2"/>
      <c r="Y120" s="62"/>
      <c r="Z120" s="62"/>
      <c r="AA120" s="62"/>
    </row>
    <row r="121">
      <c r="B121" s="34" t="s">
        <v>73</v>
      </c>
      <c r="C121" s="35"/>
      <c r="D121" s="35"/>
      <c r="E121" s="63"/>
      <c r="F121" s="63"/>
      <c r="G121" s="63"/>
      <c r="H121" s="63"/>
      <c r="I121" s="63"/>
      <c r="J121" s="62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2"/>
      <c r="Y121" s="62"/>
      <c r="Z121" s="62"/>
      <c r="AA121" s="62"/>
    </row>
    <row r="122">
      <c r="B122" s="34" t="s">
        <v>75</v>
      </c>
      <c r="C122" s="35"/>
      <c r="D122" s="35"/>
      <c r="E122" s="63"/>
      <c r="F122" s="63"/>
      <c r="G122" s="63"/>
      <c r="H122" s="63"/>
      <c r="I122" s="63"/>
      <c r="J122" s="62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2"/>
      <c r="Y122" s="62"/>
      <c r="Z122" s="62"/>
      <c r="AA122" s="62"/>
    </row>
    <row r="123">
      <c r="B123" s="34" t="s">
        <v>76</v>
      </c>
      <c r="C123" s="40"/>
      <c r="D123" s="40"/>
      <c r="E123" s="63"/>
      <c r="F123" s="63"/>
      <c r="G123" s="63"/>
      <c r="H123" s="63"/>
      <c r="I123" s="63"/>
      <c r="J123" s="62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2"/>
      <c r="Y123" s="62"/>
      <c r="Z123" s="62"/>
      <c r="AA123" s="62"/>
    </row>
    <row r="124">
      <c r="B124" s="58" t="s">
        <v>111</v>
      </c>
      <c r="C124" s="25">
        <v>1.0</v>
      </c>
      <c r="D124" s="25" t="s">
        <v>112</v>
      </c>
      <c r="E124" s="62"/>
      <c r="F124" s="62"/>
      <c r="G124" s="58" t="s">
        <v>47</v>
      </c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</row>
    <row r="125">
      <c r="B125" s="61" t="s">
        <v>64</v>
      </c>
      <c r="C125" s="35"/>
      <c r="D125" s="35"/>
      <c r="E125" s="63"/>
      <c r="F125" s="63"/>
      <c r="G125" s="63"/>
      <c r="H125" s="63"/>
      <c r="I125" s="63"/>
      <c r="J125" s="62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2"/>
      <c r="Y125" s="62"/>
      <c r="Z125" s="62"/>
      <c r="AA125" s="62"/>
    </row>
    <row r="126">
      <c r="B126" s="61" t="s">
        <v>66</v>
      </c>
      <c r="C126" s="35"/>
      <c r="D126" s="35"/>
      <c r="E126" s="63"/>
      <c r="F126" s="63"/>
      <c r="G126" s="63"/>
      <c r="H126" s="63"/>
      <c r="I126" s="63"/>
      <c r="J126" s="62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2"/>
      <c r="Y126" s="62"/>
      <c r="Z126" s="62"/>
      <c r="AA126" s="62"/>
    </row>
    <row r="127">
      <c r="B127" s="34" t="s">
        <v>68</v>
      </c>
      <c r="C127" s="35"/>
      <c r="D127" s="35"/>
      <c r="E127" s="63"/>
      <c r="F127" s="63"/>
      <c r="G127" s="63"/>
      <c r="H127" s="63"/>
      <c r="I127" s="63"/>
      <c r="J127" s="62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2"/>
      <c r="Y127" s="62"/>
      <c r="Z127" s="62"/>
      <c r="AA127" s="62"/>
    </row>
    <row r="128">
      <c r="B128" s="34" t="s">
        <v>69</v>
      </c>
      <c r="C128" s="35"/>
      <c r="D128" s="35"/>
      <c r="E128" s="63"/>
      <c r="F128" s="63"/>
      <c r="G128" s="63"/>
      <c r="H128" s="63"/>
      <c r="I128" s="63"/>
      <c r="J128" s="62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2"/>
      <c r="Y128" s="62"/>
      <c r="Z128" s="62"/>
      <c r="AA128" s="62"/>
    </row>
    <row r="129">
      <c r="B129" s="34" t="s">
        <v>72</v>
      </c>
      <c r="C129" s="35"/>
      <c r="D129" s="35"/>
      <c r="E129" s="63"/>
      <c r="F129" s="63"/>
      <c r="G129" s="63"/>
      <c r="H129" s="63"/>
      <c r="I129" s="63"/>
      <c r="J129" s="62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2"/>
      <c r="Y129" s="62"/>
      <c r="Z129" s="62"/>
      <c r="AA129" s="62"/>
    </row>
    <row r="130">
      <c r="B130" s="34" t="s">
        <v>73</v>
      </c>
      <c r="C130" s="35"/>
      <c r="D130" s="35"/>
      <c r="E130" s="63"/>
      <c r="F130" s="63"/>
      <c r="G130" s="63"/>
      <c r="H130" s="63"/>
      <c r="I130" s="63"/>
      <c r="J130" s="62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2"/>
      <c r="Y130" s="62"/>
      <c r="Z130" s="62"/>
      <c r="AA130" s="62"/>
    </row>
    <row r="131">
      <c r="B131" s="34" t="s">
        <v>75</v>
      </c>
      <c r="C131" s="35"/>
      <c r="D131" s="35"/>
      <c r="E131" s="63"/>
      <c r="F131" s="63"/>
      <c r="G131" s="63"/>
      <c r="H131" s="63"/>
      <c r="I131" s="63"/>
      <c r="J131" s="62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2"/>
      <c r="Y131" s="62"/>
      <c r="Z131" s="62"/>
      <c r="AA131" s="62"/>
    </row>
    <row r="132">
      <c r="B132" s="34" t="s">
        <v>76</v>
      </c>
      <c r="C132" s="40"/>
      <c r="D132" s="40"/>
      <c r="E132" s="63"/>
      <c r="F132" s="63"/>
      <c r="G132" s="63"/>
      <c r="H132" s="63"/>
      <c r="I132" s="63"/>
      <c r="J132" s="62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2"/>
      <c r="Y132" s="62"/>
      <c r="Z132" s="62"/>
      <c r="AA132" s="62"/>
    </row>
    <row r="133">
      <c r="B133" s="58" t="s">
        <v>113</v>
      </c>
      <c r="C133" s="25">
        <v>1.0</v>
      </c>
      <c r="D133" s="25" t="s">
        <v>114</v>
      </c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</row>
    <row r="134">
      <c r="B134" s="61" t="s">
        <v>64</v>
      </c>
      <c r="C134" s="35"/>
      <c r="D134" s="35"/>
      <c r="E134" s="63"/>
      <c r="F134" s="63"/>
      <c r="G134" s="63"/>
      <c r="H134" s="63"/>
      <c r="I134" s="63"/>
      <c r="J134" s="62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2"/>
      <c r="Y134" s="62"/>
      <c r="Z134" s="62"/>
      <c r="AA134" s="62"/>
    </row>
    <row r="135">
      <c r="B135" s="61" t="s">
        <v>66</v>
      </c>
      <c r="C135" s="35"/>
      <c r="D135" s="35"/>
      <c r="E135" s="63"/>
      <c r="F135" s="63"/>
      <c r="G135" s="63"/>
      <c r="H135" s="63"/>
      <c r="I135" s="63"/>
      <c r="J135" s="62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2"/>
      <c r="Y135" s="62"/>
      <c r="Z135" s="62"/>
      <c r="AA135" s="62"/>
    </row>
    <row r="136">
      <c r="B136" s="34" t="s">
        <v>68</v>
      </c>
      <c r="C136" s="35"/>
      <c r="D136" s="35"/>
      <c r="E136" s="63"/>
      <c r="F136" s="63"/>
      <c r="G136" s="63"/>
      <c r="H136" s="63"/>
      <c r="I136" s="63"/>
      <c r="J136" s="62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2"/>
      <c r="Y136" s="62"/>
      <c r="Z136" s="62"/>
      <c r="AA136" s="62"/>
    </row>
    <row r="137">
      <c r="B137" s="34" t="s">
        <v>69</v>
      </c>
      <c r="C137" s="35"/>
      <c r="D137" s="35"/>
      <c r="E137" s="63"/>
      <c r="F137" s="63"/>
      <c r="G137" s="63"/>
      <c r="H137" s="63"/>
      <c r="I137" s="63"/>
      <c r="J137" s="62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2"/>
      <c r="Y137" s="62"/>
      <c r="Z137" s="62"/>
      <c r="AA137" s="62"/>
    </row>
    <row r="138">
      <c r="B138" s="34" t="s">
        <v>72</v>
      </c>
      <c r="C138" s="35"/>
      <c r="D138" s="35"/>
      <c r="E138" s="63"/>
      <c r="F138" s="63"/>
      <c r="G138" s="63"/>
      <c r="H138" s="63"/>
      <c r="I138" s="63"/>
      <c r="J138" s="62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2"/>
      <c r="Y138" s="62"/>
      <c r="Z138" s="62"/>
      <c r="AA138" s="62"/>
    </row>
    <row r="139">
      <c r="B139" s="34" t="s">
        <v>73</v>
      </c>
      <c r="C139" s="35"/>
      <c r="D139" s="35"/>
      <c r="E139" s="63"/>
      <c r="F139" s="63"/>
      <c r="G139" s="63"/>
      <c r="H139" s="63"/>
      <c r="I139" s="63"/>
      <c r="J139" s="62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2"/>
      <c r="Y139" s="62"/>
      <c r="Z139" s="62"/>
      <c r="AA139" s="62"/>
    </row>
    <row r="140">
      <c r="B140" s="34" t="s">
        <v>75</v>
      </c>
      <c r="C140" s="35"/>
      <c r="D140" s="35"/>
      <c r="E140" s="63"/>
      <c r="F140" s="63"/>
      <c r="G140" s="63"/>
      <c r="H140" s="63"/>
      <c r="I140" s="63"/>
      <c r="J140" s="62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2"/>
      <c r="Y140" s="62"/>
      <c r="Z140" s="62"/>
      <c r="AA140" s="62"/>
    </row>
    <row r="141">
      <c r="B141" s="34" t="s">
        <v>76</v>
      </c>
      <c r="C141" s="40"/>
      <c r="D141" s="40"/>
      <c r="E141" s="63"/>
      <c r="F141" s="63"/>
      <c r="G141" s="63"/>
      <c r="H141" s="63"/>
      <c r="I141" s="63"/>
      <c r="J141" s="62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2"/>
      <c r="Y141" s="62"/>
      <c r="Z141" s="62"/>
      <c r="AA141" s="62"/>
    </row>
    <row r="142">
      <c r="B142" s="58" t="s">
        <v>115</v>
      </c>
      <c r="C142" s="25">
        <v>1.0</v>
      </c>
      <c r="D142" s="25" t="s">
        <v>116</v>
      </c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</row>
    <row r="143">
      <c r="B143" s="61" t="s">
        <v>64</v>
      </c>
      <c r="C143" s="35"/>
      <c r="D143" s="35"/>
      <c r="E143" s="63"/>
      <c r="F143" s="63"/>
      <c r="G143" s="63"/>
      <c r="H143" s="63"/>
      <c r="I143" s="63"/>
      <c r="J143" s="62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2"/>
      <c r="Y143" s="62"/>
      <c r="Z143" s="62"/>
      <c r="AA143" s="62"/>
    </row>
    <row r="144">
      <c r="B144" s="61" t="s">
        <v>66</v>
      </c>
      <c r="C144" s="35"/>
      <c r="D144" s="35"/>
      <c r="E144" s="63"/>
      <c r="F144" s="63"/>
      <c r="G144" s="63"/>
      <c r="H144" s="63"/>
      <c r="I144" s="63"/>
      <c r="J144" s="62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2"/>
      <c r="Y144" s="62"/>
      <c r="Z144" s="62"/>
      <c r="AA144" s="62"/>
    </row>
    <row r="145">
      <c r="B145" s="34" t="s">
        <v>68</v>
      </c>
      <c r="C145" s="35"/>
      <c r="D145" s="35"/>
      <c r="E145" s="63"/>
      <c r="F145" s="63"/>
      <c r="G145" s="63"/>
      <c r="H145" s="63"/>
      <c r="I145" s="63"/>
      <c r="J145" s="62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2"/>
      <c r="Y145" s="62"/>
      <c r="Z145" s="62"/>
      <c r="AA145" s="62"/>
    </row>
    <row r="146">
      <c r="B146" s="34" t="s">
        <v>69</v>
      </c>
      <c r="C146" s="35"/>
      <c r="D146" s="35"/>
      <c r="E146" s="63"/>
      <c r="F146" s="63"/>
      <c r="G146" s="63"/>
      <c r="H146" s="63"/>
      <c r="I146" s="63"/>
      <c r="J146" s="62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2"/>
      <c r="Y146" s="62"/>
      <c r="Z146" s="62"/>
      <c r="AA146" s="62"/>
    </row>
    <row r="147">
      <c r="B147" s="34" t="s">
        <v>72</v>
      </c>
      <c r="C147" s="35"/>
      <c r="D147" s="35"/>
      <c r="E147" s="63"/>
      <c r="F147" s="63"/>
      <c r="G147" s="63"/>
      <c r="H147" s="63"/>
      <c r="I147" s="63"/>
      <c r="J147" s="62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2"/>
      <c r="Y147" s="62"/>
      <c r="Z147" s="62"/>
      <c r="AA147" s="62"/>
    </row>
    <row r="148">
      <c r="B148" s="34" t="s">
        <v>73</v>
      </c>
      <c r="C148" s="35"/>
      <c r="D148" s="35"/>
      <c r="E148" s="63"/>
      <c r="F148" s="63"/>
      <c r="G148" s="63"/>
      <c r="H148" s="63"/>
      <c r="I148" s="63"/>
      <c r="J148" s="62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2"/>
      <c r="Y148" s="62"/>
      <c r="Z148" s="62"/>
      <c r="AA148" s="62"/>
    </row>
    <row r="149">
      <c r="B149" s="34" t="s">
        <v>75</v>
      </c>
      <c r="C149" s="35"/>
      <c r="D149" s="35"/>
      <c r="E149" s="63"/>
      <c r="F149" s="63"/>
      <c r="G149" s="63"/>
      <c r="H149" s="63"/>
      <c r="I149" s="63"/>
      <c r="J149" s="62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2"/>
      <c r="Y149" s="62"/>
      <c r="Z149" s="62"/>
      <c r="AA149" s="62"/>
    </row>
    <row r="150">
      <c r="B150" s="34" t="s">
        <v>76</v>
      </c>
      <c r="C150" s="40"/>
      <c r="D150" s="40"/>
      <c r="E150" s="63"/>
      <c r="F150" s="63"/>
      <c r="G150" s="63"/>
      <c r="H150" s="63"/>
      <c r="I150" s="63"/>
      <c r="J150" s="62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2"/>
      <c r="Y150" s="62"/>
      <c r="Z150" s="62"/>
      <c r="AA150" s="62"/>
    </row>
    <row r="151">
      <c r="B151" s="58" t="s">
        <v>117</v>
      </c>
      <c r="C151" s="25">
        <v>1.0</v>
      </c>
      <c r="D151" s="25" t="s">
        <v>118</v>
      </c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</row>
    <row r="152">
      <c r="B152" s="61" t="s">
        <v>64</v>
      </c>
      <c r="C152" s="35"/>
      <c r="D152" s="35"/>
      <c r="E152" s="63"/>
      <c r="F152" s="63"/>
      <c r="G152" s="63"/>
      <c r="H152" s="63"/>
      <c r="I152" s="63"/>
      <c r="J152" s="62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2"/>
      <c r="Y152" s="62"/>
      <c r="Z152" s="62"/>
      <c r="AA152" s="62"/>
    </row>
    <row r="153">
      <c r="B153" s="61" t="s">
        <v>66</v>
      </c>
      <c r="C153" s="35"/>
      <c r="D153" s="35"/>
      <c r="E153" s="63"/>
      <c r="F153" s="63"/>
      <c r="G153" s="63"/>
      <c r="H153" s="63"/>
      <c r="I153" s="63"/>
      <c r="J153" s="62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2"/>
      <c r="Y153" s="62"/>
      <c r="Z153" s="62"/>
      <c r="AA153" s="62"/>
    </row>
    <row r="154">
      <c r="B154" s="34" t="s">
        <v>68</v>
      </c>
      <c r="C154" s="35"/>
      <c r="D154" s="35"/>
      <c r="E154" s="63"/>
      <c r="F154" s="63"/>
      <c r="G154" s="63"/>
      <c r="H154" s="63"/>
      <c r="I154" s="63"/>
      <c r="J154" s="62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2"/>
      <c r="Y154" s="62"/>
      <c r="Z154" s="62"/>
      <c r="AA154" s="62"/>
    </row>
    <row r="155">
      <c r="B155" s="34" t="s">
        <v>69</v>
      </c>
      <c r="C155" s="35"/>
      <c r="D155" s="35"/>
      <c r="E155" s="63"/>
      <c r="F155" s="63"/>
      <c r="G155" s="63"/>
      <c r="H155" s="63"/>
      <c r="I155" s="63"/>
      <c r="J155" s="62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2"/>
      <c r="Y155" s="62"/>
      <c r="Z155" s="62"/>
      <c r="AA155" s="62"/>
    </row>
    <row r="156">
      <c r="B156" s="34" t="s">
        <v>72</v>
      </c>
      <c r="C156" s="35"/>
      <c r="D156" s="35"/>
      <c r="E156" s="63"/>
      <c r="F156" s="63"/>
      <c r="G156" s="63"/>
      <c r="H156" s="63"/>
      <c r="I156" s="63"/>
      <c r="J156" s="62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2"/>
      <c r="Y156" s="62"/>
      <c r="Z156" s="62"/>
      <c r="AA156" s="62"/>
    </row>
    <row r="157">
      <c r="B157" s="34" t="s">
        <v>73</v>
      </c>
      <c r="C157" s="35"/>
      <c r="D157" s="35"/>
      <c r="E157" s="63"/>
      <c r="F157" s="63"/>
      <c r="G157" s="63"/>
      <c r="H157" s="63"/>
      <c r="I157" s="63"/>
      <c r="J157" s="62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2"/>
      <c r="Y157" s="62"/>
      <c r="Z157" s="62"/>
      <c r="AA157" s="62"/>
    </row>
    <row r="158">
      <c r="B158" s="34" t="s">
        <v>75</v>
      </c>
      <c r="C158" s="35"/>
      <c r="D158" s="35"/>
      <c r="E158" s="63"/>
      <c r="F158" s="63"/>
      <c r="G158" s="63"/>
      <c r="H158" s="63"/>
      <c r="I158" s="63"/>
      <c r="J158" s="62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2"/>
      <c r="Y158" s="62"/>
      <c r="Z158" s="62"/>
      <c r="AA158" s="62"/>
    </row>
    <row r="159">
      <c r="B159" s="34" t="s">
        <v>76</v>
      </c>
      <c r="C159" s="40"/>
      <c r="D159" s="40"/>
      <c r="E159" s="63"/>
      <c r="F159" s="63"/>
      <c r="G159" s="63"/>
      <c r="H159" s="63"/>
      <c r="I159" s="63"/>
      <c r="J159" s="62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2"/>
      <c r="Y159" s="62"/>
      <c r="Z159" s="62"/>
      <c r="AA159" s="62"/>
    </row>
    <row r="160">
      <c r="B160" s="58" t="s">
        <v>119</v>
      </c>
      <c r="C160" s="25">
        <v>1.0</v>
      </c>
      <c r="D160" s="25" t="s">
        <v>118</v>
      </c>
      <c r="E160" s="65" t="s">
        <v>47</v>
      </c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</row>
    <row r="161">
      <c r="B161" s="61" t="s">
        <v>64</v>
      </c>
      <c r="C161" s="35"/>
      <c r="D161" s="35"/>
      <c r="E161" s="64"/>
      <c r="F161" s="63"/>
      <c r="G161" s="63"/>
      <c r="H161" s="63"/>
      <c r="I161" s="63"/>
      <c r="J161" s="62"/>
      <c r="K161" s="63">
        <f t="shared" ref="K161:K168" si="52">N161*0.5</f>
        <v>27.5</v>
      </c>
      <c r="L161" s="63"/>
      <c r="M161" s="63"/>
      <c r="N161" s="64">
        <v>55.0</v>
      </c>
      <c r="O161" s="63"/>
      <c r="P161" s="63"/>
      <c r="Q161" s="63"/>
      <c r="R161" s="63"/>
      <c r="S161" s="63"/>
      <c r="T161" s="63"/>
      <c r="U161" s="63"/>
      <c r="V161" s="63"/>
      <c r="W161" s="63"/>
      <c r="X161" s="62"/>
      <c r="Y161" s="62"/>
      <c r="Z161" s="62"/>
      <c r="AA161" s="62"/>
    </row>
    <row r="162">
      <c r="B162" s="61" t="s">
        <v>66</v>
      </c>
      <c r="C162" s="35"/>
      <c r="D162" s="35"/>
      <c r="E162" s="63"/>
      <c r="F162" s="63"/>
      <c r="G162" s="63"/>
      <c r="H162" s="63"/>
      <c r="I162" s="63"/>
      <c r="J162" s="62"/>
      <c r="K162" s="63">
        <f t="shared" si="52"/>
        <v>63.5</v>
      </c>
      <c r="L162" s="63"/>
      <c r="M162" s="63"/>
      <c r="N162" s="64">
        <v>127.0</v>
      </c>
      <c r="O162" s="63"/>
      <c r="P162" s="63"/>
      <c r="Q162" s="63"/>
      <c r="R162" s="63"/>
      <c r="S162" s="63"/>
      <c r="T162" s="63"/>
      <c r="U162" s="63"/>
      <c r="V162" s="63"/>
      <c r="W162" s="63"/>
      <c r="X162" s="62"/>
      <c r="Y162" s="62"/>
      <c r="Z162" s="62"/>
      <c r="AA162" s="62"/>
    </row>
    <row r="163">
      <c r="B163" s="34" t="s">
        <v>68</v>
      </c>
      <c r="C163" s="35"/>
      <c r="D163" s="35"/>
      <c r="E163" s="63"/>
      <c r="F163" s="63"/>
      <c r="G163" s="63"/>
      <c r="H163" s="63"/>
      <c r="I163" s="63"/>
      <c r="J163" s="62"/>
      <c r="K163" s="63">
        <f t="shared" si="52"/>
        <v>8.5</v>
      </c>
      <c r="L163" s="63"/>
      <c r="M163" s="63"/>
      <c r="N163" s="64">
        <v>17.0</v>
      </c>
      <c r="O163" s="63"/>
      <c r="P163" s="63"/>
      <c r="Q163" s="63"/>
      <c r="R163" s="63"/>
      <c r="S163" s="63"/>
      <c r="T163" s="63"/>
      <c r="U163" s="63"/>
      <c r="V163" s="63"/>
      <c r="W163" s="63"/>
      <c r="X163" s="62"/>
      <c r="Y163" s="62"/>
      <c r="Z163" s="62"/>
      <c r="AA163" s="62"/>
    </row>
    <row r="164">
      <c r="B164" s="34" t="s">
        <v>69</v>
      </c>
      <c r="C164" s="35"/>
      <c r="D164" s="35"/>
      <c r="E164" s="63"/>
      <c r="F164" s="63"/>
      <c r="G164" s="63"/>
      <c r="H164" s="63"/>
      <c r="I164" s="63"/>
      <c r="J164" s="62"/>
      <c r="K164" s="63">
        <f t="shared" si="52"/>
        <v>19.5</v>
      </c>
      <c r="L164" s="63"/>
      <c r="M164" s="63"/>
      <c r="N164" s="64">
        <v>39.0</v>
      </c>
      <c r="O164" s="63"/>
      <c r="P164" s="63"/>
      <c r="Q164" s="63"/>
      <c r="R164" s="63"/>
      <c r="S164" s="63"/>
      <c r="T164" s="63"/>
      <c r="U164" s="63"/>
      <c r="V164" s="63"/>
      <c r="W164" s="63"/>
      <c r="X164" s="62"/>
      <c r="Y164" s="62"/>
      <c r="Z164" s="62"/>
      <c r="AA164" s="62"/>
    </row>
    <row r="165">
      <c r="B165" s="34" t="s">
        <v>72</v>
      </c>
      <c r="C165" s="35"/>
      <c r="D165" s="35"/>
      <c r="E165" s="63"/>
      <c r="F165" s="63"/>
      <c r="G165" s="63"/>
      <c r="H165" s="63"/>
      <c r="I165" s="63"/>
      <c r="J165" s="62"/>
      <c r="K165" s="63">
        <f t="shared" si="52"/>
        <v>8.5</v>
      </c>
      <c r="L165" s="63"/>
      <c r="M165" s="63"/>
      <c r="N165" s="64">
        <v>17.0</v>
      </c>
      <c r="O165" s="63"/>
      <c r="P165" s="63"/>
      <c r="Q165" s="63"/>
      <c r="R165" s="63"/>
      <c r="S165" s="63"/>
      <c r="T165" s="63"/>
      <c r="U165" s="63"/>
      <c r="V165" s="63"/>
      <c r="W165" s="63"/>
      <c r="X165" s="62"/>
      <c r="Y165" s="62"/>
      <c r="Z165" s="62"/>
      <c r="AA165" s="62"/>
    </row>
    <row r="166">
      <c r="B166" s="34" t="s">
        <v>73</v>
      </c>
      <c r="C166" s="35"/>
      <c r="D166" s="35"/>
      <c r="E166" s="63"/>
      <c r="F166" s="63"/>
      <c r="G166" s="63"/>
      <c r="H166" s="63"/>
      <c r="I166" s="63"/>
      <c r="J166" s="62"/>
      <c r="K166" s="63">
        <f t="shared" si="52"/>
        <v>1</v>
      </c>
      <c r="L166" s="63"/>
      <c r="M166" s="63"/>
      <c r="N166" s="64">
        <v>2.0</v>
      </c>
      <c r="O166" s="63"/>
      <c r="P166" s="63"/>
      <c r="Q166" s="63"/>
      <c r="R166" s="63"/>
      <c r="S166" s="63"/>
      <c r="T166" s="63"/>
      <c r="U166" s="63"/>
      <c r="V166" s="63"/>
      <c r="W166" s="63"/>
      <c r="X166" s="62"/>
      <c r="Y166" s="62"/>
      <c r="Z166" s="62"/>
      <c r="AA166" s="62"/>
    </row>
    <row r="167">
      <c r="B167" s="34" t="s">
        <v>75</v>
      </c>
      <c r="C167" s="35"/>
      <c r="D167" s="35"/>
      <c r="E167" s="63"/>
      <c r="F167" s="63"/>
      <c r="G167" s="63"/>
      <c r="H167" s="63"/>
      <c r="I167" s="63"/>
      <c r="J167" s="62"/>
      <c r="K167" s="63">
        <f t="shared" si="52"/>
        <v>7.5</v>
      </c>
      <c r="L167" s="63"/>
      <c r="M167" s="63"/>
      <c r="N167" s="64">
        <v>15.0</v>
      </c>
      <c r="O167" s="63"/>
      <c r="P167" s="63"/>
      <c r="Q167" s="63"/>
      <c r="R167" s="63"/>
      <c r="S167" s="63"/>
      <c r="T167" s="63"/>
      <c r="U167" s="63"/>
      <c r="V167" s="63"/>
      <c r="W167" s="63"/>
      <c r="X167" s="62"/>
      <c r="Y167" s="62"/>
      <c r="Z167" s="62"/>
      <c r="AA167" s="62"/>
    </row>
    <row r="168">
      <c r="B168" s="34" t="s">
        <v>76</v>
      </c>
      <c r="C168" s="40"/>
      <c r="D168" s="40"/>
      <c r="E168" s="63"/>
      <c r="F168" s="63"/>
      <c r="G168" s="63"/>
      <c r="H168" s="63"/>
      <c r="I168" s="63"/>
      <c r="J168" s="62"/>
      <c r="K168" s="63">
        <f t="shared" si="52"/>
        <v>4</v>
      </c>
      <c r="L168" s="63"/>
      <c r="M168" s="63"/>
      <c r="N168" s="64">
        <v>8.0</v>
      </c>
      <c r="O168" s="63"/>
      <c r="P168" s="63"/>
      <c r="Q168" s="63"/>
      <c r="R168" s="63"/>
      <c r="S168" s="63"/>
      <c r="T168" s="63"/>
      <c r="U168" s="63"/>
      <c r="V168" s="63"/>
      <c r="W168" s="63"/>
      <c r="X168" s="62"/>
      <c r="Y168" s="62"/>
      <c r="Z168" s="62"/>
      <c r="AA168" s="62"/>
    </row>
    <row r="169">
      <c r="B169" s="58" t="s">
        <v>120</v>
      </c>
      <c r="C169" s="25">
        <v>1.0</v>
      </c>
      <c r="D169" s="25" t="s">
        <v>118</v>
      </c>
      <c r="E169" s="65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</row>
    <row r="170">
      <c r="B170" s="61" t="s">
        <v>64</v>
      </c>
      <c r="C170" s="35"/>
      <c r="D170" s="35"/>
      <c r="E170" s="63"/>
      <c r="F170" s="63"/>
      <c r="G170" s="63"/>
      <c r="H170" s="63"/>
      <c r="I170" s="63"/>
      <c r="J170" s="62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2"/>
      <c r="Y170" s="62"/>
      <c r="Z170" s="62"/>
      <c r="AA170" s="62"/>
    </row>
    <row r="171">
      <c r="B171" s="61" t="s">
        <v>66</v>
      </c>
      <c r="C171" s="35"/>
      <c r="D171" s="35"/>
      <c r="E171" s="63"/>
      <c r="F171" s="63"/>
      <c r="G171" s="63"/>
      <c r="H171" s="63"/>
      <c r="I171" s="63"/>
      <c r="J171" s="62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2"/>
      <c r="Y171" s="62"/>
      <c r="Z171" s="62"/>
      <c r="AA171" s="62"/>
    </row>
    <row r="172">
      <c r="B172" s="34" t="s">
        <v>68</v>
      </c>
      <c r="C172" s="35"/>
      <c r="D172" s="35"/>
      <c r="E172" s="63"/>
      <c r="F172" s="63"/>
      <c r="G172" s="63"/>
      <c r="H172" s="63"/>
      <c r="I172" s="63"/>
      <c r="J172" s="62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2"/>
      <c r="Y172" s="62"/>
      <c r="Z172" s="62"/>
      <c r="AA172" s="62"/>
    </row>
    <row r="173">
      <c r="B173" s="34" t="s">
        <v>69</v>
      </c>
      <c r="C173" s="35"/>
      <c r="D173" s="35"/>
      <c r="E173" s="63"/>
      <c r="F173" s="63"/>
      <c r="G173" s="63"/>
      <c r="H173" s="63"/>
      <c r="I173" s="63"/>
      <c r="J173" s="62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2"/>
      <c r="Y173" s="62"/>
      <c r="Z173" s="62"/>
      <c r="AA173" s="62"/>
    </row>
    <row r="174">
      <c r="B174" s="34" t="s">
        <v>72</v>
      </c>
      <c r="C174" s="35"/>
      <c r="D174" s="35"/>
      <c r="E174" s="63"/>
      <c r="F174" s="63"/>
      <c r="G174" s="63"/>
      <c r="H174" s="63"/>
      <c r="I174" s="63"/>
      <c r="J174" s="62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2"/>
      <c r="Y174" s="62"/>
      <c r="Z174" s="62"/>
      <c r="AA174" s="62"/>
    </row>
    <row r="175">
      <c r="B175" s="34" t="s">
        <v>73</v>
      </c>
      <c r="C175" s="35"/>
      <c r="D175" s="35"/>
      <c r="E175" s="63"/>
      <c r="F175" s="63"/>
      <c r="G175" s="63"/>
      <c r="H175" s="63"/>
      <c r="I175" s="63"/>
      <c r="J175" s="62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2"/>
      <c r="Y175" s="62"/>
      <c r="Z175" s="62"/>
      <c r="AA175" s="62"/>
    </row>
    <row r="176">
      <c r="B176" s="34" t="s">
        <v>75</v>
      </c>
      <c r="C176" s="35"/>
      <c r="D176" s="35"/>
      <c r="E176" s="63"/>
      <c r="F176" s="63"/>
      <c r="G176" s="63"/>
      <c r="H176" s="63"/>
      <c r="I176" s="63"/>
      <c r="J176" s="62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2"/>
      <c r="Y176" s="62"/>
      <c r="Z176" s="62"/>
      <c r="AA176" s="62"/>
    </row>
    <row r="177">
      <c r="B177" s="34" t="s">
        <v>76</v>
      </c>
      <c r="C177" s="40"/>
      <c r="D177" s="40"/>
      <c r="E177" s="63"/>
      <c r="F177" s="63"/>
      <c r="G177" s="63"/>
      <c r="H177" s="63"/>
      <c r="I177" s="63"/>
      <c r="J177" s="62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2"/>
      <c r="Y177" s="62"/>
      <c r="Z177" s="62"/>
      <c r="AA177" s="62"/>
    </row>
    <row r="178">
      <c r="B178" s="58" t="s">
        <v>121</v>
      </c>
      <c r="C178" s="25">
        <v>1.0</v>
      </c>
      <c r="D178" s="25" t="s">
        <v>118</v>
      </c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</row>
    <row r="179">
      <c r="B179" s="61" t="s">
        <v>64</v>
      </c>
      <c r="C179" s="35"/>
      <c r="D179" s="35"/>
      <c r="E179" s="63"/>
      <c r="F179" s="63"/>
      <c r="G179" s="63"/>
      <c r="H179" s="63"/>
      <c r="I179" s="63"/>
      <c r="J179" s="62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2"/>
      <c r="Y179" s="62"/>
      <c r="Z179" s="62"/>
      <c r="AA179" s="62"/>
    </row>
    <row r="180">
      <c r="B180" s="61" t="s">
        <v>66</v>
      </c>
      <c r="C180" s="35"/>
      <c r="D180" s="35"/>
      <c r="E180" s="63"/>
      <c r="F180" s="63"/>
      <c r="G180" s="63"/>
      <c r="H180" s="63"/>
      <c r="I180" s="63"/>
      <c r="J180" s="62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2"/>
      <c r="Y180" s="62"/>
      <c r="Z180" s="62"/>
      <c r="AA180" s="62"/>
    </row>
    <row r="181">
      <c r="B181" s="34" t="s">
        <v>68</v>
      </c>
      <c r="C181" s="35"/>
      <c r="D181" s="35"/>
      <c r="E181" s="63"/>
      <c r="F181" s="63"/>
      <c r="G181" s="63"/>
      <c r="H181" s="63"/>
      <c r="I181" s="63"/>
      <c r="J181" s="62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2"/>
      <c r="Y181" s="62"/>
      <c r="Z181" s="62"/>
      <c r="AA181" s="62"/>
    </row>
    <row r="182">
      <c r="B182" s="34" t="s">
        <v>69</v>
      </c>
      <c r="C182" s="35"/>
      <c r="D182" s="35"/>
      <c r="E182" s="63"/>
      <c r="F182" s="63"/>
      <c r="G182" s="63"/>
      <c r="H182" s="63"/>
      <c r="I182" s="63"/>
      <c r="J182" s="62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2"/>
      <c r="Y182" s="62"/>
      <c r="Z182" s="62"/>
      <c r="AA182" s="62"/>
    </row>
    <row r="183">
      <c r="B183" s="34" t="s">
        <v>72</v>
      </c>
      <c r="C183" s="35"/>
      <c r="D183" s="35"/>
      <c r="E183" s="63"/>
      <c r="F183" s="63"/>
      <c r="G183" s="63"/>
      <c r="H183" s="63"/>
      <c r="I183" s="63"/>
      <c r="J183" s="62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2"/>
      <c r="Y183" s="62"/>
      <c r="Z183" s="62"/>
      <c r="AA183" s="62"/>
    </row>
    <row r="184">
      <c r="B184" s="34" t="s">
        <v>73</v>
      </c>
      <c r="C184" s="35"/>
      <c r="D184" s="35"/>
      <c r="E184" s="63"/>
      <c r="F184" s="63"/>
      <c r="G184" s="63"/>
      <c r="H184" s="63"/>
      <c r="I184" s="63"/>
      <c r="J184" s="62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2"/>
      <c r="Y184" s="62"/>
      <c r="Z184" s="62"/>
      <c r="AA184" s="62"/>
    </row>
    <row r="185">
      <c r="B185" s="34" t="s">
        <v>75</v>
      </c>
      <c r="C185" s="35"/>
      <c r="D185" s="35"/>
      <c r="E185" s="63"/>
      <c r="F185" s="63"/>
      <c r="G185" s="63"/>
      <c r="H185" s="63"/>
      <c r="I185" s="63"/>
      <c r="J185" s="62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2"/>
      <c r="Y185" s="62"/>
      <c r="Z185" s="62"/>
      <c r="AA185" s="62"/>
    </row>
    <row r="186">
      <c r="B186" s="34" t="s">
        <v>76</v>
      </c>
      <c r="C186" s="40"/>
      <c r="D186" s="40"/>
      <c r="E186" s="63"/>
      <c r="F186" s="63"/>
      <c r="G186" s="63"/>
      <c r="H186" s="63"/>
      <c r="I186" s="63"/>
      <c r="J186" s="62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2"/>
      <c r="Y186" s="62"/>
      <c r="Z186" s="62"/>
      <c r="AA186" s="62"/>
    </row>
    <row r="187">
      <c r="B187" s="58" t="s">
        <v>122</v>
      </c>
      <c r="C187" s="25">
        <v>1.0</v>
      </c>
      <c r="D187" s="25" t="s">
        <v>118</v>
      </c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</row>
    <row r="188">
      <c r="B188" s="61" t="s">
        <v>64</v>
      </c>
      <c r="C188" s="35"/>
      <c r="D188" s="35"/>
      <c r="E188" s="63"/>
      <c r="F188" s="63"/>
      <c r="G188" s="63"/>
      <c r="H188" s="63"/>
      <c r="I188" s="63"/>
      <c r="J188" s="62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2"/>
      <c r="Y188" s="62"/>
      <c r="Z188" s="62"/>
      <c r="AA188" s="62"/>
    </row>
    <row r="189">
      <c r="B189" s="61" t="s">
        <v>66</v>
      </c>
      <c r="C189" s="35"/>
      <c r="D189" s="35"/>
      <c r="E189" s="63"/>
      <c r="F189" s="63"/>
      <c r="G189" s="63"/>
      <c r="H189" s="63"/>
      <c r="I189" s="63"/>
      <c r="J189" s="62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2"/>
      <c r="Y189" s="62"/>
      <c r="Z189" s="62"/>
      <c r="AA189" s="62"/>
    </row>
    <row r="190">
      <c r="B190" s="34" t="s">
        <v>68</v>
      </c>
      <c r="C190" s="35"/>
      <c r="D190" s="35"/>
      <c r="E190" s="63"/>
      <c r="F190" s="63"/>
      <c r="G190" s="63"/>
      <c r="H190" s="63"/>
      <c r="I190" s="63"/>
      <c r="J190" s="62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2"/>
      <c r="Y190" s="62"/>
      <c r="Z190" s="62"/>
      <c r="AA190" s="62"/>
    </row>
    <row r="191">
      <c r="B191" s="34" t="s">
        <v>69</v>
      </c>
      <c r="C191" s="35"/>
      <c r="D191" s="35"/>
      <c r="E191" s="63"/>
      <c r="F191" s="63"/>
      <c r="G191" s="63"/>
      <c r="H191" s="63"/>
      <c r="I191" s="63"/>
      <c r="J191" s="62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2"/>
      <c r="Y191" s="62"/>
      <c r="Z191" s="62"/>
      <c r="AA191" s="62"/>
    </row>
    <row r="192">
      <c r="B192" s="34" t="s">
        <v>72</v>
      </c>
      <c r="C192" s="35"/>
      <c r="D192" s="35"/>
      <c r="E192" s="63"/>
      <c r="F192" s="63"/>
      <c r="G192" s="63"/>
      <c r="H192" s="63"/>
      <c r="I192" s="63"/>
      <c r="J192" s="62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2"/>
      <c r="Y192" s="62"/>
      <c r="Z192" s="62"/>
      <c r="AA192" s="62"/>
    </row>
    <row r="193">
      <c r="B193" s="34" t="s">
        <v>73</v>
      </c>
      <c r="C193" s="35"/>
      <c r="D193" s="35"/>
      <c r="E193" s="63"/>
      <c r="F193" s="63"/>
      <c r="G193" s="63"/>
      <c r="H193" s="63"/>
      <c r="I193" s="63"/>
      <c r="J193" s="62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2"/>
      <c r="Y193" s="62"/>
      <c r="Z193" s="62"/>
      <c r="AA193" s="62"/>
    </row>
    <row r="194">
      <c r="B194" s="34" t="s">
        <v>75</v>
      </c>
      <c r="C194" s="35"/>
      <c r="D194" s="35"/>
      <c r="E194" s="63"/>
      <c r="F194" s="63"/>
      <c r="G194" s="63"/>
      <c r="H194" s="63"/>
      <c r="I194" s="63"/>
      <c r="J194" s="62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2"/>
      <c r="Y194" s="62"/>
      <c r="Z194" s="62"/>
      <c r="AA194" s="62"/>
    </row>
    <row r="195">
      <c r="B195" s="34" t="s">
        <v>76</v>
      </c>
      <c r="C195" s="40"/>
      <c r="D195" s="40"/>
      <c r="E195" s="63"/>
      <c r="F195" s="63"/>
      <c r="G195" s="63"/>
      <c r="H195" s="63"/>
      <c r="I195" s="63"/>
      <c r="J195" s="62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2"/>
      <c r="Y195" s="62"/>
      <c r="Z195" s="62"/>
      <c r="AA195" s="62"/>
    </row>
    <row r="196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  <row r="1020"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</row>
    <row r="1021"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</row>
    <row r="1022"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</row>
    <row r="1023"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</row>
    <row r="1024"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</row>
    <row r="1025"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</row>
    <row r="1026"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</row>
    <row r="1027"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</row>
    <row r="1028"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</row>
    <row r="1029"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</row>
    <row r="1030"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</row>
    <row r="1031"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</row>
    <row r="1032"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</row>
    <row r="1033"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</row>
    <row r="1034"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</row>
    <row r="1035"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</row>
    <row r="1036"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</row>
    <row r="1037"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</row>
    <row r="1038"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</row>
    <row r="1039"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</row>
    <row r="1040"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</row>
    <row r="1041"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</row>
    <row r="1042"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</row>
    <row r="1043"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</row>
    <row r="1044"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</row>
    <row r="1045"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</row>
    <row r="1046"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</row>
    <row r="1047"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</row>
    <row r="1048"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</row>
    <row r="1049"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</row>
    <row r="1050"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</row>
    <row r="1051"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</row>
    <row r="1052"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</row>
    <row r="1053"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</row>
    <row r="1054"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</row>
    <row r="1055"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</row>
    <row r="1056"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</row>
    <row r="1057"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</row>
    <row r="1058"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</row>
    <row r="1059"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</row>
    <row r="1060"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</row>
  </sheetData>
  <mergeCells count="97">
    <mergeCell ref="Y79:Y87"/>
    <mergeCell ref="Z79:Z87"/>
    <mergeCell ref="Z70:Z78"/>
    <mergeCell ref="Z61:Z69"/>
    <mergeCell ref="Y43:Y51"/>
    <mergeCell ref="Y70:Y78"/>
    <mergeCell ref="Y52:Y60"/>
    <mergeCell ref="X43:X51"/>
    <mergeCell ref="AA79:AA87"/>
    <mergeCell ref="AA43:AA51"/>
    <mergeCell ref="Y61:Y69"/>
    <mergeCell ref="AA70:AA78"/>
    <mergeCell ref="AA52:AA60"/>
    <mergeCell ref="AA34:AA42"/>
    <mergeCell ref="AA25:AA33"/>
    <mergeCell ref="AA16:AA24"/>
    <mergeCell ref="AA61:AA69"/>
    <mergeCell ref="X8:X15"/>
    <mergeCell ref="Y8:Y15"/>
    <mergeCell ref="Z8:Z15"/>
    <mergeCell ref="AA8:AA15"/>
    <mergeCell ref="N6:S6"/>
    <mergeCell ref="T6:AA6"/>
    <mergeCell ref="E6:K6"/>
    <mergeCell ref="Y25:Y33"/>
    <mergeCell ref="Y34:Y42"/>
    <mergeCell ref="Z52:Z60"/>
    <mergeCell ref="Z43:Z51"/>
    <mergeCell ref="Z16:Z24"/>
    <mergeCell ref="Z25:Z33"/>
    <mergeCell ref="Z34:Z42"/>
    <mergeCell ref="C97:C105"/>
    <mergeCell ref="C106:C114"/>
    <mergeCell ref="N91:S91"/>
    <mergeCell ref="T91:AA91"/>
    <mergeCell ref="E91:K91"/>
    <mergeCell ref="X52:X60"/>
    <mergeCell ref="X61:X69"/>
    <mergeCell ref="X70:X78"/>
    <mergeCell ref="X79:X87"/>
    <mergeCell ref="D70:D78"/>
    <mergeCell ref="D61:D69"/>
    <mergeCell ref="C34:C42"/>
    <mergeCell ref="C25:C33"/>
    <mergeCell ref="C16:C24"/>
    <mergeCell ref="C43:C51"/>
    <mergeCell ref="D43:D51"/>
    <mergeCell ref="D34:D42"/>
    <mergeCell ref="C8:C15"/>
    <mergeCell ref="D8:D15"/>
    <mergeCell ref="Y16:Y24"/>
    <mergeCell ref="X16:X24"/>
    <mergeCell ref="X25:X33"/>
    <mergeCell ref="X34:X42"/>
    <mergeCell ref="J43:J51"/>
    <mergeCell ref="J52:J60"/>
    <mergeCell ref="J34:J42"/>
    <mergeCell ref="D115:D123"/>
    <mergeCell ref="D124:D132"/>
    <mergeCell ref="C93:C94"/>
    <mergeCell ref="C79:C87"/>
    <mergeCell ref="C115:C123"/>
    <mergeCell ref="C124:C132"/>
    <mergeCell ref="C133:C141"/>
    <mergeCell ref="D133:D141"/>
    <mergeCell ref="D142:D150"/>
    <mergeCell ref="C61:C69"/>
    <mergeCell ref="A8:A89"/>
    <mergeCell ref="C52:C60"/>
    <mergeCell ref="C70:C78"/>
    <mergeCell ref="J79:J87"/>
    <mergeCell ref="J61:J69"/>
    <mergeCell ref="D52:D60"/>
    <mergeCell ref="D16:D24"/>
    <mergeCell ref="D25:D33"/>
    <mergeCell ref="C142:C150"/>
    <mergeCell ref="C160:C168"/>
    <mergeCell ref="C151:C159"/>
    <mergeCell ref="A90:A195"/>
    <mergeCell ref="C178:C186"/>
    <mergeCell ref="C187:C195"/>
    <mergeCell ref="C169:C177"/>
    <mergeCell ref="D151:D159"/>
    <mergeCell ref="D160:D168"/>
    <mergeCell ref="D169:D177"/>
    <mergeCell ref="D178:D186"/>
    <mergeCell ref="D187:D195"/>
    <mergeCell ref="D93:D94"/>
    <mergeCell ref="D95:D96"/>
    <mergeCell ref="J25:J33"/>
    <mergeCell ref="J16:J24"/>
    <mergeCell ref="D97:D105"/>
    <mergeCell ref="D106:D114"/>
    <mergeCell ref="B91:D91"/>
    <mergeCell ref="C95:C96"/>
    <mergeCell ref="D79:D87"/>
    <mergeCell ref="B6:D6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2" max="2" width="28.63"/>
    <col customWidth="1" min="6" max="6" width="109.75"/>
  </cols>
  <sheetData>
    <row r="1">
      <c r="B1" s="1"/>
    </row>
    <row r="2">
      <c r="B2" s="2" t="s">
        <v>0</v>
      </c>
    </row>
    <row r="4">
      <c r="B4" s="3" t="s">
        <v>1</v>
      </c>
      <c r="C4" s="3" t="s">
        <v>2</v>
      </c>
      <c r="D4" s="3" t="s">
        <v>3</v>
      </c>
      <c r="E4" s="4" t="s">
        <v>4</v>
      </c>
      <c r="F4" s="3" t="s">
        <v>5</v>
      </c>
    </row>
    <row r="5">
      <c r="B5" s="3" t="s">
        <v>6</v>
      </c>
      <c r="C5" s="6">
        <v>1.0</v>
      </c>
      <c r="D5" s="3" t="s">
        <v>7</v>
      </c>
      <c r="E5" s="3" t="s">
        <v>8</v>
      </c>
      <c r="F5" s="3" t="s">
        <v>9</v>
      </c>
    </row>
    <row r="6">
      <c r="B6" s="3" t="s">
        <v>6</v>
      </c>
      <c r="C6" s="3">
        <v>1.1</v>
      </c>
      <c r="D6" s="7">
        <v>42950.0</v>
      </c>
      <c r="E6" s="3" t="s">
        <v>8</v>
      </c>
      <c r="F6" s="10" t="s">
        <v>11</v>
      </c>
    </row>
    <row r="7">
      <c r="B7" s="3" t="s">
        <v>6</v>
      </c>
      <c r="C7" s="3">
        <v>1.2</v>
      </c>
      <c r="D7" s="7">
        <v>43042.0</v>
      </c>
      <c r="E7" s="3" t="s">
        <v>8</v>
      </c>
      <c r="F7" s="12" t="s">
        <v>12</v>
      </c>
    </row>
    <row r="8" ht="28.5" customHeight="1">
      <c r="B8" s="3" t="s">
        <v>6</v>
      </c>
      <c r="C8" s="3">
        <v>1.3</v>
      </c>
      <c r="D8" s="3" t="s">
        <v>14</v>
      </c>
      <c r="E8" s="3" t="s">
        <v>8</v>
      </c>
      <c r="F8" s="12" t="s">
        <v>15</v>
      </c>
    </row>
    <row r="9">
      <c r="B9" s="13"/>
      <c r="C9" s="14"/>
      <c r="D9" s="13"/>
      <c r="E9" s="13"/>
      <c r="F9" s="13"/>
    </row>
    <row r="10">
      <c r="B10" s="13"/>
      <c r="C10" s="13"/>
      <c r="D10" s="13"/>
      <c r="E10" s="13"/>
      <c r="F10" s="13"/>
    </row>
    <row r="11">
      <c r="B11" s="13"/>
      <c r="C11" s="13"/>
      <c r="D11" s="13"/>
      <c r="E11" s="13"/>
      <c r="F11" s="13"/>
    </row>
    <row r="12">
      <c r="B12" s="13"/>
      <c r="C12" s="13"/>
      <c r="D12" s="13"/>
      <c r="E12" s="14"/>
      <c r="F12" s="13"/>
    </row>
    <row r="13">
      <c r="B13" s="13"/>
      <c r="C13" s="13"/>
      <c r="D13" s="13"/>
      <c r="E13" s="13"/>
      <c r="F13" s="13"/>
    </row>
    <row r="14">
      <c r="B14" s="13"/>
      <c r="C14" s="13"/>
      <c r="D14" s="13"/>
      <c r="E14" s="13"/>
      <c r="F14" s="13"/>
    </row>
    <row r="15">
      <c r="B15" s="13"/>
      <c r="C15" s="13"/>
      <c r="D15" s="13"/>
      <c r="E15" s="13"/>
      <c r="F15" s="13"/>
    </row>
    <row r="16">
      <c r="B16" s="13"/>
      <c r="C16" s="13"/>
      <c r="D16" s="13"/>
      <c r="E16" s="13"/>
      <c r="F16" s="13"/>
    </row>
    <row r="17">
      <c r="B17" s="13"/>
      <c r="C17" s="13"/>
      <c r="D17" s="13"/>
      <c r="E17" s="13"/>
      <c r="F17" s="13"/>
    </row>
    <row r="18">
      <c r="B18" s="13"/>
      <c r="C18" s="13"/>
      <c r="D18" s="13"/>
      <c r="E18" s="13"/>
      <c r="F18" s="13"/>
    </row>
    <row r="19">
      <c r="B19" s="13"/>
      <c r="C19" s="13"/>
      <c r="D19" s="13"/>
      <c r="E19" s="13"/>
      <c r="F19" s="13"/>
    </row>
    <row r="20">
      <c r="B20" s="13"/>
      <c r="C20" s="13"/>
      <c r="D20" s="13"/>
      <c r="E20" s="14"/>
      <c r="F20" s="13"/>
    </row>
    <row r="21">
      <c r="B21" s="13"/>
      <c r="C21" s="13"/>
      <c r="D21" s="13"/>
      <c r="E21" s="13"/>
      <c r="F21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9.38"/>
  </cols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9.38"/>
  </cols>
  <sheetData/>
  <drawing r:id="rId1"/>
</worksheet>
</file>