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o/Downloads/"/>
    </mc:Choice>
  </mc:AlternateContent>
  <xr:revisionPtr revIDLastSave="0" documentId="13_ncr:1_{4779F41C-BEDE-2F4F-87A4-E004E35E71D7}" xr6:coauthVersionLast="47" xr6:coauthVersionMax="47" xr10:uidLastSave="{00000000-0000-0000-0000-000000000000}"/>
  <bookViews>
    <workbookView xWindow="0" yWindow="500" windowWidth="28800" windowHeight="17500" xr2:uid="{F4095536-2974-42D1-8906-C227CB8ED541}"/>
  </bookViews>
  <sheets>
    <sheet name="Duration" sheetId="3" r:id="rId1"/>
    <sheet name="Metadata1" sheetId="2" r:id="rId2"/>
    <sheet name="Metadata2" sheetId="4" r:id="rId3"/>
  </sheets>
  <definedNames>
    <definedName name="_xlnm._FilterDatabase" localSheetId="2" hidden="1">Metadata2!$A$1:$BI$41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B5" i="3"/>
  <c r="F2" i="2" a="1"/>
  <c r="F2" i="2" s="1"/>
  <c r="B40" i="4"/>
  <c r="C40" i="4" s="1"/>
  <c r="C31" i="4"/>
  <c r="B20" i="4"/>
  <c r="C20" i="4" s="1"/>
  <c r="B19" i="4"/>
  <c r="C19" i="4" s="1"/>
  <c r="H2" i="2" a="1"/>
  <c r="H2" i="2" s="1"/>
  <c r="G2" i="2" a="1"/>
  <c r="G2" i="2" s="1"/>
  <c r="E2" i="2" a="1"/>
  <c r="E2" i="2" s="1"/>
  <c r="D21" i="4"/>
  <c r="D18" i="4"/>
  <c r="D9" i="4"/>
  <c r="D8" i="4"/>
  <c r="D3" i="4"/>
  <c r="D5" i="4"/>
  <c r="D4" i="4"/>
  <c r="D2" i="4"/>
  <c r="D10" i="4"/>
  <c r="C2" i="2" a="1"/>
  <c r="C2" i="2" s="1"/>
  <c r="D2" i="2" l="1" a="1"/>
  <c r="A5" i="3" s="1"/>
  <c r="D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<sst xmlns="http://schemas.openxmlformats.org/spreadsheetml/2006/main" count="172" uniqueCount="90">
  <si>
    <t>Mitigating Factors</t>
  </si>
  <si>
    <t>No. Teeth</t>
  </si>
  <si>
    <t>Marina</t>
  </si>
  <si>
    <t>Monse</t>
  </si>
  <si>
    <t>Jessica</t>
  </si>
  <si>
    <t>Amber</t>
  </si>
  <si>
    <t>Natalia</t>
  </si>
  <si>
    <t>Implant</t>
  </si>
  <si>
    <t>Filling</t>
  </si>
  <si>
    <t>Crown</t>
  </si>
  <si>
    <t>Root Canal</t>
  </si>
  <si>
    <t>Gum Graft</t>
  </si>
  <si>
    <t>Extraction</t>
  </si>
  <si>
    <t>Invisalign Recall</t>
  </si>
  <si>
    <t>Invisalign Complete</t>
  </si>
  <si>
    <t>Impressions</t>
  </si>
  <si>
    <t>Consultation</t>
  </si>
  <si>
    <t>Hygiene</t>
  </si>
  <si>
    <t>New Patient Exam</t>
  </si>
  <si>
    <t>Post Op Exam</t>
  </si>
  <si>
    <t>Recall Exam</t>
  </si>
  <si>
    <t>Socket Preservation</t>
  </si>
  <si>
    <t>Procedure 2</t>
  </si>
  <si>
    <t>Procedure 1</t>
  </si>
  <si>
    <t>Pulpectomy</t>
  </si>
  <si>
    <t>Crown Delivery</t>
  </si>
  <si>
    <t>Sedation</t>
  </si>
  <si>
    <t>Botox</t>
  </si>
  <si>
    <t>Implant Crown Impression</t>
  </si>
  <si>
    <t>Nightguard Insert</t>
  </si>
  <si>
    <t>Happy Visit</t>
  </si>
  <si>
    <t>SDF Application</t>
  </si>
  <si>
    <t>CBCT</t>
  </si>
  <si>
    <t>Duration</t>
  </si>
  <si>
    <t>Provider</t>
  </si>
  <si>
    <t>Invisalign Insert 1</t>
  </si>
  <si>
    <t>Invisalign Insert 2</t>
  </si>
  <si>
    <t>Specific Exam</t>
  </si>
  <si>
    <t>Emergency Exam</t>
  </si>
  <si>
    <t>Temp Crown Re-cement</t>
  </si>
  <si>
    <t>No. Surfaces</t>
  </si>
  <si>
    <t>Implant Follow-up</t>
  </si>
  <si>
    <t xml:space="preserve">PITA </t>
  </si>
  <si>
    <t xml:space="preserve">TLC </t>
  </si>
  <si>
    <t xml:space="preserve">Limited Opening / TMJ Issues </t>
  </si>
  <si>
    <t>Need for Informed Consent or Discussion</t>
  </si>
  <si>
    <t xml:space="preserve">Language Barrier </t>
  </si>
  <si>
    <t xml:space="preserve">Special Needs </t>
  </si>
  <si>
    <t xml:space="preserve">Extra Freezing Required </t>
  </si>
  <si>
    <t xml:space="preserve">Cosmetic Case (Anterior crown or Veneer) </t>
  </si>
  <si>
    <t>Duration or Multiplier</t>
  </si>
  <si>
    <t>Mitigating Factor</t>
  </si>
  <si>
    <t>Miekella</t>
  </si>
  <si>
    <t>Kayla</t>
  </si>
  <si>
    <t>Radin</t>
  </si>
  <si>
    <t>Appliance Adjustment</t>
  </si>
  <si>
    <t>Implant Planning</t>
  </si>
  <si>
    <t>No. Quadrants</t>
  </si>
  <si>
    <t>No. Surfaces / Canals</t>
  </si>
  <si>
    <t>Root Canal Treated Tooth</t>
  </si>
  <si>
    <t>Post</t>
  </si>
  <si>
    <t>Core &amp; Crown Prep</t>
  </si>
  <si>
    <t>Sinus Lift</t>
  </si>
  <si>
    <t>Pulp Cap</t>
  </si>
  <si>
    <t>Bone Graft</t>
  </si>
  <si>
    <t>Kids Hygiene 0-2</t>
  </si>
  <si>
    <t>Kids Hygiene 3-7</t>
  </si>
  <si>
    <t>Kids Hygiene 8-11</t>
  </si>
  <si>
    <t>Crown Re-cement</t>
  </si>
  <si>
    <t>In Office Whitenings</t>
  </si>
  <si>
    <t>Bite Adjustment</t>
  </si>
  <si>
    <t>Laser Bacterial Reduction</t>
  </si>
  <si>
    <t>Re-Eval, Pol &amp; FL</t>
  </si>
  <si>
    <t>Laser Desensitization</t>
  </si>
  <si>
    <t>Surgical Debridement</t>
  </si>
  <si>
    <t>New Patient Exam Time</t>
  </si>
  <si>
    <t>Provider Learning Curve</t>
  </si>
  <si>
    <t>Assistant Unfamiliarity</t>
  </si>
  <si>
    <t>Doctor Time</t>
  </si>
  <si>
    <t>Duration Total</t>
  </si>
  <si>
    <t>Total Time (Mins)</t>
  </si>
  <si>
    <t>Assistant Time (Mins)</t>
  </si>
  <si>
    <t>Doctor Time (Mins)</t>
  </si>
  <si>
    <t>Assistant/Hygienist Time</t>
  </si>
  <si>
    <t>30</t>
  </si>
  <si>
    <t>10</t>
  </si>
  <si>
    <t>20</t>
  </si>
  <si>
    <t>0</t>
  </si>
  <si>
    <t>80</t>
  </si>
  <si>
    <t>Kym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</si>
</sst>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2" borderId="0" xfId="0" applyFill="1"/>
    <xf numFmtId="0" fontId="2" fillId="3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5" borderId="0" xfId="0" applyFill="1"/>
    <xf numFmtId="49" fontId="0" fillId="5" borderId="0" xfId="0" applyNumberFormat="1" applyFill="1" applyAlignment="1">
      <alignment horizontal="right"/>
    </xf>
    <xf numFmtId="0" fontId="4" fillId="0" borderId="0" xfId="0" applyFont="1"/>
    <xf numFmtId="0" fontId="3" fillId="5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06A0-6D16-CF4B-BFDD-DC5AF5F5C5E4}">
  <sheetPr>
    <tabColor rgb="FFFFFF00"/>
  </sheetPr>
  <dimension ref="A1:G5"/>
  <sheetViews>
    <sheetView tabSelected="1" zoomScale="120" zoomScaleNormal="120" workbookViewId="0"/>
  </sheetViews>
  <sheetFormatPr baseColWidth="10" defaultRowHeight="15" x14ac:dyDescent="0.2"/>
  <cols>
    <col min="1" max="7" width="20.83203125" customWidth="1"/>
  </cols>
  <sheetData>
    <row r="1" spans="1:7" x14ac:dyDescent="0.2">
      <c r="A1" s="6" t="s">
        <v>34</v>
      </c>
      <c r="B1" s="7" t="s">
        <v>23</v>
      </c>
      <c r="C1" s="7" t="s">
        <v>22</v>
      </c>
      <c r="D1" s="7" t="s">
        <v>0</v>
      </c>
      <c r="E1" s="7" t="s">
        <v>1</v>
      </c>
      <c r="F1" s="7" t="s">
        <v>58</v>
      </c>
      <c r="G1" s="8" t="s">
        <v>57</v>
      </c>
    </row>
    <row r="2" spans="1:7" ht="16" thickBot="1" x14ac:dyDescent="0.25">
      <c r="A2" s="10"/>
      <c r="B2" s="11"/>
      <c r="C2" s="11"/>
      <c r="D2" s="11"/>
      <c r="E2" s="11"/>
      <c r="F2" s="11"/>
      <c r="G2" s="12"/>
    </row>
    <row r="3" spans="1:7" ht="16" thickBot="1" x14ac:dyDescent="0.25"/>
    <row r="4" spans="1:7" x14ac:dyDescent="0.2">
      <c r="A4" s="9" t="s">
        <v>80</v>
      </c>
      <c r="B4" s="9" t="s">
        <v>81</v>
      </c>
      <c r="C4" s="9" t="s">
        <v>82</v>
      </c>
    </row>
    <row r="5" spans="1:7" ht="16" thickBot="1" x14ac:dyDescent="0.25">
      <c r="A5" s="3">
        <f>MROUND(SUM(
        IF(A2&lt;&gt;"",_xlfn.XLOOKUP(A2,Metadata1!A:A,Metadata1!B:B,0),0),
        IF(B2&lt;&gt;"",_xlfn.XLOOKUP(B2,Metadata1!C:C,Metadata1!D:D,0),0),
        IF(C2&lt;&gt;"",_xlfn.XLOOKUP(C2,Metadata1!E:E,Metadata1!F:F,0),0),
        IF(D2="Provider Learning Curve",0, IF(D2="Assistant Unfamiliarity",0, IF(D2&lt;&gt;"",_xlfn.XLOOKUP(D2,Metadata1!G:G,Metadata1!H:H,0),0))),
        IF(E2&lt;&gt;"",_xlfn.XLOOKUP(E2,Metadata1!I:I,Metadata1!J:J,0),0),
        IF(F2&lt;&gt;"",_xlfn.XLOOKUP(F2,Metadata1!K:K,Metadata1!L:L,0),0),
        IF(G2&lt;&gt;"",_xlfn.XLOOKUP(G2,Metadata1!M:M,Metadata1!N:N,0),0)
    ) * IF(D2="Provider Learning Curve",1.15,IF(D2="Assistant Unfamiliarity",1.1,1)),
  10
)</f>
        <v>0</v>
      </c>
      <c r="B5" s="3">
        <f>IF(B2&lt;&gt;"", IF(AND(_xlfn.XLOOKUP(B2, Metadata2!A:A, Metadata2!B:B, 0)="", _xlfn.XLOOKUP(B2, Metadata2!A:A, Metadata2!C:C, 0)=""), 0, _xlfn.XLOOKUP(B2, Metadata2!A:A, Metadata2!B:B, 0)), 0)
+
IF(C2&lt;&gt;"", IF(AND(_xlfn.XLOOKUP(C2, Metadata2!AA:AA, Metadata2!AB:AB, 0)="", _xlfn.XLOOKUP(C2, Metadata2!AA:AA, Metadata2!AC:AC, 0)=""), 0, _xlfn.XLOOKUP(C2, Metadata2!AA:AA, Metadata2!AB:AB, 0)), 0)</f>
        <v>0</v>
      </c>
      <c r="C5" s="3">
        <f>IF(B2&lt;&gt;"", IF(AND(_xlfn.XLOOKUP(B2, Metadata2!A:A, Metadata2!B:B, 0)="", _xlfn.XLOOKUP(B2, Metadata2!A:A, Metadata2!C:C, 0)=""), 0, IF(_xlfn.XLOOKUP(B2, Metadata2!A:A, Metadata2!C:C, 0)="", 0, _xlfn.XLOOKUP(B2, Metadata2!A:A, Metadata2!C:C, 0))), 0)
+
IF(C2&lt;&gt;"", IF(AND(_xlfn.XLOOKUP(C2, Metadata2!AA:AA, Metadata2!AB:AB, 0)="", _xlfn.XLOOKUP(C2, Metadata2!AA:AA, Metadata2!AC:AC, 0)=""), 0, IF(_xlfn.XLOOKUP(C2, Metadata2!AA:AA, Metadata2!AC:AC, 0)="", 0, _xlfn.XLOOKUP(C2, Metadata2!AA:AA, Metadata2!AC:AC, 0))), 0)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5B7CA5A-01FF-F242-94AC-0A70809E753A}">
          <x14:formula1>
            <xm:f>Metadata1!$A$2:$A$11</xm:f>
          </x14:formula1>
          <xm:sqref>A2</xm:sqref>
        </x14:dataValidation>
        <x14:dataValidation type="list" allowBlank="1" showInputMessage="1" showErrorMessage="1" xr:uid="{A3728F07-51AC-E743-96EE-5B3BFDD0C474}">
          <x14:formula1>
            <xm:f>Metadata1!$I$2:$I$11</xm:f>
          </x14:formula1>
          <xm:sqref>E2</xm:sqref>
        </x14:dataValidation>
        <x14:dataValidation type="list" allowBlank="1" showInputMessage="1" showErrorMessage="1" xr:uid="{494CE787-9852-634D-9233-3D90FA6D4ED7}">
          <x14:formula1>
            <xm:f>Metadata1!$M$2:$M$5</xm:f>
          </x14:formula1>
          <xm:sqref>G2</xm:sqref>
        </x14:dataValidation>
        <x14:dataValidation type="list" allowBlank="1" showInputMessage="1" showErrorMessage="1" xr:uid="{0609423A-F61A-AC46-B9A7-161882E87E12}">
          <x14:formula1>
            <xm:f>Metadata1!$K$2:$K$16</xm:f>
          </x14:formula1>
          <xm:sqref>F2</xm:sqref>
        </x14:dataValidation>
        <x14:dataValidation type="list" allowBlank="1" showInputMessage="1" showErrorMessage="1" xr:uid="{F0354424-29C2-5E47-86C2-CC0AE5DEF1E4}">
          <x14:formula1>
            <xm:f>_xlfn.ANCHORARRAY(Metadata1!E2)</xm:f>
          </x14:formula1>
          <xm:sqref>C2</xm:sqref>
        </x14:dataValidation>
        <x14:dataValidation type="list" allowBlank="1" showInputMessage="1" showErrorMessage="1" xr:uid="{924542F5-EDAD-E346-871B-FADA40AA9965}">
          <x14:formula1>
            <xm:f>_xlfn.ANCHORARRAY(Metadata1!G2)</xm:f>
          </x14:formula1>
          <xm:sqref>D2</xm:sqref>
        </x14:dataValidation>
        <x14:dataValidation type="list" allowBlank="1" showInputMessage="1" showErrorMessage="1" xr:uid="{DDBF0446-E90C-D641-93F4-30483B564CA0}">
          <x14:formula1>
            <xm:f>_xlfn.ANCHORARRAY(Metadata1!C2)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F041-6D4D-44CD-95DB-534A5175109D}">
  <sheetPr>
    <tabColor rgb="FFFF0000"/>
  </sheetPr>
  <dimension ref="A1:N40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13.83203125" bestFit="1" customWidth="1"/>
    <col min="2" max="2" width="10" customWidth="1"/>
    <col min="3" max="3" width="22.1640625" bestFit="1" customWidth="1"/>
    <col min="4" max="4" width="9.5" customWidth="1"/>
    <col min="5" max="5" width="19.83203125" bestFit="1" customWidth="1"/>
    <col min="6" max="6" width="10.83203125" customWidth="1"/>
    <col min="7" max="7" width="36.6640625" bestFit="1" customWidth="1"/>
    <col min="8" max="8" width="10.33203125" customWidth="1"/>
    <col min="11" max="11" width="10.83203125" bestFit="1" customWidth="1"/>
    <col min="12" max="12" width="10.83203125" customWidth="1"/>
    <col min="13" max="13" width="12.1640625" bestFit="1" customWidth="1"/>
    <col min="14" max="14" width="10.83203125" customWidth="1"/>
  </cols>
  <sheetData>
    <row r="1" spans="1:14" s="5" customFormat="1" x14ac:dyDescent="0.2">
      <c r="A1" s="4" t="s">
        <v>34</v>
      </c>
      <c r="B1" s="18" t="s">
        <v>33</v>
      </c>
      <c r="C1" s="4" t="s">
        <v>23</v>
      </c>
      <c r="D1" s="4" t="s">
        <v>33</v>
      </c>
      <c r="E1" s="4" t="s">
        <v>22</v>
      </c>
      <c r="F1" s="4" t="s">
        <v>33</v>
      </c>
      <c r="G1" s="4" t="s">
        <v>0</v>
      </c>
      <c r="H1" s="4" t="s">
        <v>33</v>
      </c>
      <c r="I1" s="4" t="s">
        <v>1</v>
      </c>
      <c r="J1" s="17" t="s">
        <v>33</v>
      </c>
      <c r="K1" s="4" t="s">
        <v>40</v>
      </c>
      <c r="L1" s="17" t="s">
        <v>33</v>
      </c>
      <c r="M1" s="4" t="s">
        <v>57</v>
      </c>
      <c r="N1" s="17" t="s">
        <v>33</v>
      </c>
    </row>
    <row r="2" spans="1:14" x14ac:dyDescent="0.2">
      <c r="A2" s="2" t="s">
        <v>52</v>
      </c>
      <c r="B2" s="2"/>
      <c r="C2" s="1" t="str" cm="1">
        <f t="array" ref="C2">_xlfn.IFNA(_xlfn._xlws.FILTER(Metadata2!A2:A36, INDEX(Metadata2!E2:N36, 0, MATCH(Duration!A2, Metadata2!E1:N1, 0))=1, "No procedures"),"")</f>
        <v/>
      </c>
      <c r="D2" s="1" t="str" cm="1">
        <f t="array" ref="D2">_xlfn.IFNA(_xlfn._xlws.FILTER(Metadata2!D2:D36, INDEX(Metadata2!E2:N36, 0, MATCH(Duration!A2, Metadata2!E1:N1, 0))=1, "No procedures"),"")</f>
        <v/>
      </c>
      <c r="E2" s="1" t="str" cm="1">
        <f t="array" ref="E2">_xlfn.IFNA(_xlfn._xlws.FILTER(Metadata2!AA2:AA11, INDEX(Metadata2!AE2:BI11, 0, MATCH(Duration!B2, Metadata2!AE1:BI1, 0))=1, "No procedures"),"")</f>
        <v/>
      </c>
      <c r="F2" s="1" t="str" cm="1">
        <f t="array" ref="F2">_xlfn.IFNA(_xlfn._xlws.FILTER(Metadata2!AD2:AD11, INDEX(Metadata2!AE2:BI11, 0, MATCH(Duration!B2, Metadata2!AE1:BI1, 0))=1, "No procedures"),"")</f>
        <v/>
      </c>
      <c r="G2" s="1" t="str" cm="1">
        <f t="array" ref="G2">_xlfn.IFNA(_xlfn._xlws.FILTER(Metadata2!P2:P11, INDEX(Metadata2!Q2:Y11, 0, MATCH(Duration!B2, Metadata2!Q1:Y1, 0))=1, "No procedures"),"")</f>
        <v/>
      </c>
      <c r="H2" s="1" t="str" cm="1">
        <f t="array" ref="H2">_xlfn.IFNA(_xlfn._xlws.FILTER(Metadata2!Q2:Q11, INDEX(Metadata2!Q2:Y11, 0, MATCH(Duration!B2, Metadata2!Q1:Y1, 0))=1, "No procedures"),"")</f>
        <v/>
      </c>
      <c r="I2" s="2">
        <v>1</v>
      </c>
      <c r="J2" s="2"/>
      <c r="K2" s="2">
        <v>1</v>
      </c>
      <c r="L2" s="2"/>
      <c r="M2" s="2">
        <v>1</v>
      </c>
      <c r="N2" s="2"/>
    </row>
    <row r="3" spans="1:14" x14ac:dyDescent="0.2">
      <c r="A3" s="2" t="s">
        <v>53</v>
      </c>
      <c r="B3" s="2"/>
      <c r="C3" s="1"/>
      <c r="D3" s="1"/>
      <c r="E3" s="1"/>
      <c r="F3" s="1"/>
      <c r="G3" s="1"/>
      <c r="H3" s="1"/>
      <c r="I3" s="2">
        <v>2</v>
      </c>
      <c r="J3" s="2"/>
      <c r="K3" s="2">
        <v>2</v>
      </c>
      <c r="L3" s="2"/>
      <c r="M3" s="2">
        <v>2</v>
      </c>
      <c r="N3" s="2"/>
    </row>
    <row r="4" spans="1:14" x14ac:dyDescent="0.2">
      <c r="A4" s="2" t="s">
        <v>54</v>
      </c>
      <c r="B4" s="2"/>
      <c r="C4" s="1"/>
      <c r="D4" s="1"/>
      <c r="E4" s="1"/>
      <c r="F4" s="1"/>
      <c r="G4" s="1"/>
      <c r="H4" s="1"/>
      <c r="I4" s="2">
        <v>3</v>
      </c>
      <c r="J4" s="2"/>
      <c r="K4" s="2">
        <v>3</v>
      </c>
      <c r="L4" s="2"/>
      <c r="M4" s="2">
        <v>3</v>
      </c>
      <c r="N4" s="2"/>
    </row>
    <row r="5" spans="1:14" x14ac:dyDescent="0.2">
      <c r="A5" s="2" t="s">
        <v>2</v>
      </c>
      <c r="B5" s="2"/>
      <c r="C5" s="1"/>
      <c r="D5" s="1"/>
      <c r="E5" s="1"/>
      <c r="F5" s="1"/>
      <c r="G5" s="1"/>
      <c r="H5" s="1"/>
      <c r="I5" s="2">
        <v>4</v>
      </c>
      <c r="J5" s="2"/>
      <c r="K5" s="2">
        <v>4</v>
      </c>
      <c r="L5" s="2"/>
      <c r="M5" s="2">
        <v>4</v>
      </c>
      <c r="N5" s="2"/>
    </row>
    <row r="6" spans="1:14" x14ac:dyDescent="0.2">
      <c r="A6" s="2" t="s">
        <v>3</v>
      </c>
      <c r="B6" s="2"/>
      <c r="C6" s="1"/>
      <c r="D6" s="1"/>
      <c r="E6" s="1"/>
      <c r="F6" s="1"/>
      <c r="G6" s="1"/>
      <c r="H6" s="1"/>
      <c r="I6" s="2">
        <v>5</v>
      </c>
      <c r="J6" s="2"/>
      <c r="K6" s="2">
        <v>5</v>
      </c>
      <c r="L6" s="2"/>
      <c r="M6" s="2"/>
      <c r="N6" s="2"/>
    </row>
    <row r="7" spans="1:14" x14ac:dyDescent="0.2">
      <c r="A7" s="2" t="s">
        <v>4</v>
      </c>
      <c r="B7" s="2"/>
      <c r="C7" s="1"/>
      <c r="D7" s="1"/>
      <c r="E7" s="1"/>
      <c r="F7" s="1"/>
      <c r="G7" s="1"/>
      <c r="H7" s="1"/>
      <c r="I7" s="2">
        <v>6</v>
      </c>
      <c r="J7" s="2"/>
      <c r="K7" s="2">
        <v>6</v>
      </c>
      <c r="L7" s="2"/>
      <c r="M7" s="2"/>
      <c r="N7" s="2"/>
    </row>
    <row r="8" spans="1:14" x14ac:dyDescent="0.2">
      <c r="A8" s="2" t="s">
        <v>5</v>
      </c>
      <c r="B8" s="2"/>
      <c r="C8" s="1"/>
      <c r="D8" s="1"/>
      <c r="E8" s="1"/>
      <c r="F8" s="1"/>
      <c r="G8" s="1"/>
      <c r="H8" s="1"/>
      <c r="I8" s="2">
        <v>7</v>
      </c>
      <c r="J8" s="2"/>
      <c r="K8" s="2">
        <v>7</v>
      </c>
      <c r="L8" s="2"/>
      <c r="M8" s="2"/>
      <c r="N8" s="2"/>
    </row>
    <row r="9" spans="1:14" x14ac:dyDescent="0.2">
      <c r="A9" s="2" t="s">
        <v>89</v>
      </c>
      <c r="B9" s="2"/>
      <c r="C9" s="1"/>
      <c r="D9" s="1"/>
      <c r="E9" s="1"/>
      <c r="F9" s="1"/>
      <c r="G9" s="1"/>
      <c r="H9" s="1"/>
      <c r="I9" s="2">
        <v>8</v>
      </c>
      <c r="J9" s="2"/>
      <c r="K9" s="2">
        <v>8</v>
      </c>
      <c r="L9" s="2"/>
      <c r="M9" s="2"/>
      <c r="N9" s="2"/>
    </row>
    <row r="10" spans="1:14" x14ac:dyDescent="0.2">
      <c r="A10" s="2" t="s">
        <v>6</v>
      </c>
      <c r="B10" s="2"/>
      <c r="C10" s="1"/>
      <c r="D10" s="1"/>
      <c r="E10" s="1"/>
      <c r="F10" s="1"/>
      <c r="G10" s="1"/>
      <c r="H10" s="1"/>
      <c r="I10" s="2">
        <v>9</v>
      </c>
      <c r="J10" s="2"/>
      <c r="K10" s="2">
        <v>9</v>
      </c>
      <c r="L10" s="2"/>
      <c r="M10" s="2"/>
      <c r="N10" s="2"/>
    </row>
    <row r="11" spans="1:14" x14ac:dyDescent="0.2">
      <c r="A11" s="2" t="s">
        <v>17</v>
      </c>
      <c r="B11" s="2"/>
      <c r="C11" s="1"/>
      <c r="D11" s="1"/>
      <c r="E11" s="1"/>
      <c r="F11" s="1"/>
      <c r="G11" s="1"/>
      <c r="H11" s="1"/>
      <c r="I11" s="2">
        <v>10</v>
      </c>
      <c r="J11" s="2"/>
      <c r="K11" s="2">
        <v>10</v>
      </c>
      <c r="L11" s="2"/>
      <c r="M11" s="2"/>
      <c r="N11" s="2"/>
    </row>
    <row r="12" spans="1:14" x14ac:dyDescent="0.2">
      <c r="A12" s="2"/>
      <c r="B12" s="2"/>
      <c r="C12" s="1"/>
      <c r="D12" s="1"/>
      <c r="E12" s="1"/>
      <c r="F12" s="1"/>
      <c r="G12" s="1"/>
      <c r="H12" s="1"/>
      <c r="I12" s="2"/>
      <c r="J12" s="2"/>
      <c r="K12" s="2">
        <v>11</v>
      </c>
      <c r="L12" s="2"/>
      <c r="M12" s="2"/>
      <c r="N12" s="2"/>
    </row>
    <row r="13" spans="1:14" x14ac:dyDescent="0.2">
      <c r="A13" s="2"/>
      <c r="B13" s="2"/>
      <c r="C13" s="1"/>
      <c r="D13" s="1"/>
      <c r="E13" s="1"/>
      <c r="F13" s="1"/>
      <c r="G13" s="1"/>
      <c r="H13" s="1"/>
      <c r="I13" s="2"/>
      <c r="J13" s="2"/>
      <c r="K13" s="2">
        <v>12</v>
      </c>
      <c r="L13" s="2"/>
      <c r="M13" s="2"/>
      <c r="N13" s="2"/>
    </row>
    <row r="14" spans="1:14" x14ac:dyDescent="0.2">
      <c r="A14" s="2"/>
      <c r="B14" s="2"/>
      <c r="C14" s="1"/>
      <c r="D14" s="1"/>
      <c r="E14" s="1"/>
      <c r="F14" s="1"/>
      <c r="G14" s="1"/>
      <c r="H14" s="1"/>
      <c r="I14" s="2"/>
      <c r="J14" s="2"/>
      <c r="K14" s="2">
        <v>13</v>
      </c>
      <c r="L14" s="2"/>
      <c r="M14" s="2"/>
      <c r="N14" s="2"/>
    </row>
    <row r="15" spans="1:14" x14ac:dyDescent="0.2">
      <c r="A15" s="2"/>
      <c r="B15" s="2"/>
      <c r="C15" s="1"/>
      <c r="D15" s="1"/>
      <c r="E15" s="1"/>
      <c r="F15" s="1"/>
      <c r="G15" s="1"/>
      <c r="H15" s="1"/>
      <c r="I15" s="2"/>
      <c r="J15" s="2"/>
      <c r="K15" s="2">
        <v>14</v>
      </c>
      <c r="L15" s="2"/>
      <c r="M15" s="2"/>
      <c r="N15" s="2"/>
    </row>
    <row r="16" spans="1:14" x14ac:dyDescent="0.2">
      <c r="A16" s="2"/>
      <c r="B16" s="2"/>
      <c r="C16" s="1"/>
      <c r="D16" s="1"/>
      <c r="E16" s="1"/>
      <c r="F16" s="1"/>
      <c r="G16" s="1"/>
      <c r="H16" s="1"/>
      <c r="I16" s="2"/>
      <c r="J16" s="2"/>
      <c r="K16" s="2">
        <v>15</v>
      </c>
      <c r="L16" s="2"/>
      <c r="M16" s="2"/>
      <c r="N16" s="2"/>
    </row>
    <row r="17" spans="1:14" x14ac:dyDescent="0.2">
      <c r="A17" s="2"/>
      <c r="B17" s="2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8C05-D984-A549-8268-AF10B9C265AB}">
  <sheetPr>
    <tabColor rgb="FFFF0000"/>
  </sheetPr>
  <dimension ref="A1:BL41"/>
  <sheetViews>
    <sheetView zoomScaleNormal="100" workbookViewId="0">
      <pane ySplit="1" topLeftCell="A2" activePane="bottomLeft" state="frozen"/>
      <selection pane="bottomLeft" activeCell="P2" sqref="P2"/>
    </sheetView>
  </sheetViews>
  <sheetFormatPr baseColWidth="10" defaultRowHeight="15" x14ac:dyDescent="0.2"/>
  <cols>
    <col min="1" max="1" width="21" style="15" bestFit="1" customWidth="1"/>
    <col min="2" max="2" width="14.1640625" style="15" bestFit="1" customWidth="1"/>
    <col min="3" max="3" width="12.5" style="15" bestFit="1" customWidth="1"/>
    <col min="4" max="4" width="21" customWidth="1"/>
    <col min="5" max="5" width="12.5" bestFit="1" customWidth="1"/>
    <col min="16" max="16" width="33.6640625" bestFit="1" customWidth="1"/>
    <col min="17" max="17" width="16.6640625" bestFit="1" customWidth="1"/>
    <col min="27" max="27" width="21" bestFit="1" customWidth="1"/>
    <col min="28" max="30" width="21" customWidth="1"/>
    <col min="33" max="33" width="15.5" bestFit="1" customWidth="1"/>
    <col min="34" max="34" width="19.83203125" bestFit="1" customWidth="1"/>
    <col min="35" max="35" width="23.5" bestFit="1" customWidth="1"/>
    <col min="36" max="36" width="14.83203125" bestFit="1" customWidth="1"/>
    <col min="40" max="41" width="16.5" bestFit="1" customWidth="1"/>
    <col min="42" max="42" width="15.5" bestFit="1" customWidth="1"/>
    <col min="43" max="43" width="18.33203125" bestFit="1" customWidth="1"/>
    <col min="44" max="44" width="12.83203125" bestFit="1" customWidth="1"/>
    <col min="45" max="45" width="13.33203125" bestFit="1" customWidth="1"/>
    <col min="46" max="46" width="9.5" bestFit="1" customWidth="1"/>
    <col min="47" max="47" width="16.5" bestFit="1" customWidth="1"/>
    <col min="48" max="48" width="13.83203125" bestFit="1" customWidth="1"/>
    <col min="49" max="49" width="12.5" bestFit="1" customWidth="1"/>
    <col min="50" max="50" width="12.6640625" bestFit="1" customWidth="1"/>
    <col min="51" max="51" width="10.1640625" bestFit="1" customWidth="1"/>
    <col min="52" max="52" width="7.83203125" bestFit="1" customWidth="1"/>
    <col min="53" max="53" width="16.1640625" bestFit="1" customWidth="1"/>
    <col min="54" max="54" width="11.83203125" bestFit="1" customWidth="1"/>
    <col min="55" max="55" width="15.33203125" bestFit="1" customWidth="1"/>
    <col min="56" max="56" width="7.83203125" bestFit="1" customWidth="1"/>
    <col min="57" max="57" width="13.6640625" bestFit="1" customWidth="1"/>
    <col min="58" max="58" width="16.1640625" bestFit="1" customWidth="1"/>
    <col min="59" max="59" width="20" bestFit="1" customWidth="1"/>
    <col min="60" max="60" width="16.33203125" bestFit="1" customWidth="1"/>
    <col min="61" max="61" width="21.33203125" bestFit="1" customWidth="1"/>
    <col min="64" max="64" width="18" bestFit="1" customWidth="1"/>
  </cols>
  <sheetData>
    <row r="1" spans="1:64" x14ac:dyDescent="0.2">
      <c r="A1" s="15" t="s">
        <v>23</v>
      </c>
      <c r="B1" s="15" t="s">
        <v>83</v>
      </c>
      <c r="C1" s="15" t="s">
        <v>78</v>
      </c>
      <c r="D1" t="s">
        <v>79</v>
      </c>
      <c r="E1" t="s">
        <v>52</v>
      </c>
      <c r="F1" t="s">
        <v>53</v>
      </c>
      <c r="G1" t="s">
        <v>54</v>
      </c>
      <c r="H1" t="s">
        <v>2</v>
      </c>
      <c r="I1" t="s">
        <v>3</v>
      </c>
      <c r="J1" t="s">
        <v>4</v>
      </c>
      <c r="K1" t="s">
        <v>5</v>
      </c>
      <c r="L1" t="s">
        <v>89</v>
      </c>
      <c r="M1" t="s">
        <v>6</v>
      </c>
      <c r="N1" t="s">
        <v>17</v>
      </c>
      <c r="P1" t="s">
        <v>51</v>
      </c>
      <c r="Q1" t="s">
        <v>50</v>
      </c>
      <c r="R1" s="15" t="s">
        <v>7</v>
      </c>
      <c r="S1" s="15" t="s">
        <v>8</v>
      </c>
      <c r="T1" s="15" t="s">
        <v>9</v>
      </c>
      <c r="U1" s="15" t="s">
        <v>25</v>
      </c>
      <c r="V1" s="15" t="s">
        <v>10</v>
      </c>
      <c r="W1" s="15" t="s">
        <v>11</v>
      </c>
      <c r="X1" s="15" t="s">
        <v>12</v>
      </c>
      <c r="Y1" s="15" t="s">
        <v>24</v>
      </c>
      <c r="AA1" t="s">
        <v>22</v>
      </c>
      <c r="AB1" s="15" t="s">
        <v>83</v>
      </c>
      <c r="AC1" s="15" t="s">
        <v>78</v>
      </c>
      <c r="AD1" t="s">
        <v>33</v>
      </c>
      <c r="AE1" t="s">
        <v>7</v>
      </c>
      <c r="AF1" t="s">
        <v>8</v>
      </c>
      <c r="AG1" t="s">
        <v>9</v>
      </c>
      <c r="AH1" t="s">
        <v>25</v>
      </c>
      <c r="AI1" t="s">
        <v>28</v>
      </c>
      <c r="AJ1" t="s">
        <v>41</v>
      </c>
      <c r="AK1" t="s">
        <v>10</v>
      </c>
      <c r="AL1" t="s">
        <v>11</v>
      </c>
      <c r="AM1" t="s">
        <v>12</v>
      </c>
      <c r="AN1" t="s">
        <v>35</v>
      </c>
      <c r="AO1" t="s">
        <v>36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24</v>
      </c>
      <c r="AY1" t="s">
        <v>26</v>
      </c>
      <c r="AZ1" t="s">
        <v>27</v>
      </c>
      <c r="BA1" t="s">
        <v>29</v>
      </c>
      <c r="BB1" t="s">
        <v>30</v>
      </c>
      <c r="BC1" t="s">
        <v>31</v>
      </c>
      <c r="BD1" t="s">
        <v>32</v>
      </c>
      <c r="BE1" t="s">
        <v>37</v>
      </c>
      <c r="BF1" t="s">
        <v>38</v>
      </c>
      <c r="BG1" t="s">
        <v>55</v>
      </c>
      <c r="BH1" t="s">
        <v>56</v>
      </c>
      <c r="BI1" t="s">
        <v>39</v>
      </c>
      <c r="BK1" t="s">
        <v>34</v>
      </c>
      <c r="BL1" t="s">
        <v>75</v>
      </c>
    </row>
    <row r="2" spans="1:64" x14ac:dyDescent="0.2">
      <c r="A2" s="15" t="s">
        <v>7</v>
      </c>
      <c r="B2" s="15">
        <v>30</v>
      </c>
      <c r="D2" s="1">
        <f>IF(OR(Duration!E2=0, Duration!E2=1), 90, 80 + (10*Duration!E2))</f>
        <v>90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s="13" t="s">
        <v>47</v>
      </c>
      <c r="Q2">
        <v>10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 s="13" t="s">
        <v>62</v>
      </c>
      <c r="AD2">
        <v>10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 t="s">
        <v>52</v>
      </c>
      <c r="BL2">
        <v>80</v>
      </c>
    </row>
    <row r="3" spans="1:64" x14ac:dyDescent="0.2">
      <c r="A3" s="15" t="s">
        <v>8</v>
      </c>
      <c r="B3" s="20">
        <v>10</v>
      </c>
      <c r="C3" s="20"/>
      <c r="D3" s="1">
        <f>IF(OR(Duration!F2=0, Duration!F2=1), 30, IF(Duration!G2&lt;1, (3 + 0.5*Duration!F2)*10, (3 + 0.5*Duration!F2 + (Duration!G2-1))*10))</f>
        <v>30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P3" s="13" t="s">
        <v>46</v>
      </c>
      <c r="Q3">
        <v>10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 s="13" t="s">
        <v>64</v>
      </c>
      <c r="AD3">
        <v>10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 t="s">
        <v>53</v>
      </c>
      <c r="BL3">
        <v>60</v>
      </c>
    </row>
    <row r="4" spans="1:64" x14ac:dyDescent="0.2">
      <c r="A4" s="15" t="s">
        <v>9</v>
      </c>
      <c r="B4" s="20">
        <v>10</v>
      </c>
      <c r="C4" s="20"/>
      <c r="D4" s="1">
        <f>IF(OR(Duration!E2=0, Duration!E2=1), 90, 90 + ((Duration!E2-1)*30))</f>
        <v>90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13" t="s">
        <v>42</v>
      </c>
      <c r="Q4">
        <v>10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 s="13" t="s">
        <v>21</v>
      </c>
      <c r="AD4">
        <v>20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 t="s">
        <v>54</v>
      </c>
      <c r="BL4">
        <v>60</v>
      </c>
    </row>
    <row r="5" spans="1:64" x14ac:dyDescent="0.2">
      <c r="A5" s="15" t="s">
        <v>25</v>
      </c>
      <c r="B5" s="20">
        <v>10</v>
      </c>
      <c r="C5" s="20"/>
      <c r="D5" s="1">
        <f>IF(OR(Duration!E2=0, Duration!E2=1), 40, 40 + ((Duration!E2-1)*10))</f>
        <v>40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P5" s="13" t="s">
        <v>43</v>
      </c>
      <c r="Q5">
        <v>10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 s="13" t="s">
        <v>59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 t="s">
        <v>2</v>
      </c>
      <c r="BL5">
        <v>60</v>
      </c>
    </row>
    <row r="6" spans="1:64" x14ac:dyDescent="0.2">
      <c r="A6" s="15" t="s">
        <v>28</v>
      </c>
      <c r="B6" s="20">
        <v>20</v>
      </c>
      <c r="C6" s="20">
        <v>10</v>
      </c>
      <c r="D6" s="13">
        <v>30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P6" s="13" t="s">
        <v>48</v>
      </c>
      <c r="Q6">
        <v>10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 s="13" t="s">
        <v>60</v>
      </c>
      <c r="AD6">
        <v>10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 t="s">
        <v>3</v>
      </c>
      <c r="BL6">
        <v>60</v>
      </c>
    </row>
    <row r="7" spans="1:64" x14ac:dyDescent="0.2">
      <c r="A7" s="15" t="s">
        <v>41</v>
      </c>
      <c r="B7" s="20">
        <v>20</v>
      </c>
      <c r="C7" s="20">
        <v>10</v>
      </c>
      <c r="D7" s="13">
        <v>30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P7" s="13" t="s">
        <v>44</v>
      </c>
      <c r="Q7">
        <v>10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 s="13" t="s">
        <v>61</v>
      </c>
      <c r="AD7">
        <v>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 t="s">
        <v>4</v>
      </c>
      <c r="BL7">
        <v>60</v>
      </c>
    </row>
    <row r="8" spans="1:64" x14ac:dyDescent="0.2">
      <c r="A8" s="15" t="s">
        <v>10</v>
      </c>
      <c r="B8" s="20">
        <v>20</v>
      </c>
      <c r="C8" s="20"/>
      <c r="D8" s="1">
        <f>IF(OR(Duration!F2=0, Duration!F2=1), 60, 60 + (Duration!F2-1)*10)</f>
        <v>60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s="13" t="s">
        <v>49</v>
      </c>
      <c r="Q8">
        <v>10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 s="13" t="s">
        <v>12</v>
      </c>
      <c r="AD8">
        <v>10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 t="s">
        <v>5</v>
      </c>
      <c r="BL8">
        <v>60</v>
      </c>
    </row>
    <row r="9" spans="1:64" x14ac:dyDescent="0.2">
      <c r="A9" s="15" t="s">
        <v>11</v>
      </c>
      <c r="B9" s="20">
        <v>15</v>
      </c>
      <c r="C9" s="20"/>
      <c r="D9" s="1">
        <f>IF(OR(Duration!E2=0, Duration!E2=1), 70, 70 + (Duration!E2-1)*20)</f>
        <v>70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s="1" t="s">
        <v>76</v>
      </c>
      <c r="Q9">
        <v>1.1499999999999999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 s="13" t="s">
        <v>8</v>
      </c>
      <c r="AD9">
        <v>20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 t="s">
        <v>89</v>
      </c>
      <c r="BL9">
        <v>60</v>
      </c>
    </row>
    <row r="10" spans="1:64" x14ac:dyDescent="0.2">
      <c r="A10" s="15" t="s">
        <v>12</v>
      </c>
      <c r="B10" s="20">
        <v>10</v>
      </c>
      <c r="C10" s="20"/>
      <c r="D10" s="1">
        <f>IF(OR(Duration!E2=0, Duration!E2=1), 50, IF(AND(Duration!E2=2, OR(Duration!G2=0, Duration!G2=1)), 55, IF(AND(Duration!E2=2, Duration!G2=2), 60, IF(AND(Duration!E2&gt;=3, Duration!G2&lt;=1), 45+(5*Duration!E2), IF(AND(Duration!E2&gt;=3, Duration!G2&gt;=2), 45+(5*Duration!E2)+(5*Duration!G2), "")))))</f>
        <v>50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s="1" t="s">
        <v>77</v>
      </c>
      <c r="Q10">
        <v>1.1000000000000001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 s="13" t="s">
        <v>63</v>
      </c>
      <c r="AD10">
        <v>10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 t="s">
        <v>6</v>
      </c>
      <c r="BL10">
        <v>60</v>
      </c>
    </row>
    <row r="11" spans="1:64" x14ac:dyDescent="0.2">
      <c r="A11" s="15" t="s">
        <v>35</v>
      </c>
      <c r="B11" s="20">
        <v>30</v>
      </c>
      <c r="C11" s="20">
        <v>0</v>
      </c>
      <c r="D11" s="13">
        <v>30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P11" s="16" t="s">
        <v>45</v>
      </c>
      <c r="Q11">
        <v>10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 s="13" t="s">
        <v>26</v>
      </c>
      <c r="AB11">
        <v>60</v>
      </c>
      <c r="AC11">
        <v>0</v>
      </c>
      <c r="AD11">
        <v>60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 t="s">
        <v>17</v>
      </c>
      <c r="BL11">
        <v>90</v>
      </c>
    </row>
    <row r="12" spans="1:64" x14ac:dyDescent="0.2">
      <c r="A12" s="15" t="s">
        <v>36</v>
      </c>
      <c r="B12" s="20">
        <v>10</v>
      </c>
      <c r="C12" s="20">
        <v>50</v>
      </c>
      <c r="D12" s="13">
        <v>60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64" x14ac:dyDescent="0.2">
      <c r="A13" s="15" t="s">
        <v>13</v>
      </c>
      <c r="B13" s="20">
        <v>20</v>
      </c>
      <c r="C13" s="20">
        <v>10</v>
      </c>
      <c r="D13" s="13">
        <v>30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64" x14ac:dyDescent="0.2">
      <c r="A14" s="15" t="s">
        <v>14</v>
      </c>
      <c r="B14" s="20">
        <v>10</v>
      </c>
      <c r="C14" s="20">
        <v>50</v>
      </c>
      <c r="D14" s="13">
        <v>60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64" x14ac:dyDescent="0.2">
      <c r="A15" s="15" t="s">
        <v>15</v>
      </c>
      <c r="B15" s="20">
        <v>30</v>
      </c>
      <c r="C15" s="20">
        <v>0</v>
      </c>
      <c r="D15" s="13">
        <v>30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64" x14ac:dyDescent="0.2">
      <c r="A16" s="15" t="s">
        <v>16</v>
      </c>
      <c r="B16" s="20">
        <v>10</v>
      </c>
      <c r="C16" s="20">
        <v>20</v>
      </c>
      <c r="D16" s="13">
        <v>30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</row>
    <row r="17" spans="1:14" x14ac:dyDescent="0.2">
      <c r="A17" s="15" t="s">
        <v>17</v>
      </c>
      <c r="B17" s="20">
        <v>55</v>
      </c>
      <c r="C17" s="20">
        <v>5</v>
      </c>
      <c r="D17" s="13">
        <v>60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 x14ac:dyDescent="0.2">
      <c r="A18" s="15" t="s">
        <v>18</v>
      </c>
      <c r="B18" s="20">
        <v>0</v>
      </c>
      <c r="C18" s="20">
        <v>30</v>
      </c>
      <c r="D18" s="1" t="str">
        <f>_xlfn.XLOOKUP(Duration!A2, BK2:BK11, BL2:BL11, "")</f>
        <v/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 s="15" t="s">
        <v>19</v>
      </c>
      <c r="B19" s="20">
        <f t="shared" ref="B19:B20" si="0">D19/2</f>
        <v>10</v>
      </c>
      <c r="C19" s="20">
        <f t="shared" ref="C19:C20" si="1">B19</f>
        <v>10</v>
      </c>
      <c r="D19" s="13">
        <v>20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</row>
    <row r="20" spans="1:14" x14ac:dyDescent="0.2">
      <c r="A20" s="15" t="s">
        <v>20</v>
      </c>
      <c r="B20" s="20">
        <f t="shared" si="0"/>
        <v>10</v>
      </c>
      <c r="C20" s="20">
        <f t="shared" si="1"/>
        <v>10</v>
      </c>
      <c r="D20" s="13">
        <v>20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 x14ac:dyDescent="0.2">
      <c r="A21" s="15" t="s">
        <v>24</v>
      </c>
      <c r="B21" s="20">
        <v>10</v>
      </c>
      <c r="C21" s="20"/>
      <c r="D21" s="1">
        <f>IF(OR(Duration!F2=0, Duration!F2=1), 50, 50 + (Duration!F2-1)*5)</f>
        <v>50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5" t="s">
        <v>26</v>
      </c>
      <c r="B22" s="20">
        <v>55</v>
      </c>
      <c r="C22" s="20">
        <v>5</v>
      </c>
      <c r="D22" s="13">
        <v>60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1:14" x14ac:dyDescent="0.2">
      <c r="A23" s="15" t="s">
        <v>27</v>
      </c>
      <c r="B23" s="20">
        <v>15</v>
      </c>
      <c r="C23" s="20">
        <v>15</v>
      </c>
      <c r="D23" s="13">
        <v>30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 x14ac:dyDescent="0.2">
      <c r="A24" s="15" t="s">
        <v>29</v>
      </c>
      <c r="B24" s="20">
        <v>20</v>
      </c>
      <c r="C24" s="20">
        <v>10</v>
      </c>
      <c r="D24" s="13">
        <v>30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5" t="s">
        <v>30</v>
      </c>
      <c r="B25" s="20">
        <v>20</v>
      </c>
      <c r="C25" s="20">
        <v>10</v>
      </c>
      <c r="D25" s="13">
        <v>30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</row>
    <row r="26" spans="1:14" x14ac:dyDescent="0.2">
      <c r="A26" s="15" t="s">
        <v>31</v>
      </c>
      <c r="B26" s="20">
        <v>20</v>
      </c>
      <c r="C26" s="20">
        <v>0</v>
      </c>
      <c r="D26" s="13">
        <v>20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5" t="s">
        <v>32</v>
      </c>
      <c r="B27" s="20">
        <v>20</v>
      </c>
      <c r="C27" s="20">
        <v>0</v>
      </c>
      <c r="D27" s="13">
        <v>20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</row>
    <row r="28" spans="1:14" x14ac:dyDescent="0.2">
      <c r="A28" s="15" t="s">
        <v>37</v>
      </c>
      <c r="B28" s="20">
        <v>20</v>
      </c>
      <c r="C28" s="20">
        <v>10</v>
      </c>
      <c r="D28" s="13">
        <v>30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</row>
    <row r="29" spans="1:14" x14ac:dyDescent="0.2">
      <c r="A29" s="15" t="s">
        <v>38</v>
      </c>
      <c r="B29" s="20">
        <v>20</v>
      </c>
      <c r="C29" s="20">
        <v>10</v>
      </c>
      <c r="D29" s="13">
        <v>30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 x14ac:dyDescent="0.2">
      <c r="A30" s="15" t="s">
        <v>55</v>
      </c>
      <c r="B30" s="20">
        <v>20</v>
      </c>
      <c r="C30" s="20">
        <v>10</v>
      </c>
      <c r="D30" s="13">
        <v>30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5" t="s">
        <v>56</v>
      </c>
      <c r="B31" s="20">
        <v>20</v>
      </c>
      <c r="C31" s="20">
        <f t="shared" ref="C31" si="2">B31</f>
        <v>20</v>
      </c>
      <c r="D31" s="13">
        <v>40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</row>
    <row r="32" spans="1:14" x14ac:dyDescent="0.2">
      <c r="A32" s="15" t="s">
        <v>68</v>
      </c>
      <c r="B32" s="20">
        <v>10</v>
      </c>
      <c r="C32" s="20">
        <v>20</v>
      </c>
      <c r="D32" s="13">
        <v>30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9" t="s">
        <v>65</v>
      </c>
      <c r="B33" s="20">
        <v>20</v>
      </c>
      <c r="C33" s="20">
        <v>10</v>
      </c>
      <c r="D33" s="13">
        <v>30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9" t="s">
        <v>66</v>
      </c>
      <c r="B34" s="20">
        <v>20</v>
      </c>
      <c r="C34" s="20">
        <v>10</v>
      </c>
      <c r="D34" s="13">
        <v>30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9" t="s">
        <v>67</v>
      </c>
      <c r="B35" s="21" t="s">
        <v>84</v>
      </c>
      <c r="C35" s="21" t="s">
        <v>85</v>
      </c>
      <c r="D35" s="13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">
      <c r="A36" s="19" t="s">
        <v>69</v>
      </c>
      <c r="B36" s="20">
        <v>90</v>
      </c>
      <c r="C36" s="20">
        <v>0</v>
      </c>
      <c r="D36" s="14">
        <v>90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9" t="s">
        <v>70</v>
      </c>
      <c r="B37" s="20">
        <v>20</v>
      </c>
      <c r="C37" s="20">
        <v>10</v>
      </c>
      <c r="D37" s="14">
        <v>30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</row>
    <row r="38" spans="1:14" x14ac:dyDescent="0.2">
      <c r="A38" s="19" t="s">
        <v>71</v>
      </c>
      <c r="B38" s="21" t="s">
        <v>86</v>
      </c>
      <c r="C38" s="21" t="s">
        <v>87</v>
      </c>
      <c r="D38" s="14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">
      <c r="A39" s="19" t="s">
        <v>72</v>
      </c>
      <c r="B39" s="21" t="s">
        <v>84</v>
      </c>
      <c r="C39" s="21" t="s">
        <v>87</v>
      </c>
      <c r="D39" s="14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">
      <c r="A40" s="19" t="s">
        <v>73</v>
      </c>
      <c r="B40" s="20">
        <f>D40/2</f>
        <v>15</v>
      </c>
      <c r="C40" s="20">
        <f>B40</f>
        <v>15</v>
      </c>
      <c r="D40" s="14">
        <v>30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</row>
    <row r="41" spans="1:14" x14ac:dyDescent="0.2">
      <c r="A41" s="19" t="s">
        <v>74</v>
      </c>
      <c r="B41" s="21" t="s">
        <v>88</v>
      </c>
      <c r="C41" s="21"/>
      <c r="D41" s="14">
        <v>80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</sheetData>
  <autoFilter ref="A1:BI41" xr:uid="{01C68C05-D984-A549-8268-AF10B9C265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</vt:lpstr>
      <vt:lpstr>Metadata1</vt:lpstr>
      <vt:lpstr>Metadata2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Adeyemo, Sanjo (Transmission Line Engineer)</dc:creator>
  <cp:lastModifiedBy>Adeyemo, Sanjo (Transmission Line Engineer)</cp:lastModifiedBy>
  <dcterms:created xsi:type="dcterms:W3CDTF">2025-06-11T02:49:23Z</dcterms:created>
  <dcterms:modified xsi:type="dcterms:W3CDTF">2025-09-12T18:19:58Z</dcterms:modified>
</cp:coreProperties>
</file>