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suarez1/Documents/"/>
    </mc:Choice>
  </mc:AlternateContent>
  <xr:revisionPtr revIDLastSave="0" documentId="8_{EB36DB23-A22C-CA44-ADBA-77A7A87EC4A1}" xr6:coauthVersionLast="47" xr6:coauthVersionMax="47" xr10:uidLastSave="{00000000-0000-0000-0000-000000000000}"/>
  <bookViews>
    <workbookView xWindow="0" yWindow="500" windowWidth="28800" windowHeight="16260" activeTab="3" xr2:uid="{00000000-000D-0000-FFFF-FFFF00000000}"/>
  </bookViews>
  <sheets>
    <sheet name="Crowdfunding" sheetId="1" r:id="rId1"/>
    <sheet name="PCPivotChart" sheetId="4" r:id="rId2"/>
    <sheet name="SCPivotChart" sheetId="5" r:id="rId3"/>
    <sheet name="DateLineGraph" sheetId="13" r:id="rId4"/>
    <sheet name="GoalLineGraph" sheetId="11" r:id="rId5"/>
    <sheet name="StatisticalAnalysis" sheetId="12" r:id="rId6"/>
  </sheets>
  <definedNames>
    <definedName name="_xlnm._FilterDatabase" localSheetId="0" hidden="1">Crowdfunding!$R$1:$R$1001</definedName>
  </definedName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5" i="12"/>
  <c r="F5" i="12"/>
  <c r="H3" i="12"/>
  <c r="H2" i="12"/>
  <c r="F1" i="12"/>
  <c r="H1" i="12"/>
  <c r="H6" i="12"/>
  <c r="H4" i="12"/>
  <c r="F6" i="12"/>
  <c r="F4" i="12"/>
  <c r="F3" i="12"/>
  <c r="F2" i="12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6" i="11"/>
  <c r="D7" i="11"/>
  <c r="D8" i="11"/>
  <c r="D9" i="11"/>
  <c r="D12" i="11"/>
  <c r="D11" i="11"/>
  <c r="D10" i="11"/>
  <c r="D13" i="11"/>
  <c r="D5" i="11"/>
  <c r="D4" i="11"/>
  <c r="D3" i="11"/>
  <c r="D2" i="11"/>
  <c r="C2" i="11"/>
  <c r="C13" i="11"/>
  <c r="C12" i="11"/>
  <c r="C11" i="11"/>
  <c r="C10" i="11"/>
  <c r="C9" i="11"/>
  <c r="C8" i="11"/>
  <c r="C7" i="11"/>
  <c r="C6" i="11"/>
  <c r="C5" i="11"/>
  <c r="C4" i="11"/>
  <c r="C3" i="11"/>
  <c r="B7" i="11"/>
  <c r="B13" i="11"/>
  <c r="B12" i="11"/>
  <c r="B11" i="11"/>
  <c r="B10" i="11"/>
  <c r="B9" i="11"/>
  <c r="B8" i="11"/>
  <c r="B6" i="11"/>
  <c r="B5" i="11"/>
  <c r="B4" i="11"/>
  <c r="B3" i="11"/>
  <c r="B2" i="1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<sst xmlns="http://schemas.openxmlformats.org/spreadsheetml/2006/main" count="8172" uniqueCount="2121">
  <si>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</si>
  <si>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</si>
  <si>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</si>
  <si>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</si>
  <si>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</si>
  <si>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</si>
  <si>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</si>
  <si>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</si>
  <si>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</si>
  <si>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</si>
  <si>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</si>
  <si>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</si>
  <si>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</si>
  <si>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</si>
  <si>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</si>
  <si>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</si>
  <si>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</si>
  <si>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</si>
  <si>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</si>
  <si>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</si>
  <si>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</si>
  <si>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</si>
  <si>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</si>
  <si>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</si>
  <si>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</si>
  <si>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</si>
  <si>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</si>
  <si>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</si>
  <si>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</si>
  <si>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</si>
  <si>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</si>
  <si>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</si>
  <si>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</si>
  <si>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</si>
  <si>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</si>
  <si>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</si>
  <si>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</si>
  <si>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</si>
  <si>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</si>
  <si>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</si>
  <si>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</si>
  <si>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</si>
  <si>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</si>
  <si>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</si>
  <si>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</si>
  <si>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</si>
  <si>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</si>
  <si>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</si>
  <si>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</si>
  <si>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</si>
  <si>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</si>
  <si>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</si>
  <si>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</si>
  <si>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</si>
  <si>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</si>
  <si>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</si>
  <si>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</si>
  <si>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</si>
  <si>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</si>
  <si>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</si>
  <si>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</si>
  <si>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</si>
  <si>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</si>
  <si>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</si>
  <si>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</si>
  <si>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</si>
  <si>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</si>
  <si>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</si>
  <si>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</si>
  <si>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</si>
  <si>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</si>
  <si>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</si>
  <si>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</si>
  <si>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</si>
  <si>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</si>
  <si>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</si>
  <si>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</si>
  <si>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</si>
  <si>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</si>
  <si>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</si>
  <si>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</si>
  <si>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</si>
  <si>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</si>
  <si>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</si>
  <si>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</si>
  <si>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</si>
  <si>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</si>
  <si>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</si>
  <si>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</si>
  <si>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</si>
  <si>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</si>
  <si>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</si>
  <si>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</si>
  <si>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</si>
  <si>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</si>
  <si>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</si>
  <si>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</si>
  <si>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</si>
  <si>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</si>
  <si>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</si>
  <si>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</si>
  <si>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</si>
  <si>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</si>
  <si>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</si>
  <si>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</si>
  <si>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</si>
  <si>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</si>
  <si>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</si>
  <si>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</si>
  <si>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</si>
  <si>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</si>
  <si>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</si>
  <si>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</si>
  <si>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</si>
  <si>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</si>
  <si>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</si>
  <si>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</si>
  <si>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</si>
  <si>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</si>
  <si>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</si>
  <si>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</si>
  <si>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</si>
  <si>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</si>
  <si>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</si>
  <si>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</si>
  <si>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</si>
  <si>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</si>
  <si>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</si>
  <si>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</si>
  <si>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</si>
  <si>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</si>
  <si>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</si>
  <si>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</si>
  <si>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</si>
  <si>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</si>
  <si>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</si>
  <si>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</si>
  <si>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</si>
  <si>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</si>
  <si>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</si>
  <si>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</si>
  <si>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</si>
  <si>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</si>
  <si>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</si>
  <si>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</si>
  <si>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</si>
  <si>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</si>
  <si>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</si>
  <si>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</si>
  <si>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</si>
  <si>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</si>
  <si>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</si>
  <si>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</si>
  <si>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</si>
  <si>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</si>
  <si>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</si>
  <si>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</si>
  <si>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</si>
  <si>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</si>
  <si>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</si>
  <si>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</si>
  <si>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</si>
  <si>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</si>
  <si>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</si>
  <si>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</si>
  <si>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</si>
  <si>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</si>
  <si>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</si>
  <si>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</si>
  <si>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</si>
  <si>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</si>
  <si>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</si>
  <si>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</si>
  <si>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</si>
  <si>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</si>
  <si>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</si>
  <si>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</si>
  <si>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</si>
  <si>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</si>
  <si>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</si>
  <si>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</si>
  <si>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</si>
  <si>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</si>
  <si>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</si>
  <si>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</si>
  <si>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</si>
  <si>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</si>
  <si>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</si>
  <si>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</si>
  <si>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</si>
  <si>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</si>
  <si>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</si>
  <si>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</si>
  <si>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</si>
  <si>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</si>
  <si>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</si>
  <si>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</si>
  <si>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</si>
  <si>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</si>
  <si>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</si>
  <si>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</si>
  <si>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</si>
  <si>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</si>
  <si>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</si>
  <si>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</si>
  <si>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</si>
  <si>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</si>
  <si>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</si>
  <si>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</si>
  <si>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</si>
  <si>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</si>
  <si>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</si>
  <si>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</si>
  <si>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</si>
  <si>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</si>
  <si>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</si>
  <si>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</si>
  <si>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</si>
  <si>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</si>
  <si>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</si>
  <si>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</si>
  <si>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</si>
  <si>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</si>
  <si>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</si>
  <si>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</si>
  <si>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</si>
  <si>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</si>
  <si>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</si>
  <si>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</si>
  <si>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</si>
  <si>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</si>
  <si>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</si>
  <si>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</si>
  <si>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</si>
  <si>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</si>
  <si>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</si>
  <si>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</si>
  <si>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</si>
  <si>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</si>
  <si>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</si>
  <si>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</si>
  <si>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</si>
  <si>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</si>
  <si>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</si>
  <si>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</si>
  <si>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</si>
  <si>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</si>
  <si>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</si>
  <si>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</si>
  <si>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</si>
  <si>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</si>
  <si>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</si>
  <si>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</si>
  <si>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</si>
  <si>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</si>
  <si>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</si>
  <si>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</si>
  <si>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</si>
  <si>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</si>
  <si>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</si>
  <si>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</si>
  <si>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</si>
  <si>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</si>
  <si>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</si>
  <si>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</si>
  <si>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</si>
  <si>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</si>
  <si>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</si>
  <si>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</si>
  <si>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</si>
  <si>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</si>
  <si>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</si>
  <si>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</si>
  <si>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</si>
  <si>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</si>
  <si>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</si>
  <si>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</si>
  <si>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</si>
  <si>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</si>
  <si>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</si>
  <si>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</si>
  <si>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</si>
  <si>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</si>
  <si>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</si>
  <si>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</si>
  <si>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</si>
  <si>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</si>
  <si>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</si>
  <si>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</si>
  <si>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</si>
  <si>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</si>
  <si>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</si>
  <si>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</si>
  <si>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</si>
  <si>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</si>
  <si>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</si>
  <si>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</si>
  <si>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</si>
  <si>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</si>
  <si>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</si>
  <si>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</si>
  <si>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</si>
  <si>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</si>
  <si>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</si>
  <si>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</si>
  <si>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</si>
  <si>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</si>
  <si>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</si>
  <si>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</si>
  <si>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</si>
  <si>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</si>
  <si>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</si>
  <si>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</si>
  <si>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</si>
  <si>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</si>
  <si>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</si>
  <si>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</si>
  <si>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</si>
  <si>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</si>
  <si>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</si>
  <si>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</si>
  <si>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</si>
  <si>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</si>
  <si>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</si>
  <si>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</si>
  <si>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</si>
  <si>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</si>
  <si>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</si>
  <si>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</si>
  <si>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</si>
  <si>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</si>
  <si>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</si>
  <si>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</si>
  <si>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</si>
  <si>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</si>
  <si>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</si>
  <si>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</si>
  <si>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</si>
  <si>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</si>
  <si>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</si>
  <si>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</si>
  <si>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</si>
  <si>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</si>
  <si>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</si>
  <si>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</si>
  <si>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</si>
  <si>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</si>
  <si>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</si>
  <si>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</si>
  <si>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</si>
  <si>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</si>
  <si>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</si>
  <si>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</si>
  <si>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</si>
  <si>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</si>
  <si>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</si>
  <si>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</si>
  <si>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</si>
  <si>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</si>
  <si>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</si>
  <si>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</si>
  <si>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</si>
  <si>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</si>
  <si>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</si>
  <si>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</si>
  <si>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</si>
  <si>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</si>
  <si>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</si>
  <si>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</si>
  <si>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</si>
  <si>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</si>
  <si>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</si>
  <si>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</si>
  <si>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</si>
  <si>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</si>
  <si>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</si>
  <si>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</si>
  <si>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</si>
  <si>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</si>
  <si>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</si>
  <si>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</si>
  <si>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</si>
  <si>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</si>
  <si>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</si>
  <si>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</si>
  <si>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</si>
  <si>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</si>
  <si>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</si>
  <si>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</si>
  <si>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</si>
  <si>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</si>
  <si>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</si>
  <si>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</si>
  <si>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</si>
  <si>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</si>
  <si>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</si>
  <si>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</si>
  <si>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</si>
  <si>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</si>
  <si>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</si>
  <si>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</si>
  <si>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</si>
  <si>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</si>
  <si>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</si>
  <si>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</si>
  <si>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</si>
  <si>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</si>
  <si>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</si>
  <si>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</si>
  <si>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</si>
  <si>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</si>
  <si>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</si>
  <si>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</si>
  <si>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</si>
  <si>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</si>
  <si>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</si>
  <si>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</si>
  <si>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</si>
  <si>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</si>
  <si>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</si>
  <si>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</si>
  <si>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</si>
  <si>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</si>
  <si>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</si>
  <si>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</si>
  <si>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</si>
  <si>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</si>
  <si>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</si>
  <si>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</si>
  <si>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</si>
  <si>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</si>
  <si>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</si>
  <si>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</si>
  <si>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</si>
  <si>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</si>
  <si>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</si>
  <si>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</si>
  <si>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</si>
  <si>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</si>
  <si>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</si>
  <si>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</si>
  <si>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</si>
  <si>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</si>
  <si>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</si>
  <si>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</si>
  <si>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</si>
  <si>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</si>
  <si>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</si>
  <si>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</si>
  <si>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</si>
  <si>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</si>
  <si>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</si>
  <si>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</si>
  <si>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</si>
  <si>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</si>
  <si>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</si>
  <si>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</si>
  <si>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</si>
  <si>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</si>
  <si>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</si>
  <si>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</si>
  <si>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</si>
  <si>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</si>
  <si>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</si>
  <si>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</si>
  <si>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</si>
  <si>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</si>
  <si>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</si>
  <si>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</si>
  <si>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</si>
  <si>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</si>
  <si>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</si>
  <si>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</si>
  <si>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</si>
  <si>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</si>
  <si>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</si>
  <si>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</si>
  <si>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</si>
  <si>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</si>
  <si>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</si>
  <si>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</si>
  <si>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</si>
  <si>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</si>
  <si>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</si>
  <si>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</si>
  <si>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</si>
  <si>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</si>
  <si>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</si>
  <si>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</si>
  <si>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</si>
  <si>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</si>
  <si>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</si>
  <si>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</si>
  <si>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</si>
  <si>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</si>
  <si>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</si>
  <si>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</si>
  <si>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</si>
  <si>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</si>
  <si>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</si>
  <si>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</si>
  <si>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</si>
  <si>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</si>
  <si>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</si>
  <si>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</si>
  <si>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</si>
  <si>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</si>
  <si>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</si>
  <si>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</si>
  <si>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</si>
  <si>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</si>
  <si>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</si>
  <si>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</si>
  <si>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</si>
  <si>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</si>
  <si>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</si>
  <si>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</si>
  <si>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</si>
  <si>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</si>
  <si>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</si>
  <si>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</si>
  <si>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</si>
  <si>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</si>
  <si>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</si>
  <si>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</si>
  <si>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</si>
  <si>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</si>
  <si>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</si>
  <si>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</si>
  <si>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</si>
  <si>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</si>
  <si>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</si>
  <si>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</si>
  <si>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</si>
  <si>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</si>
  <si>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</si>
  <si>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</si>
  <si>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</si>
  <si>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</si>
  <si>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</si>
  <si>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</si>
  <si>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</si>
  <si>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</si>
  <si>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</si>
  <si>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</si>
  <si>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</si>
  <si>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</si>
  <si>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</si>
  <si>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</si>
  <si>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</si>
  <si>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</si>
  <si>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</si>
  <si>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</si>
  <si>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</si>
  <si>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</si>
  <si>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</si>
  <si>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</si>
  <si>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</si>
  <si>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</si>
  <si>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</si>
  <si>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</si>
  <si>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</si>
  <si>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</si>
  <si>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</si>
  <si>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</si>
  <si>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</si>
  <si>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</si>
  <si>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</si>
  <si>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</si>
  <si>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</si>
  <si>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</si>
  <si>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</si>
  <si>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</si>
  <si>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</si>
  <si>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</si>
  <si>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</si>
  <si>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</si>
  <si>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</si>
  <si>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</si>
  <si>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</si>
  <si>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</si>
  <si>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</si>
  <si>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</si>
  <si>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</si>
  <si>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</si>
  <si>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</si>
  <si>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</si>
  <si>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</si>
  <si>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</si>
  <si>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</si>
  <si>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</si>
  <si>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</si>
  <si>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</si>
  <si>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</si>
  <si>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</si>
  <si>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</si>
  <si>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</si>
  <si>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</si>
  <si>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</si>
  <si>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</si>
  <si>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</si>
  <si>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</si>
  <si>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</si>
  <si>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</si>
  <si>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</si>
  <si>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</si>
  <si>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</si>
  <si>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</si>
  <si>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</si>
  <si>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</si>
  <si>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</si>
  <si>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</si>
  <si>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</si>
  <si>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</si>
  <si>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</si>
  <si>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</si>
  <si>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</si>
  <si>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</si>
  <si>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</si>
  <si>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</si>
  <si>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</si>
  <si>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</si>
  <si>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</si>
  <si>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</si>
  <si>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</si>
  <si>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</si>
  <si>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</si>
  <si>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</si>
  <si>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</si>
  <si>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</si>
  <si>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</si>
  <si>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</si>
  <si>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</si>
  <si>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</si>
  <si>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</si>
  <si>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</si>
  <si>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</si>
  <si>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</si>
  <si>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</si>
  <si>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</si>
  <si>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</si>
  <si>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</si>
  <si>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</si>
  <si>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</si>
  <si>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</si>
  <si>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</si>
  <si>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</si>
  <si>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</si>
  <si>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</si>
  <si>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</si>
  <si>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</si>
  <si>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</si>
  <si>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</si>
  <si>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</si>
  <si>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</si>
  <si>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</si>
  <si>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</si>
  <si>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</si>
  <si>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</si>
  <si>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</si>
  <si>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</si>
  <si>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</si>
  <si>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</si>
  <si>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</si>
  <si>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</si>
  <si>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</si>
  <si>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</si>
  <si>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</si>
  <si>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</si>
  <si>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</si>
  <si>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</si>
  <si>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</si>
  <si>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</si>
  <si>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</si>
  <si>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</si>
  <si>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</si>
  <si>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</si>
  <si>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</si>
  <si>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</si>
  <si>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</si>
  <si>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</si>
  <si>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</si>
  <si>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</si>
  <si>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</si>
  <si>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</si>
  <si>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</si>
  <si>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</si>
  <si>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</si>
  <si>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</si>
  <si>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</si>
  <si>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</si>
  <si>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</si>
  <si>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</si>
  <si>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</si>
  <si>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</si>
  <si>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</si>
  <si>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</si>
  <si>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</si>
  <si>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</si>
  <si>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</si>
  <si>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</si>
  <si>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</si>
  <si>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</si>
  <si>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</si>
  <si>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</si>
  <si>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</si>
  <si>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</si>
  <si>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</si>
  <si>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</si>
  <si>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</si>
  <si>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</si>
  <si>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</si>
  <si>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</si>
  <si>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</si>
  <si>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</si>
  <si>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</si>
  <si>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</si>
  <si>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</si>
  <si>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</si>
  <si>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</si>
  <si>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</si>
  <si>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</si>
  <si>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</si>
  <si>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</si>
  <si>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</si>
  <si>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</si>
  <si>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</si>
  <si>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</si>
  <si>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</si>
  <si>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</si>
  <si>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</si>
  <si>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</si>
  <si>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</si>
  <si>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</si>
  <si>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</si>
  <si>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</si>
  <si>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</si>
  <si>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</si>
  <si>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</si>
  <si>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</si>
  <si>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</si>
  <si>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</si>
  <si>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</si>
  <si>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</si>
  <si>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</si>
  <si>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</si>
  <si>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</si>
  <si>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</si>
  <si>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</si>
  <si>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</si>
  <si>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</si>
  <si>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</si>
  <si>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</si>
  <si>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</si>
  <si>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</si>
  <si>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</si>
  <si>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</si>
  <si>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</si>
  <si>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</si>
  <si>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</si>
  <si>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</si>
  <si>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</si>
  <si>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</si>
  <si>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</si>
  <si>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</si>
  <si>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</si>
  <si>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</si>
  <si>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</si>
  <si>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</si>
  <si>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</si>
  <si>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</si>
  <si>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</si>
  <si>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</si>
  <si>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</si>
  <si>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</si>
  <si>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</si>
  <si>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</si>
  <si>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</si>
  <si>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</si>
  <si>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</si>
  <si>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</si>
  <si>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</si>
  <si>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</si>
  <si>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</si>
  <si>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</si>
  <si>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</si>
  <si>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</si>
  <si>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</si>
  <si>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</si>
  <si>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</si>
  <si>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</si>
  <si>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</si>
  <si>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</si>
  <si>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</si>
  <si>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</si>
  <si>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</si>
  <si>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</si>
  <si>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</si>
  <si>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</si>
  <si>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</si>
  <si>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</si>
  <si>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</si>
  <si>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</si>
  <si>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</si>
  <si>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</si>
  <si>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</si>
  <si>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</si>
  <si>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</si>
  <si>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</si>
  <si>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</si>
  <si>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</si>
  <si>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</si>
  <si>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</si>
  <si>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</si>
  <si>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</si>
  <si>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</si>
  <si>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</si>
  <si>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</si>
  <si>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</si>
  <si>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</si>
  <si>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</si>
  <si>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</si>
  <si>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</si>
  <si>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</si>
  <si>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</si>
  <si>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</si>
  <si>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</si>
  <si>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</si>
  <si>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</si>
  <si>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</si>
  <si>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</si>
  <si>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</si>
  <si>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</si>
  <si>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</si>
  <si>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</si>
  <si>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</si>
  <si>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</si>
  <si>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</si>
  <si>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</si>
  <si>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</si>
  <si>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</si>
  <si>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</si>
  <si>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</si>
  <si>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</si>
  <si>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</si>
  <si>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</si>
  <si>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</si>
  <si>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</si>
  <si>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</si>
  <si>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</si>
  <si>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</si>
  <si>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</si>
  <si>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</si>
  <si>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</si>
  <si>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</si>
  <si>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</si>
  <si>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</si>
  <si>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</si>
  <si>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</si>
  <si>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</si>
  <si>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</si>
  <si>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</si>
  <si>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</si>
  <si>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</si>
  <si>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</si>
  <si>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</si>
  <si>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</si>
  <si>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</si>
  <si>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</si>
  <si>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</si>
  <si>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</si>
  <si>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</si>
  <si>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</si>
  <si>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</si>
  <si>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</si>
  <si>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</si>
  <si>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</si>
  <si>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</si>
  <si>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</si>
  <si>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</si>
  <si>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</si>
  <si>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</si>
  <si>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</si>
  <si>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</si>
  <si>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</si>
  <si>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</si>
  <si>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</si>
  <si>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</si>
  <si>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</si>
  <si>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</si>
  <si>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</si>
  <si>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</si>
  <si>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</si>
  <si>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</si>
  <si>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</si>
  <si>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</si>
  <si>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</si>
  <si>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</si>
  <si>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</si>
  <si>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</si>
  <si>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</si>
  <si>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</si>
  <si>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</si>
  <si>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</si>
  <si>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</si>
  <si>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</si>
  <si>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</si>
  <si>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</si>
  <si>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</si>
  <si>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</si>
  <si>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</si>
  <si>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</si>
  <si>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</si>
  <si>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</si>
  <si>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</si>
  <si>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</si>
  <si>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</si>
  <si>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</si>
  <si>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</si>
  <si>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</si>
  <si>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</si>
  <si>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</si>
  <si>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</si>
  <si>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</si>
  <si>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</si>
  <si>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</si>
  <si>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</si>
  <si>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</si>
  <si>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</si>
  <si>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</si>
  <si>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</si>
  <si>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</si>
  <si>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</si>
  <si>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</si>
  <si>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</si>
  <si>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</si>
  <si>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</si>
  <si>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</si>
  <si>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</si>
  <si>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</si>
  <si>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</si>
  <si>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</si>
  <si>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</si>
  <si>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</si>
  <si>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</si>
  <si>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</si>
  <si>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</si>
  <si>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</si>
  <si>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</si>
  <si>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</si>
  <si>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</si>
  <si>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</si>
  <si>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</si>
  <si>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</si>
  <si>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</si>
  <si>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</si>
  <si>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</si>
  <si>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</si>
  <si>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</si>
  <si>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</si>
  <si>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</si>
  <si>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</si>
  <si>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</si>
  <si>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</si>
  <si>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</si>
  <si>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</si>
  <si>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</si>
  <si>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</si>
  <si>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</si>
  <si>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</si>
  <si>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</si>
  <si>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</si>
  <si>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</si>
  <si>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</si>
  <si>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</si>
  <si>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</si>
  <si>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</si>
  <si>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</si>
  <si>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</si>
  <si>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</si>
  <si>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</si>
  <si>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</si>
  <si>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</si>
  <si>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</si>
  <si>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</si>
  <si>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</si>
  <si>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</si>
  <si>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</si>
  <si>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</si>
  <si>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</si>
  <si>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</si>
  <si>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</si>
  <si>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</si>
  <si>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</si>
  <si>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</si>
  <si>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</si>
  <si>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</si>
  <si>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</si>
  <si>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</si>
  <si>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</si>
  <si>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</si>
  <si>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</si>
  <si>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</si>
  <si>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</si>
  <si>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</si>
  <si>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</si>
  <si>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</si>
  <si>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</si>
  <si>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</si>
  <si>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</si>
  <si>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</si>
  <si>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</si>
  <si>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</si>
  <si>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</si>
  <si>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</si>
  <si>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</si>
  <si>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</si>
  <si>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</si>
  <si>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</si>
  <si>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</si>
  <si>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</si>
  <si>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</si>
  <si>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</si>
  <si>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</si>
  <si>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</si>
  <si>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</si>
  <si>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</si>
  <si>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</si>
  <si>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</si>
  <si>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</si>
  <si>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</si>
  <si>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</si>
  <si>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</si>
  <si>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</si>
  <si>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</si>
  <si>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</si>
  <si>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</si>
  <si>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</si>
  <si>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</si>
  <si>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</si>
  <si>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</si>
  <si>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</si>
  <si>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</si>
  <si>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</si>
  <si>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</si>
  <si>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</si>
  <si>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</si>
  <si>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</si>
  <si>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</si>
  <si>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</si>
  <si>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</si>
  <si>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</si>
  <si>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</si>
  <si>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</si>
  <si>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</si>
  <si>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</si>
  <si>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</si>
  <si>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</si>
  <si>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</si>
  <si>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</si>
  <si>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</si>
  <si>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</si>
  <si>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</si>
  <si>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</si>
  <si>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</si>
  <si>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</si>
  <si>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</si>
  <si>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</si>
  <si>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</si>
  <si>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</si>
  <si>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</si>
  <si>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</si>
  <si>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</si>
  <si>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</si>
  <si>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</si>
  <si>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</si>
  <si>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</si>
  <si>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</si>
  <si>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</si>
  <si>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</si>
  <si>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</si>
  <si>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</si>
  <si>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</si>
  <si>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</si>
  <si>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</si>
  <si>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</si>
  <si>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</si>
  <si>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</si>
  <si>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</si>
  <si>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</si>
  <si>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</si>
  <si>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</si>
  <si>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</si>
  <si>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</si>
  <si>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</si>
  <si>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</si>
  <si>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</si>
  <si>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</si>
  <si>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</si>
  <si>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</si>
  <si>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</si>
  <si>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</si>
  <si>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</si>
  <si>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</si>
  <si>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</si>
  <si>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</si>
  <si>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</si>
  <si>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</si>
  <si>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</si>
  <si>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</si>
  <si>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</si>
  <si>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</si>
  <si>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</si>
  <si>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</si>
  <si>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</si>
  <si>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</si>
  <si>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</si>
  <si>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</si>
  <si>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</si>
  <si>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</si>
  <si>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</si>
  <si>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</si>
  <si>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</si>
  <si>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</si>
  <si>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</si>
  <si>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</si>
  <si>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</si>
  <si>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</si>
  <si>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</si>
  <si>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</si>
  <si>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</si>
  <si>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</si>
  <si>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</si>
  <si>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</si>
  <si>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</si>
  <si>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</si>
  <si>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</si>
  <si>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</si>
  <si>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</si>
  <si>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</si>
  <si>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</si>
  <si>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</si>
  <si>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</si>
  <si>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</si>
  <si>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</si>
  <si>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</si>
  <si>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</si>
  <si>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</si>
  <si>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</si>
  <si>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</si>
  <si>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</si>
  <si>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</si>
  <si>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</si>
  <si>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</si>
  <si>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</si>
  <si>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</si>
  <si>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</si>
  <si>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</si>
  <si>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</si>
  <si>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</si>
  <si>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</si>
  <si>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</si>
  <si>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</si>
  <si>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</si>
  <si>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</si>
  <si>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</si>
  <si>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</si>
  <si>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</si>
  <si>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</si>
  <si>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</si>
  <si>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</si>
  <si>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</si>
  <si>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</si>
  <si>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</si>
  <si>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</si>
  <si>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</si>
  <si>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</si>
  <si>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</si>
  <si>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</si>
  <si>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</si>
  <si>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</si>
  <si>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</si>
  <si>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</si>
  <si>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</si>
  <si>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</si>
  <si>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</si>
  <si>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</si>
  <si>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</si>
  <si>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</si>
  <si>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</si>
  <si>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</si>
  <si>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</si>
  <si>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</si>
  <si>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</si>
  <si>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</si>
  <si>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</si>
  <si>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</si>
  <si>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</si>
  <si>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</si>
  <si>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</si>
  <si>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</si>
  <si>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</si>
  <si>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</si>
  <si>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</si>
  <si>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</si>
  <si>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</si>
  <si>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</si>
  <si>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</si>
  <si>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</si>
  <si>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</si>
  <si>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</si>
  <si>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</si>
  <si>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</si>
  <si>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</si>
  <si>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</si>
  <si>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</si>
  <si>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</si>
  <si>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</si>
  <si>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</si>
  <si>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</si>
  <si>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</si>
  <si>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</si>
  <si>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</si>
  <si>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</si>
  <si>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</si>
  <si>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</si>
  <si>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</si>
  <si>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</si>
  <si>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</si>
  <si>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</si>
  <si>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</si>
  <si>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</si>
  <si>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</si>
  <si>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</si>
  <si>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</si>
  <si>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</si>
  <si>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</si>
  <si>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</si>
  <si>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</si>
  <si>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</si>
  <si>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</si>
  <si>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</si>
  <si>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</si>
  <si>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</si>
  <si>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</si>
  <si>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</si>
  <si>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</si>
  <si>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</si>
  <si>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</si>
  <si>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</si>
  <si>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</si>
  <si>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</si>
  <si>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</si>
  <si>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</si>
  <si>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</si>
  <si>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</si>
  <si>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</si>
  <si>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</si>
  <si>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</si>
  <si>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</si>
  <si>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</si>
  <si>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</si>
  <si>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</si>
  <si>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</si>
  <si>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</si>
  <si>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</si>
  <si>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</si>
  <si>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</si>
  <si>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</si>
  <si>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</si>
  <si>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</si>
  <si>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</si>
  <si>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</si>
  <si>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</si>
  <si>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</si>
  <si>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</si>
  <si>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</si>
  <si>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</si>
  <si>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</si>
  <si>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</si>
  <si>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</si>
  <si>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</si>
  <si>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</si>
  <si>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</si>
  <si>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</si>
  <si>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</si>
  <si>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</si>
  <si>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</si>
  <si>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</si>
  <si>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</si>
  <si>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</si>
  <si>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</si>
  <si>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</si>
  <si>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</si>
  <si>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</si>
  <si>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</si>
  <si>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</si>
  <si>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</si>
  <si>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</si>
  <si>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</si>
  <si>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</si>
  <si>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</si>
  <si>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</si>
  <si>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</si>
  <si>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</si>
  <si>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</si>
  <si>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</si>
  <si>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</si>
  <si>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</si>
  <si>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</si>
  <si>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</si>
  <si>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</si>
  <si>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</si>
  <si>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</si>
  <si>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</si>
  <si>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</si>
  <si>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</si>
  <si>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</si>
  <si>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</si>
  <si>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</si>
  <si>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</si>
  <si>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</si>
  <si>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</si>
  <si>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</si>
  <si>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</si>
  <si>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</si>
  <si>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</si>
  <si>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</si>
  <si>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</si>
  <si>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</si>
  <si>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</si>
  <si>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</si>
  <si>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</si>
  <si>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</si>
  <si>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</si>
  <si>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</si>
  <si>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</si>
  <si>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</si>
  <si>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</si>
  <si>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</si>
  <si>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</si>
  <si>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</si>
  <si>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</si>
  <si>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</si>
  <si>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</si>
  <si>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</si>
  <si>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</si>
  <si>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</si>
  <si>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</si>
  <si>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</si>
  <si>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</si>
  <si>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</si>
  <si>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</si>
  <si>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</si>
  <si>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</si>
  <si>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</si>
  <si>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</si>
  <si>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</si>
  <si>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</si>
  <si>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</si>
  <si>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</si>
  <si>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</si>
  <si>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</si>
  <si>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</si>
  <si>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</si>
  <si>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</si>
  <si>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</si>
  <si>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</si>
  <si>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</si>
  <si>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</si>
  <si>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</si>
  <si>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</si>
  <si>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</si>
  <si>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</si>
  <si>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</si>
  <si>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</si>
  <si>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</si>
  <si>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</si>
  <si>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</si>
  <si>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</si>
  <si>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</si>
  <si>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</si>
  <si>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</si>
  <si>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</si>
  <si>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</si>
  <si>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</si>
  <si>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</si>
  <si>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</si>
  <si>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</si>
  <si>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</si>
  <si>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</si>
  <si>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</si>
  <si>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</si>
  <si>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</si>
  <si>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</si>
  <si>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</si>
  <si>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</si>
  <si>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</si>
  <si>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</si>
  <si>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</si>
  <si>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</si>
  <si>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</si>
  <si>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</si>
  <si>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</si>
  <si>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</si>
  <si>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</si>
  <si>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</si>
  <si>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</si>
  <si>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</si>
  <si>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</si>
  <si>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</si>
  <si>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</si>
  <si>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</si>
  <si>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</si>
  <si>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</si>
  <si>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</si>
  <si>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</si>
  <si>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</si>
  <si>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</si>
  <si>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</si>
  <si>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</si>
  <si>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</si>
  <si>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</si>
  <si>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</si>
  <si>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</si>
  <si>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</si>
  <si>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</si>
  <si>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</si>
  <si>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</si>
  <si>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</si>
  <si>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</si>
  <si>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</si>
  <si>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</si>
  <si>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</si>
  <si>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</si>
  <si>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</si>
  <si>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</si>
  <si>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</si>
  <si>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</si>
  <si>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</si>
  <si>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</si>
  <si>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</si>
  <si>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</si>
  <si>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</si>
  <si>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</si>
  <si>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</si>
  <si>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</si>
  <si>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</si>
  <si>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</si>
  <si>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</si>
  <si>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</si>
  <si>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</si>
  <si>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</si>
  <si>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</si>
  <si>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</si>
  <si>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</si>
  <si>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</si>
  <si>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</si>
  <si>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</si>
  <si>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</si>
  <si>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</si>
  <si>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</si>
  <si>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</si>
  <si>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</si>
  <si>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</si>
  <si>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</si>
  <si>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</si>
  <si>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</si>
  <si>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</si>
  <si>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</si>
  <si>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</si>
  <si>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</si>
  <si>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</si>
  <si>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</si>
  <si>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</si>
  <si>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</si>
  <si>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</si>
  <si>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</si>
  <si>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</si>
  <si>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</si>
  <si>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</si>
  <si>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</si>
  <si>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</si>
  <si>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</si>
  <si>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</si>
  <si>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</si>
  <si>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</si>
  <si>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</si>
  <si>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</si>
  <si>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</si>
  <si>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</si>
  <si>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</si>
  <si>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</si>
  <si>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</si>
  <si>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</si>
  <si>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</si>
  <si>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</si>
  <si>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</si>
  <si>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</si>
  <si>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</si>
  <si>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</si>
  <si>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</si>
  <si>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</si>
  <si>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</si>
  <si>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</si>
  <si>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</si>
  <si>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</si>
  <si>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</si>
  <si>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</si>
  <si>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</si>
  <si>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</si>
  <si>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</si>
  <si>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</si>
  <si>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</si>
  <si>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</si>
  <si>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</si>
  <si>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</si>
  <si>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</si>
  <si>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</si>
  <si>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</si>
  <si>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</si>
  <si>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</si>
  <si>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</si>
  <si>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</si>
  <si>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</si>
  <si>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</si>
  <si>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</si>
  <si>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</si>
  <si>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</si>
  <si>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</si>
  <si>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</si>
  <si>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</si>
  <si>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</si>
  <si>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</si>
  <si>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</si>
  <si>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</si>
  <si>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</si>
  <si>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</si>
  <si>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</si>
  <si>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</si>
  <si>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</si>
  <si>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</si>
  <si>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</si>
  <si>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</si>
  <si>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</si>
  <si>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</si>
  <si>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</si>
  <si>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</si>
  <si>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</si>
  <si>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</si>
  <si>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</si>
  <si>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</si>
  <si>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</si>
  <si>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</si>
  <si>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</si>
  <si>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</si>
  <si>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</si>
  <si>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</si>
  <si>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</si>
  <si>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</si>
  <si>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</si>
  <si>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</si>
  <si>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</si>
  <si>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</si>
  <si>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</si>
  <si>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</si>
  <si>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</si>
  <si>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</si>
  <si>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</si>
  <si>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</si>
  <si>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</si>
  <si>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</si>
  <si>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</si>
  <si>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</si>
  <si>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</si>
  <si>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</si>
  <si>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</si>
  <si>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</si>
  <si>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</si>
  <si>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</si>
  <si>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</si>
  <si>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</si>
  <si>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</si>
  <si>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</si>
  <si>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</si>
  <si>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</si>
  <si>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</si>
  <si>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</si>
  <si>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</si>
  <si>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</si>
  <si>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</si>
  <si>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</si>
  <si>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</si>
  <si>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</si>
  <si>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</si>
  <si>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</si>
  <si>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</si>
  <si>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</si>
  <si>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</si>
  <si>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</si>
  <si>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</si>
  <si>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</si>
  <si>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</si>
  <si>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</si>
  <si>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</si>
  <si>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</si>
  <si>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</si>
  <si>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</si>
  <si>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</si>
  <si>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</si>
  <si>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</si>
  <si>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</si>
  <si>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</si>
  <si>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</si>
  <si>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</si>
  <si>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</si>
  <si>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</si>
  <si>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</si>
  <si>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</si>
  <si>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</si>
  <si>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</si>
  <si>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</si>
  <si>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</si>
  <si>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</si>
  <si>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</si>
  <si>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</si>
  <si>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</si>
  <si>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</si>
  <si>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</si>
  <si>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</si>
  <si>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</si>
  <si>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</si>
  <si>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</si>
  <si>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</si>
  <si>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</si>
  <si>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</si>
  <si>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</si>
  <si>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</si>
  <si>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</si>
  <si>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</si>
  <si>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</si>
  <si>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</si>
  <si>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</si>
  <si>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</si>
  <si>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</si>
  <si>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</si>
  <si>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</si>
  <si>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</si>
  <si>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</si>
  <si>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</si>
  <si>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</si>
  <si>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</si>
  <si>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</si>
  <si>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</si>
  <si>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</si>
  <si>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</si>
  <si>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</si>
  <si>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</si>
  <si>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</si>
  <si>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</si>
  <si>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</si>
  <si>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</si>
  <si>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</si>
  <si>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</si>
  <si>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</si>
  <si>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</si>
  <si>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</si>
  <si>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</si>
  <si>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</si>
  <si>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</si>
  <si>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</si>
  <si>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</si>
  <si>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</si>
  <si>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</si>
  <si>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</si>
  <si>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</si>
  <si>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</si>
  <si>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</si>
  <si>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</si>
  <si>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</si>
  <si>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</si>
  <si>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</si>
  <si>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</si>
  <si>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</si>
  <si>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</si>
  <si>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</si>
  <si>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</si>
  <si>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</si>
  <si>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</si>
  <si>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</si>
  <si>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</si>
  <si>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</si>
  <si>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</si>
  <si>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</si>
  <si>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</si>
  <si>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</si>
  <si>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</si>
  <si>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</si>
  <si>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</si>
  <si>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</si>
  <si>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</si>
  <si>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</si>
  <si>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</si>
  <si>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</si>
  <si>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</si>
  <si>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</si>
  <si>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</si>
  <si>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</si>
  <si>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</si>
  <si>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</si>
  <si>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</si>
  <si>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</si>
  <si>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</si>
  <si>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</si>
  <si>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</si>
  <si>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</si>
  <si>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</si>
  <si>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</si>
  <si>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</si>
  <si>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</si>
  <si>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</si>
  <si>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</si>
  <si>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</si>
  <si>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</si>
  <si>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</si>
  <si>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</si>
  <si>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</si>
  <si>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</si>
  <si>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</si>
  <si>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</si>
  <si>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</si>
  <si>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</si>
  <si>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</si>
  <si>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</si>
  <si>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</si>
  <si>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</si>
  <si>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</si>
  <si>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</si>
  <si>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</si>
  <si>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</si>
  <si>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</si>
  <si>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</si>
  <si>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</si>
  <si>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</si>
  <si>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</si>
  <si>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</si>
  <si>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</si>
  <si>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</si>
  <si>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</si>
  <si>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</si>
  <si>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</si>
  <si>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</si>
  <si>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</si>
  <si>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</si>
  <si>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</si>
  <si>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</si>
  <si>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</si>
  <si>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</si>
  <si>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</si>
  <si>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</si>
  <si>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</si>
  <si>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</si>
  <si>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</si>
  <si>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</si>
  <si>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</si>
  <si>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</si>
  <si>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</si>
  <si>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</si>
  <si>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</si>
  <si>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</si>
  <si>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</si>
  <si>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</si>
  <si>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</si>
  <si>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</si>
  <si>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</si>
  <si>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</si>
  <si>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</si>
  <si>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</si>
  <si>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</si>
  <si>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</si>
  <si>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</si>
  <si>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</si>
  <si>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</si>
  <si>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</si>
  <si>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</si>
  <si>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</si>
  <si>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</si>
  <si>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</si>
  <si>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</si>
  <si>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</si>
  <si>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</si>
  <si>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</si>
  <si>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</si>
  <si>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</si>
  <si>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</si>
  <si>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</si>
  <si>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</si>
  <si>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</si>
  <si>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</si>
  <si>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</si>
  <si>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</si>
  <si>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</si>
  <si>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</si>
  <si>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</si>
  <si>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</si>
  <si>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</si>
  <si>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</si>
  <si>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</si>
  <si>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</si>
  <si>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</si>
  <si>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</si>
  <si>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</si>
  <si>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</si>
  <si>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</si>
  <si>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</si>
  <si>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</si>
  <si>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</si>
  <si>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</si>
  <si>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</si>
  <si>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</si>
  <si>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</si>
  <si>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</si>
  <si>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</si>
  <si>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</si>
  <si>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</si>
  <si>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</si>
  <si>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</si>
  <si>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</si>
  <si>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</si>
  <si>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</si>
  <si>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</si>
  <si>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</si>
  <si>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</si>
  <si>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</si>
  <si>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</si>
  <si>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</si>
  <si>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</si>
  <si>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</si>
  <si>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</si>
  <si>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</si>
  <si>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</si>
  <si>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</si>
  <si>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</si>
  <si>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</si>
  <si>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</si>
  <si>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</si>
  <si>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</si>
  <si>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</si>
  <si>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</si>
  <si>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</si>
  <si>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</si>
  <si>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</si>
  <si>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</si>
  <si>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</si>
  <si>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</si>
  <si>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</si>
  <si>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</si>
  <si>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</si>
  <si>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</si>
  <si>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</si>
  <si>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</si>
  <si>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</si>
  <si>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</si>
  <si>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</si>
  <si>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</si>
  <si>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</si>
  <si>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</si>
  <si>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</si>
  <si>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</si>
  <si>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</si>
  <si>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</si>
  <si>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</si>
  <si>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</si>
  <si>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</si>
  <si>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</si>
  <si>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</si>
  <si>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</si>
  <si>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</si>
  <si>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</si>
  <si>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</si>
  <si>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</si>
  <si>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</si>
  <si>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</si>
  <si>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</si>
  <si>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</si>
  <si>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</si>
  <si>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</si>
  <si>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</si>
  <si>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</si>
  <si>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</si>
  <si>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</si>
  <si>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</si>
  <si>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</si>
  <si>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</si>
  <si>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</si>
  <si>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</si>
  <si>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</si>
  <si>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</si>
  <si>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</si>
  <si>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</si>
  <si>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</si>
  <si>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</si>
  <si>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</si>
  <si>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</si>
  <si>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</si>
  <si>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</si>
  <si>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</si>
  <si>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</si>
  <si>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</si>
  <si>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</si>
  <si>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</si>
  <si>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</si>
  <si>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</si>
  <si>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</si>
  <si>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</si>
  <si>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</si>
  <si>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</si>
  <si>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</si>
  <si>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</si>
  <si>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</si>
  <si>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</si>
  <si>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</si>
  <si>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</si>
  <si>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</si>
  <si>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</si>
  <si>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</si>
  <si>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</si>
  <si>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</si>
  <si>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</si>
  <si>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</si>
  <si>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</si>
  <si>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</si>
  <si>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</si>
  <si>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</si>
  <si>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</si>
  <si>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</si>
  <si>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</si>
  <si>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</si>
  <si>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</si>
  <si>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</si>
  <si>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</si>
  <si>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</si>
  <si>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</si>
  <si>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</si>
  <si>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</si>
  <si>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</si>
  <si>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</si>
  <si>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</si>
  <si>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</si>
  <si>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</si>
  <si>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</si>
  <si>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</si>
  <si>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</si>
  <si>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</si>
  <si>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</si>
  <si>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</si>
  <si>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</si>
  <si>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</si>
  <si>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</si>
  <si>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</si>
  <si>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</si>
  <si>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</si>
  <si>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</si>
  <si>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</si>
  <si>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</si>
  <si>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</si>
  <si>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</si>
  <si>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</si>
  <si>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</si>
  <si>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</si>
  <si>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</si>
  <si>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</si>
  <si>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</si>
  <si>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</si>
  <si>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</si>
  <si>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</si>
  <si>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</si>
  <si>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</si>
  <si>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</si>
  <si>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</si>
  <si>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</si>
  <si>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</si>
  <si>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</si>
  <si>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</si>
  <si>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</si>
  <si>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</si>
  <si>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</si>
  <si>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</si>
  <si>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</si>
  <si>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</si>
  <si>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</si>
  <si>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</si>
  <si>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</si>
  <si>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</si>
  <si>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</si>
  <si>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</si>
  <si>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</si>
  <si>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</si>
  <si>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</si>
  <si>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</si>
  <si>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</si>
  <si>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</si>
  <si>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</si>
  <si>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</si>
  <si>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</si>
  <si>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</si>
  <si>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</si>
  <si>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</si>
  <si>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</si>
  <si>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</si>
  <si>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</si>
  <si>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</si>
  <si>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</si>
  <si>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</si>
  <si>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</si>
  <si>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</si>
  <si>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</si>
  <si>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</si>
  <si>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</si>
  <si>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</si>
  <si>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</si>
  <si>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</si>
  <si>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</si>
  <si>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</si>
  <si>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</si>
  <si>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</si>
  <si>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</si>
  <si>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</si>
  <si>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</si>
  <si>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</si>
  <si>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</si>
  <si>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</si>
  <si>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</si>
  <si>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</si>
  <si>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</si>
  <si>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</si>
  <si>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</si>
  <si>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</si>
  <si>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</si>
  <si>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</si>
  <si>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</si>
  <si>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</si>
  <si>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</si>
  <si>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</si>
  <si>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</si>
  <si>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</si>
  <si>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</si>
  <si>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</si>
  <si>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</si>
  <si>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</si>
  <si>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</si>
  <si>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</si>
  <si>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</si>
  <si>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</si>
  <si>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</si>
  <si>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</si>
  <si>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</si>
  <si>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</si>
  <si>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</si>
  <si>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</si>
  <si>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</si>
  <si>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</si>
  <si>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</si>
  <si>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</si>
  <si>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</si>
  <si>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</si>
  <si>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</si>
  <si>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</si>
  <si>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</si>
  <si>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</si>
  <si>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</si>
  <si>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</si>
  <si>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</si>
  <si>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</si>
  <si>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</si>
  <si>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</si>
  <si>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</si>
  <si>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</si>
  <si>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</si>
  <si>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</si>
  <si>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</si>
  <si>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</si>
  <si>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Less than 1000</t>
  </si>
  <si>
    <t>5000 to 9999</t>
  </si>
  <si>
    <t>10000 ot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</si>
  <si>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</si>
  <si>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</si>
  <si>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</si>
  <si>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</si>
  <si>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</si>
  <si>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</si>
  <si>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</si>
  <si>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 or equal to 50000</t>
  </si>
  <si>
    <t>Outcome</t>
  </si>
  <si>
    <t>Backers_Count</t>
  </si>
  <si>
    <t>Mean Successful</t>
  </si>
  <si>
    <t>Median Successful</t>
  </si>
  <si>
    <t>Minimum Successful</t>
  </si>
  <si>
    <t>Maximum Successful</t>
  </si>
  <si>
    <t>Variance Successful</t>
  </si>
  <si>
    <t>STD Successful</t>
  </si>
  <si>
    <t>Mean Unsuccessful</t>
  </si>
  <si>
    <t>Median Unsuccessful</t>
  </si>
  <si>
    <t>Minimum Unsuccessful</t>
  </si>
  <si>
    <t>Maximum Unsuccessful</t>
  </si>
  <si>
    <t>Variance Unsuccessful</t>
  </si>
  <si>
    <t>STD Unsuccessful</t>
  </si>
  <si>
    <t>It is more logical to use the mean in this data set. Since the STD is so high, using the median would not account for the range potential of possible backers.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</si>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</sst>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9" fontId="0" fillId="0" borderId="0" xfId="42" applyFont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[CrowdfundingBookFINISHED.xlsx]PCPivotChart!PivotTable5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PCPivotChart!$B$3:$B$4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PCPivotChart!$B$5:$B$14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0F46-A69B-F298D4169CAE}"/>
            </c:ext>
          </c:extLst>
        </c:ser>
        <c:ser>
          <c:idx val="1"/>
          <c:order val="1"/>
          <c:tx>
            <c:strRef>
              <c:f>PCPivotChart!$C$3:$C$4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PCPivotChart!$C$5:$C$14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E-0F46-A69B-F298D4169CAE}"/>
            </c:ext>
          </c:extLst>
        </c:ser>
        <c:ser>
          <c:idx val="2"/>
          <c:order val="2"/>
          <c:tx>
            <c:strRef>
              <c:f>PCPivotChart!$D$3:$D$4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PCPivotChart!$D$5:$D$14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E-0F46-A69B-F298D4169CAE}"/>
            </c:ext>
          </c:extLst>
        </c:ser>
        <c:ser>
          <c:idx val="3"/>
          <c:order val="3"/>
          <c:tx>
            <c:strRef>
              <c:f>PCPivotChart!$E$3:$E$4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PCPivotChart!$E$5:$E$14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E-0F46-A69B-F298D416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1488512"/>
        <c:axId val="793187984"/>
      </c:barChart>
      <c:catAx>
        <c:axId val="11514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87984"/>
        <c:crosses val="autoZero"/>
        <c:auto val="1"/>
        <c:lblAlgn val="ctr"/>
        <c:lblOffset val="100"/>
        <c:noMultiLvlLbl val="0"/>
      </c:catAx>
      <c:valAx>
        <c:axId val="793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[CrowdfundingBookFINISHED.xlsx]SCPivotChart!PivotTable6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699947506561676E-2"/>
          <c:y val="1.5596590909090909E-2"/>
          <c:w val="0.86689711286089244"/>
          <c:h val="0.769278140658554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SCPivotChart!$B$4:$B$5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SCPivotChart!$A$6:$A$30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SCPivotChart!$B$6:$B$30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9-E14B-B5DF-0459B3B6628B}"/>
            </c:ext>
          </c:extLst>
        </c:ser>
        <c:ser>
          <c:idx val="1"/>
          <c:order val="1"/>
          <c:tx>
            <c:strRef>
              <c:f>SCPivotChart!$C$4:$C$5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SCPivotChart!$A$6:$A$30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SCPivotChart!$C$6:$C$30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9-E14B-B5DF-0459B3B6628B}"/>
            </c:ext>
          </c:extLst>
        </c:ser>
        <c:ser>
          <c:idx val="2"/>
          <c:order val="2"/>
          <c:tx>
            <c:strRef>
              <c:f>SCPivotChart!$D$4:$D$5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SCPivotChart!$A$6:$A$30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SCPivotChart!$D$6:$D$30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9-E14B-B5DF-0459B3B6628B}"/>
            </c:ext>
          </c:extLst>
        </c:ser>
        <c:ser>
          <c:idx val="3"/>
          <c:order val="3"/>
          <c:tx>
            <c:strRef>
              <c:f>SCPivotChart!$E$4:$E$5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SCPivotChart!$A$6:$A$30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SCPivotChart!$E$6:$E$30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9-E14B-B5DF-0459B3B6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346992"/>
        <c:axId val="1220636544"/>
      </c:barChart>
      <c:catAx>
        <c:axId val="8953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36544"/>
        <c:crosses val="autoZero"/>
        <c:auto val="1"/>
        <c:lblAlgn val="ctr"/>
        <c:lblOffset val="100"/>
        <c:noMultiLvlLbl val="0"/>
      </c:catAx>
      <c:valAx>
        <c:axId val="12206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[CrowdfundingBookFINISHED.xlsx]DateLineGraph!PivotTable1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DateLineGraph!$B$4:$B$5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DateLineGraph!$B$6:$B$18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B-FE45-8E77-C5E87DDD862D}"/>
            </c:ext>
          </c:extLst>
        </c:ser>
        <c:ser>
          <c:idx val="1"/>
          <c:order val="1"/>
          <c:tx>
            <c:strRef>
              <c:f>DateLineGraph!$C$4:$C$5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DateLineGraph!$C$6:$C$18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B-FE45-8E77-C5E87DDD862D}"/>
            </c:ext>
          </c:extLst>
        </c:ser>
        <c:ser>
          <c:idx val="2"/>
          <c:order val="2"/>
          <c:tx>
            <c:strRef>
              <c:f>DateLineGraph!$D$4:$D$5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DateLineGraph!$D$6:$D$18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B-FE45-8E77-C5E87DDD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63056"/>
        <c:axId val="396249616"/>
      </c:lineChart>
      <c:catAx>
        <c:axId val="39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49616"/>
        <c:crosses val="autoZero"/>
        <c:auto val="1"/>
        <c:lblAlgn val="ctr"/>
        <c:lblOffset val="100"/>
        <c:noMultiLvlLbl val="0"/>
      </c:catAx>
      <c:valAx>
        <c:axId val="3962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GoalLineGraph!$F$1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GoalLineGraph!$A$2:$A$13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ot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 or equal to 50000</c:v>
                </c:pt>
              </c:strCache>
            </c:strRef>
          </c:cat>
          <c:val>
            <c:numRef>
              <c:f>GoalLineGraph!$F$2:$F$13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34E-99C3-869D3B9F7F89}"/>
            </c:ext>
          </c:extLst>
        </c:ser>
        <c:ser>
          <c:idx val="1"/>
          <c:order val="1"/>
          <c:tx>
            <c:strRef>
              <c:f>GoalLineGraph!$G$1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GoalLineGraph!$A$2:$A$13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ot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 or equal to 50000</c:v>
                </c:pt>
              </c:strCache>
            </c:strRef>
          </c:cat>
          <c:val>
            <c:numRef>
              <c:f>GoalLineGraph!$G$2:$G$13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E-434E-99C3-869D3B9F7F89}"/>
            </c:ext>
          </c:extLst>
        </c:ser>
        <c:ser>
          <c:idx val="2"/>
          <c:order val="2"/>
          <c:tx>
            <c:strRef>
              <c:f>GoalLineGraph!$H$1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GoalLineGraph!$A$2:$A$13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ot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 or equal to 50000</c:v>
                </c:pt>
              </c:strCache>
            </c:strRef>
          </c:cat>
          <c:val>
            <c:numRef>
              <c:f>GoalLineGraph!$H$2:$H$13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E-434E-99C3-869D3B9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774240"/>
        <c:axId val="1305806688"/>
      </c:lineChart>
      <c:catAx>
        <c:axId val="13057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688"/>
        <c:crosses val="autoZero"/>
        <c:auto val="1"/>
        <c:lblAlgn val="ctr"/>
        <c:lblOffset val="100"/>
        <c:noMultiLvlLbl val="0"/>
      </c:catAx>
      <c:valAx>
        <c:axId val="13058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621109</xdr:colOff>
      <xdr:row>6</xdr:row>
      <xdr:rowOff>27384</xdr:rowOff>
    </xdr:from>
    <xdr:to>
      <xdr:col>12</xdr:col>
      <xdr:colOff>773906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74E72-52D5-1995-2EA0-03631DA79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8</xdr:row>
      <xdr:rowOff>177800</xdr:rowOff>
    </xdr:from>
    <xdr:to>
      <xdr:col>18</xdr:col>
      <xdr:colOff>406400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A7E92-4A9E-E904-7A73-1256F1EB6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25795</xdr:colOff>
      <xdr:row>8</xdr:row>
      <xdr:rowOff>158750</xdr:rowOff>
    </xdr:from>
    <xdr:to>
      <xdr:col>14</xdr:col>
      <xdr:colOff>555624</xdr:colOff>
      <xdr:row>29</xdr:row>
      <xdr:rowOff>171053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548AD-020D-3316-61C4-3EF2EAD6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212458</xdr:colOff>
      <xdr:row>14</xdr:row>
      <xdr:rowOff>129848</xdr:rowOff>
    </xdr:from>
    <xdr:to>
      <xdr:col>11</xdr:col>
      <xdr:colOff>47477</xdr:colOff>
      <xdr:row>32</xdr:row>
      <xdr:rowOff>154300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D4A3-2733-0CDF-FEA2-8269EFD5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arez, Juan A." refreshedDate="45092.748290046293" createdVersion="8" refreshedVersion="8" minRefreshableVersion="3" recordCount="1000" xr:uid="{E335242C-7FAC-D24C-B42E-69EE82F2E26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x v="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x v="1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x v="2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x v="3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x v="4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x v="5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x v="6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x v="7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x v="8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x v="9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x v="1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x v="11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x v="12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x v="13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x v="14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x v="15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x v="16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x v="17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x v="18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x v="19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x v="2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x v="21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x v="22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x v="23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x v="24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x v="25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x v="26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x v="27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x v="28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x v="29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x v="3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x v="31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x v="32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x v="33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x v="34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x v="35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x v="36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x v="37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x v="38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x v="39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x v="4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x v="41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x v="42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x v="43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x v="44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x v="45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x v="46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x v="47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x v="48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x v="49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x v="5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x v="51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x v="52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x v="53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x v="54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x v="55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x v="56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x v="57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x v="58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x v="59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x v="6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x v="61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x v="62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x v="63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x v="64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x v="65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x v="66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x v="67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x v="68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x v="69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x v="7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x v="71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x v="72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x v="73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x v="74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x v="75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x v="76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x v="77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x v="78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x v="79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x v="8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x v="81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x v="82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x v="83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x v="84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x v="85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x v="86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x v="87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x v="88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x v="89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x v="9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x v="91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x v="92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x v="93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x v="94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x v="95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x v="96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x v="48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x v="97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x v="98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x v="99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x v="1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x v="101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x v="102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x v="103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x v="104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x v="105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x v="106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x v="107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x v="108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x v="109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x v="11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x v="111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x v="112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x v="113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x v="114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x v="115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x v="116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x v="117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x v="118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x v="119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x v="33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x v="12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x v="121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x v="122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x v="123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x v="124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x v="125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x v="126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x v="127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x v="128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x v="129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x v="13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x v="131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x v="132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x v="133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x v="134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x v="135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x v="136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x v="137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x v="138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x v="139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x v="107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x v="14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x v="141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x v="142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x v="143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x v="144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x v="145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x v="146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x v="147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x v="148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x v="149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x v="15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x v="151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x v="152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x v="153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x v="154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x v="155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x v="156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x v="157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x v="158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x v="159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x v="16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x v="161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x v="162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x v="163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x v="164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x v="165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x v="166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x v="167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x v="168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x v="169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x v="17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x v="171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x v="172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x v="173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x v="174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x v="175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x v="176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x v="177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x v="178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x v="179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x v="18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x v="181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x v="182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x v="183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x v="184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x v="185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x v="186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x v="187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x v="188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x v="189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x v="19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x v="191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x v="192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x v="173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x v="193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x v="194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x v="195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x v="152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x v="196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x v="197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x v="198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x v="199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x v="2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x v="201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x v="202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x v="203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x v="204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x v="205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x v="206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x v="207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x v="208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x v="209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x v="21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x v="211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x v="212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x v="213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x v="214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x v="215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x v="216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x v="217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x v="218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x v="219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x v="22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x v="221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x v="222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x v="172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x v="223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x v="224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x v="225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x v="226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x v="227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x v="228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x v="229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x v="23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x v="231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x v="232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x v="233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x v="194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x v="234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x v="235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x v="236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x v="237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x v="238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x v="239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x v="24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x v="241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x v="242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x v="67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x v="243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x v="244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x v="245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x v="246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x v="247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x v="248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x v="249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x v="25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x v="251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x v="136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x v="252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x v="253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x v="254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x v="255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x v="256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x v="257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x v="258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x v="259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x v="26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x v="261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x v="262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x v="263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x v="264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x v="265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x v="266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x v="267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x v="268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x v="269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x v="27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x v="271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x v="272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x v="73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x v="273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x v="274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x v="275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x v="276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x v="277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x v="278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x v="279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x v="28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x v="281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x v="282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x v="283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x v="284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x v="285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x v="286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x v="287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x v="288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x v="289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x v="29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x v="291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x v="292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x v="293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x v="294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x v="295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x v="296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x v="297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x v="298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x v="299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x v="3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x v="247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x v="244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x v="301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x v="188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x v="302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x v="303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x v="304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x v="305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x v="306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x v="307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x v="308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x v="309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x v="31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x v="311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x v="79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x v="312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x v="313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x v="314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x v="315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x v="316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x v="317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x v="318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x v="319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x v="32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x v="32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x v="321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x v="322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x v="323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x v="324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x v="325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x v="326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x v="327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x v="328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x v="329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x v="33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x v="331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x v="332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x v="333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x v="296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x v="334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x v="335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x v="336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x v="337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x v="338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x v="339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x v="34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x v="341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x v="342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x v="343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x v="344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x v="345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x v="65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x v="346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x v="347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x v="348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x v="349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x v="35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x v="351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x v="352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x v="353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x v="354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x v="355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x v="356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x v="357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x v="358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x v="359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x v="12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x v="36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x v="361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x v="362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x v="363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x v="364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x v="21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x v="365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x v="366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x v="367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x v="368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x v="369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x v="37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x v="371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x v="287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x v="372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x v="373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x v="374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x v="375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x v="376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x v="377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x v="378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x v="379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x v="38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x v="381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x v="382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x v="125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x v="383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x v="384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x v="385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x v="386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x v="387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x v="388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x v="277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x v="389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x v="39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x v="391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x v="392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x v="393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x v="394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x v="395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x v="396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x v="397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x v="398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x v="399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x v="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x v="116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x v="401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x v="402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x v="403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x v="404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x v="405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x v="406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x v="407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x v="408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x v="409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x v="41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x v="411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x v="412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x v="413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x v="414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x v="415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x v="416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x v="417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x v="418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x v="419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x v="42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x v="421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x v="422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x v="423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x v="424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x v="425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x v="426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x v="427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x v="428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x v="429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x v="411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x v="43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x v="431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x v="432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x v="433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x v="434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x v="435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x v="8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x v="436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x v="385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x v="437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x v="438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x v="439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x v="44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x v="441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x v="442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x v="443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x v="315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x v="444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x v="445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x v="446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x v="447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x v="448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x v="342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x v="449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x v="45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x v="451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x v="452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x v="453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x v="454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x v="455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x v="456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x v="457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x v="458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x v="459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x v="46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x v="461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x v="462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x v="463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x v="464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x v="465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x v="466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x v="467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x v="468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x v="469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x v="47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x v="471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x v="472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x v="473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x v="474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x v="72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x v="443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x v="475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x v="81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x v="476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x v="192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x v="477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x v="478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x v="479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x v="48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x v="18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x v="481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x v="482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x v="194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x v="483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x v="484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x v="355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x v="485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x v="486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x v="487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x v="488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x v="489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x v="49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x v="312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x v="491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x v="492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x v="493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x v="494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x v="495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x v="496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x v="497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x v="498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x v="499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x v="5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x v="501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x v="502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x v="503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x v="504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x v="505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x v="506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x v="507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x v="508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x v="509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x v="51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x v="511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x v="512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x v="513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x v="514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x v="515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x v="516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x v="517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x v="518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x v="519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x v="52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x v="521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x v="522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x v="523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x v="524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x v="525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x v="188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x v="526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x v="527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x v="528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x v="522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x v="529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x v="53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x v="531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x v="515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x v="532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x v="533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x v="409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x v="534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x v="53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x v="535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x v="536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x v="537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x v="538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x v="539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x v="54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x v="505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x v="541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x v="542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x v="543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x v="544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x v="35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x v="152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x v="545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x v="546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x v="547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x v="548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x v="549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x v="55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x v="551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x v="552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x v="462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x v="553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x v="554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x v="555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x v="548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x v="62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x v="556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x v="557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x v="27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x v="558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x v="559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x v="426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x v="56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x v="561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x v="562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x v="563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x v="564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x v="565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x v="566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x v="567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x v="568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x v="569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x v="57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x v="571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x v="572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x v="573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x v="574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x v="511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x v="575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x v="576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x v="577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x v="578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x v="579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x v="58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x v="581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x v="582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x v="336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x v="583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x v="584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x v="585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x v="586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x v="587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x v="588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x v="589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x v="59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x v="591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x v="592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x v="593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x v="594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x v="595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x v="596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x v="597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x v="598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x v="599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x v="6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x v="601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x v="602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x v="335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x v="603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x v="604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x v="605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x v="606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x v="65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x v="607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x v="608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x v="609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x v="61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x v="541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x v="611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x v="612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x v="613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x v="614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x v="615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x v="9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x v="616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x v="617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x v="618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x v="619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x v="62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x v="621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x v="622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x v="35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x v="623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x v="624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x v="625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x v="626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x v="627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x v="628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x v="629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x v="63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x v="631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x v="632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x v="633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x v="634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x v="635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x v="636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x v="637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x v="638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x v="639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x v="64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x v="641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x v="642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x v="23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x v="67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x v="643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x v="644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x v="645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x v="646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x v="626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x v="647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x v="159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x v="648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x v="267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x v="649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x v="248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x v="571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x v="65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x v="1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x v="651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x v="652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x v="653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x v="654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x v="655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x v="656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x v="657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x v="265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x v="658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x v="659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x v="66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x v="661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x v="4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x v="662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x v="663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x v="664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x v="665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x v="666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x v="43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x v="667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x v="668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x v="669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x v="67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x v="671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x v="672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x v="673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x v="674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x v="675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x v="676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x v="342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x v="677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x v="678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x v="679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x v="68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x v="681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x v="682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x v="683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x v="684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x v="674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x v="685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x v="605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x v="686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x v="687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x v="688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x v="689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x v="69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x v="691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x v="692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x v="693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x v="694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x v="695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x v="123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x v="696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x v="626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x v="697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x v="698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x v="699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x v="7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x v="701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x v="702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x v="703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x v="704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x v="431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x v="705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x v="706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x v="707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x v="708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x v="709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x v="71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x v="711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x v="157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x v="63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x v="712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x v="93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x v="713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x v="714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x v="715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x v="716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x v="448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x v="717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x v="718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x v="719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x v="72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x v="721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x v="722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x v="139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x v="723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x v="704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x v="724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x v="725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x v="66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x v="726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x v="727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x v="728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x v="729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x v="73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x v="731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x v="78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x v="732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x v="733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x v="734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x v="406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x v="735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x v="736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x v="737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x v="192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x v="738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x v="739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x v="613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x v="74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x v="145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x v="741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x v="742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x v="202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x v="743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x v="744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x v="745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x v="746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x v="747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x v="362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x v="748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x v="749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x v="643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x v="75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x v="751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x v="752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x v="753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x v="754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x v="755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x v="756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x v="757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x v="758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x v="759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x v="76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x v="761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x v="762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x v="444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x v="763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x v="764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x v="765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x v="766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x v="767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x v="768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x v="769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x v="77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x v="771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x v="772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x v="773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x v="774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x v="775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x v="776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x v="777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x v="778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x v="779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x v="78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x v="335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x v="535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x v="27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x v="781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x v="782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x v="783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x v="784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x v="785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x v="786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x v="787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x v="788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x v="33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x v="789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x v="79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x v="791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x v="792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x v="793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x v="794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x v="795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x v="796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x v="797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x v="798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x v="799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x v="8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x v="801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x v="802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x v="803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x v="212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x v="804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x v="805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x v="806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x v="807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x v="722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x v="477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x v="259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x v="9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x v="808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x v="809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x v="444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x v="384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x v="81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x v="811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x v="812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x v="813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x v="814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x v="8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x v="815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x v="816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x v="474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x v="817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x v="818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x v="819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x v="609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x v="547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x v="82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x v="821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x v="151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x v="822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x v="823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x v="824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x v="825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x v="826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x v="827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x v="828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x v="829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x v="83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x v="831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x v="832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x v="833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x v="834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x v="835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x v="836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x v="837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x v="219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x v="365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x v="838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x v="839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x v="84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x v="841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x v="842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x v="843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x v="844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x v="845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x v="846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x v="11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x v="847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x v="848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x v="849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x v="78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x v="14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x v="85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x v="851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x v="852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x v="853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x v="854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x v="67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x v="855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x v="107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x v="344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x v="856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x v="857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x v="858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x v="859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x v="86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x v="17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x v="861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x v="862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x v="863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x v="864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x v="527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x v="865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x v="866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x v="867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x v="868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x v="105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x v="481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x v="253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x v="869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x v="864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x v="843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x v="289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x v="87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x v="871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x v="872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x v="873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x v="874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x v="875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x v="876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x v="877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x v="878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A685D-A1B9-7F43-ACD1-207B500C30DE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57A43-E69B-A845-8924-7512A954C1E0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9A901-94BE-2E44-B45A-42AFB87F515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N1" sqref="N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4" style="9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8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9">
        <f>(E2/D2)*100</f>
        <v>0</v>
      </c>
      <c r="H2">
        <v>0</v>
      </c>
      <c r="I2" s="4">
        <f>IFERROR((E2/H2), 0)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9">
        <f>(E3/D3)*100</f>
        <v>1040</v>
      </c>
      <c r="H3">
        <v>158</v>
      </c>
      <c r="I3" s="4">
        <f t="shared" ref="I3:I66" si="0">IFERROR((E3/H3),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9">
        <f t="shared" ref="G4:G66" si="3">(E4/D4)*100</f>
        <v>131.4787822878229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9">
        <f t="shared" si="3"/>
        <v>58.976190476190467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9">
        <f t="shared" si="3"/>
        <v>69.276315789473685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9">
        <f t="shared" si="3"/>
        <v>173.61842105263159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9">
        <f t="shared" si="3"/>
        <v>20.961538461538463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9">
        <f t="shared" si="3"/>
        <v>327.57777777777778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9">
        <f t="shared" si="3"/>
        <v>19.932788374205266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9">
        <f t="shared" si="3"/>
        <v>51.741935483870968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9">
        <f t="shared" si="3"/>
        <v>266.11538461538464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9">
        <f t="shared" si="3"/>
        <v>48.095238095238095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9">
        <f t="shared" si="3"/>
        <v>89.349206349206341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9">
        <f t="shared" si="3"/>
        <v>245.11904761904765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9">
        <f t="shared" si="3"/>
        <v>66.769503546099301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9">
        <f t="shared" si="3"/>
        <v>47.307881773399011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9">
        <f t="shared" si="3"/>
        <v>649.47058823529414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9">
        <f t="shared" si="3"/>
        <v>159.39125295508273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9">
        <f t="shared" si="3"/>
        <v>66.912087912087912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9">
        <f t="shared" si="3"/>
        <v>48.529600000000002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9">
        <f t="shared" si="3"/>
        <v>112.24279210925646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9">
        <f t="shared" si="3"/>
        <v>40.992553191489364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9">
        <f t="shared" si="3"/>
        <v>128.07106598984771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9">
        <f t="shared" si="3"/>
        <v>332.04444444444448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9">
        <f t="shared" si="3"/>
        <v>112.83225108225108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9">
        <f t="shared" si="3"/>
        <v>216.43636363636364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9">
        <f t="shared" si="3"/>
        <v>48.199069767441863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9">
        <f t="shared" si="3"/>
        <v>79.95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9">
        <f t="shared" si="3"/>
        <v>105.22553516819573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9">
        <f t="shared" si="3"/>
        <v>328.89978213507629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9">
        <f t="shared" si="3"/>
        <v>160.61111111111111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9">
        <f t="shared" si="3"/>
        <v>310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9">
        <f t="shared" si="3"/>
        <v>86.807920792079202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9">
        <f t="shared" si="3"/>
        <v>377.82071713147411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9">
        <f t="shared" si="3"/>
        <v>150.80645161290323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9">
        <f t="shared" si="3"/>
        <v>150.30119521912351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9">
        <f t="shared" si="3"/>
        <v>157.28571428571431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9">
        <f t="shared" si="3"/>
        <v>139.98765432098764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9">
        <f t="shared" si="3"/>
        <v>325.32258064516128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9">
        <f t="shared" si="3"/>
        <v>50.777777777777779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9">
        <f t="shared" si="3"/>
        <v>169.06818181818181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9">
        <f t="shared" si="3"/>
        <v>212.92857142857144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9">
        <f t="shared" si="3"/>
        <v>443.94444444444446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9">
        <f t="shared" si="3"/>
        <v>185.9390243902439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9">
        <f t="shared" si="3"/>
        <v>658.8125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9">
        <f t="shared" si="3"/>
        <v>47.684210526315788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9">
        <f t="shared" si="3"/>
        <v>114.78378378378378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9">
        <f t="shared" si="3"/>
        <v>475.26666666666665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9">
        <f t="shared" si="3"/>
        <v>386.97297297297297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9">
        <f t="shared" si="3"/>
        <v>189.625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9">
        <f t="shared" si="3"/>
        <v>2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9">
        <f t="shared" si="3"/>
        <v>91.867805186590772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9">
        <f t="shared" si="3"/>
        <v>34.152777777777779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9">
        <f t="shared" si="3"/>
        <v>140.40909090909091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9">
        <f t="shared" si="3"/>
        <v>89.86666666666666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9">
        <f t="shared" si="3"/>
        <v>177.96969696969697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9">
        <f t="shared" si="3"/>
        <v>143.66249999999999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9">
        <f t="shared" si="3"/>
        <v>215.27586206896552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9">
        <f t="shared" si="3"/>
        <v>227.11111111111114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9">
        <f t="shared" si="3"/>
        <v>275.07142857142861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9">
        <f t="shared" si="3"/>
        <v>144.37048832271762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9">
        <f t="shared" si="3"/>
        <v>92.74598393574297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9">
        <f t="shared" si="3"/>
        <v>722.6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9">
        <f t="shared" si="3"/>
        <v>11.851063829787234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9">
        <f t="shared" si="3"/>
        <v>97.642857142857139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9">
        <f t="shared" ref="G67:G130" si="4">(E67/D67)*100</f>
        <v>236.14754098360655</v>
      </c>
      <c r="H67">
        <v>236</v>
      </c>
      <c r="I67" s="4">
        <f t="shared" ref="I67:I130" si="5">IFERROR((E67/H67),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9">
        <f t="shared" si="4"/>
        <v>45.068965517241381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9">
        <f t="shared" si="4"/>
        <v>162.38567493112947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9">
        <f t="shared" si="4"/>
        <v>254.52631578947367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9">
        <f t="shared" si="4"/>
        <v>24.063291139240505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9">
        <f t="shared" si="4"/>
        <v>123.74140625000001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9">
        <f t="shared" si="4"/>
        <v>108.06666666666666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9">
        <f t="shared" si="4"/>
        <v>670.33333333333326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9">
        <f t="shared" si="4"/>
        <v>660.92857142857144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9">
        <f t="shared" si="4"/>
        <v>122.46153846153847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9">
        <f t="shared" si="4"/>
        <v>150.57731958762886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9">
        <f t="shared" si="4"/>
        <v>78.106590724165997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9">
        <f t="shared" si="4"/>
        <v>46.94736842105263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9">
        <f t="shared" si="4"/>
        <v>300.8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9">
        <f t="shared" si="4"/>
        <v>69.598615916955026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9">
        <f t="shared" si="4"/>
        <v>637.4545454545455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9">
        <f t="shared" si="4"/>
        <v>225.33928571428569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9">
        <f t="shared" si="4"/>
        <v>1497.3000000000002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9">
        <f t="shared" si="4"/>
        <v>37.590225563909776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9">
        <f t="shared" si="4"/>
        <v>132.36942675159236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9">
        <f t="shared" si="4"/>
        <v>131.22448979591837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9">
        <f t="shared" si="4"/>
        <v>167.63513513513513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9">
        <f t="shared" si="4"/>
        <v>61.984886649874063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9">
        <f t="shared" si="4"/>
        <v>260.75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9">
        <f t="shared" si="4"/>
        <v>252.58823529411765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9">
        <f t="shared" si="4"/>
        <v>78.615384615384613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9">
        <f t="shared" si="4"/>
        <v>48.404406999351913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9">
        <f t="shared" si="4"/>
        <v>258.875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9">
        <f t="shared" si="4"/>
        <v>60.548713235294116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9">
        <f t="shared" si="4"/>
        <v>303.68965517241378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9">
        <f t="shared" si="4"/>
        <v>112.99999999999999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9">
        <f t="shared" si="4"/>
        <v>217.37876614060258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9">
        <f t="shared" si="4"/>
        <v>926.69230769230762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9">
        <f t="shared" si="4"/>
        <v>33.692229038854805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9">
        <f t="shared" si="4"/>
        <v>196.7236842105263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9">
        <f t="shared" si="4"/>
        <v>1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9">
        <f t="shared" si="4"/>
        <v>1021.4444444444445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9">
        <f t="shared" si="4"/>
        <v>281.67567567567568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9">
        <f t="shared" si="4"/>
        <v>24.610000000000003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9">
        <f t="shared" si="4"/>
        <v>143.14010067114094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9">
        <f t="shared" si="4"/>
        <v>144.54411764705884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9">
        <f t="shared" si="4"/>
        <v>359.12820512820514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9">
        <f t="shared" si="4"/>
        <v>186.48571428571427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9">
        <f t="shared" si="4"/>
        <v>595.26666666666665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9">
        <f t="shared" si="4"/>
        <v>59.21153846153846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9">
        <f t="shared" si="4"/>
        <v>14.962780898876405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9">
        <f t="shared" si="4"/>
        <v>119.95602605863192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9">
        <f t="shared" si="4"/>
        <v>268.82978723404256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9">
        <f t="shared" si="4"/>
        <v>376.87878787878788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9">
        <f t="shared" si="4"/>
        <v>727.15789473684208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9">
        <f t="shared" si="4"/>
        <v>87.211757648470297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9">
        <f t="shared" si="4"/>
        <v>88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9">
        <f t="shared" si="4"/>
        <v>173.9387755102041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9">
        <f t="shared" si="4"/>
        <v>117.61111111111111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9">
        <f t="shared" si="4"/>
        <v>214.96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9">
        <f t="shared" si="4"/>
        <v>149.49667110519306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9">
        <f t="shared" si="4"/>
        <v>219.33995584988963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9">
        <f t="shared" si="4"/>
        <v>64.367690058479525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9">
        <f t="shared" si="4"/>
        <v>18.622397298818232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9">
        <f t="shared" si="4"/>
        <v>367.76923076923077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9">
        <f t="shared" si="4"/>
        <v>159.90566037735849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9">
        <f t="shared" si="4"/>
        <v>38.633185349611544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9">
        <f t="shared" si="4"/>
        <v>51.42151162790698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9">
        <f t="shared" si="4"/>
        <v>60.334277620396605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9">
        <f t="shared" ref="G131:G194" si="8">(E131/D131)*100</f>
        <v>3.202693602693603</v>
      </c>
      <c r="H131">
        <v>55</v>
      </c>
      <c r="I131" s="4">
        <f t="shared" ref="I131:I194" si="9">IFERROR((E131/H131),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(((L131/60)/60)/24)+DATE(1970,1,1)</f>
        <v>42038.25</v>
      </c>
      <c r="O131" s="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9">
        <f t="shared" si="8"/>
        <v>155.46875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9">
        <f t="shared" si="8"/>
        <v>100.85974499089254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9">
        <f t="shared" si="8"/>
        <v>116.18181818181819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9">
        <f t="shared" si="8"/>
        <v>310.77777777777777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9">
        <f t="shared" si="8"/>
        <v>89.73668341708543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9">
        <f t="shared" si="8"/>
        <v>71.27272727272728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9">
        <f t="shared" si="8"/>
        <v>3.2862318840579712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9">
        <f t="shared" si="8"/>
        <v>261.77777777777777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9">
        <f t="shared" si="8"/>
        <v>96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9">
        <f t="shared" si="8"/>
        <v>20.896851248642779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9">
        <f t="shared" si="8"/>
        <v>223.16363636363636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9">
        <f t="shared" si="8"/>
        <v>101.59097978227061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9">
        <f t="shared" si="8"/>
        <v>230.03999999999996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9">
        <f t="shared" si="8"/>
        <v>135.59259259259261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9">
        <f t="shared" si="8"/>
        <v>129.1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9">
        <f t="shared" si="8"/>
        <v>236.512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9">
        <f t="shared" si="8"/>
        <v>17.25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9">
        <f t="shared" si="8"/>
        <v>112.49397590361446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9">
        <f t="shared" si="8"/>
        <v>121.02150537634408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9">
        <f t="shared" si="8"/>
        <v>219.87096774193549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9">
        <f t="shared" si="8"/>
        <v>1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9">
        <f t="shared" si="8"/>
        <v>64.166909620991248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9">
        <f t="shared" si="8"/>
        <v>423.06746987951806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9">
        <f t="shared" si="8"/>
        <v>92.984160506863773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9">
        <f t="shared" si="8"/>
        <v>58.756567425569173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9">
        <f t="shared" si="8"/>
        <v>65.022222222222226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9">
        <f t="shared" si="8"/>
        <v>73.939560439560438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9">
        <f t="shared" si="8"/>
        <v>52.666666666666664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9">
        <f t="shared" si="8"/>
        <v>220.95238095238096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9">
        <f t="shared" si="8"/>
        <v>100.01150627615063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9">
        <f t="shared" si="8"/>
        <v>162.3125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9">
        <f t="shared" si="8"/>
        <v>78.181818181818187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9">
        <f t="shared" si="8"/>
        <v>149.73770491803279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9">
        <f t="shared" si="8"/>
        <v>253.25714285714284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9">
        <f t="shared" si="8"/>
        <v>100.16943521594683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9">
        <f t="shared" si="8"/>
        <v>121.99004424778761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9">
        <f t="shared" si="8"/>
        <v>137.13265306122449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9">
        <f t="shared" si="8"/>
        <v>415.53846153846149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9">
        <f t="shared" si="8"/>
        <v>31.30913348946136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9">
        <f t="shared" si="8"/>
        <v>424.08154506437768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9">
        <f t="shared" si="8"/>
        <v>2.93886230728336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9">
        <f t="shared" si="8"/>
        <v>10.63265306122449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9">
        <f t="shared" si="8"/>
        <v>82.875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9">
        <f t="shared" si="8"/>
        <v>163.01447776628748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9">
        <f t="shared" si="8"/>
        <v>894.66666666666674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9">
        <f t="shared" si="8"/>
        <v>26.191501103752756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9">
        <f t="shared" si="8"/>
        <v>74.834782608695647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9">
        <f t="shared" si="8"/>
        <v>416.47680412371136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9">
        <f t="shared" si="8"/>
        <v>96.208333333333329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9">
        <f t="shared" si="8"/>
        <v>357.71910112359546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9">
        <f t="shared" si="8"/>
        <v>308.45714285714286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9">
        <f t="shared" si="8"/>
        <v>61.802325581395344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9">
        <f t="shared" si="8"/>
        <v>722.32472324723244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9">
        <f t="shared" si="8"/>
        <v>69.117647058823522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9">
        <f t="shared" si="8"/>
        <v>293.05555555555554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9">
        <f t="shared" si="8"/>
        <v>71.8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9">
        <f t="shared" si="8"/>
        <v>31.934684684684683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9">
        <f t="shared" si="8"/>
        <v>229.87375415282392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9">
        <f t="shared" si="8"/>
        <v>32.012195121951223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9">
        <f t="shared" si="8"/>
        <v>23.525352848928385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9">
        <f t="shared" si="8"/>
        <v>68.594594594594597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9">
        <f t="shared" si="8"/>
        <v>37.952380952380956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9">
        <f t="shared" si="8"/>
        <v>19.992957746478872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9">
        <f t="shared" ref="G195:G258" si="12">(E195/D195)*100</f>
        <v>45.636363636363633</v>
      </c>
      <c r="H195">
        <v>65</v>
      </c>
      <c r="I195" s="4">
        <f t="shared" ref="I195:I258" si="13">IFERROR((E195/H195),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(((L195/60)/60)/24)+DATE(1970,1,1)</f>
        <v>43198.208333333328</v>
      </c>
      <c r="O195" s="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9">
        <f t="shared" si="12"/>
        <v>122.7605633802817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9">
        <f t="shared" si="12"/>
        <v>361.75316455696202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9">
        <f t="shared" si="12"/>
        <v>63.146341463414636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9">
        <f t="shared" si="12"/>
        <v>298.20475319926874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9">
        <f t="shared" si="12"/>
        <v>9.5585443037974684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9">
        <f t="shared" si="12"/>
        <v>53.777777777777779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9">
        <f t="shared" si="12"/>
        <v>2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9">
        <f t="shared" si="12"/>
        <v>681.19047619047615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9">
        <f t="shared" si="12"/>
        <v>78.831325301204828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9">
        <f t="shared" si="12"/>
        <v>134.40792216817235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9">
        <f t="shared" si="12"/>
        <v>3.3719999999999999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9">
        <f t="shared" si="12"/>
        <v>431.84615384615387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9">
        <f t="shared" si="12"/>
        <v>38.844444444444441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9">
        <f t="shared" si="12"/>
        <v>425.7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9">
        <f t="shared" si="12"/>
        <v>101.12239715591672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9">
        <f t="shared" si="12"/>
        <v>21.188688946015425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9">
        <f t="shared" si="12"/>
        <v>67.425531914893625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9">
        <f t="shared" si="12"/>
        <v>94.923371647509583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9">
        <f t="shared" si="12"/>
        <v>151.85185185185185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9">
        <f t="shared" si="12"/>
        <v>195.16382252559728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9">
        <f t="shared" si="12"/>
        <v>1023.1428571428571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9">
        <f t="shared" si="12"/>
        <v>3.841836734693878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9">
        <f t="shared" si="12"/>
        <v>155.07066557107643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9">
        <f t="shared" si="12"/>
        <v>44.753477588871718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9">
        <f t="shared" si="12"/>
        <v>215.94736842105263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9">
        <f t="shared" si="12"/>
        <v>332.12709832134288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9">
        <f t="shared" si="12"/>
        <v>8.4430379746835449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9">
        <f t="shared" si="12"/>
        <v>98.625514403292186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9">
        <f t="shared" si="12"/>
        <v>137.97916666666669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9">
        <f t="shared" si="12"/>
        <v>93.81099656357388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9">
        <f t="shared" si="12"/>
        <v>403.63930885529157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9">
        <f t="shared" si="12"/>
        <v>260.1740412979351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9">
        <f t="shared" si="12"/>
        <v>366.63333333333333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9">
        <f t="shared" si="12"/>
        <v>168.72085385878489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9">
        <f t="shared" si="12"/>
        <v>119.90717911530093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9">
        <f t="shared" si="12"/>
        <v>193.68925233644859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9">
        <f t="shared" si="12"/>
        <v>420.16666666666669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9">
        <f t="shared" si="12"/>
        <v>76.708333333333329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9">
        <f t="shared" si="12"/>
        <v>171.26470588235293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9">
        <f t="shared" si="12"/>
        <v>157.89473684210526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9">
        <f t="shared" si="12"/>
        <v>109.08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9">
        <f t="shared" si="12"/>
        <v>41.732558139534881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9">
        <f t="shared" si="12"/>
        <v>10.944303797468354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9">
        <f t="shared" si="12"/>
        <v>159.3763440860215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9">
        <f t="shared" si="12"/>
        <v>422.41666666666669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9">
        <f t="shared" si="12"/>
        <v>97.71875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9">
        <f t="shared" si="12"/>
        <v>418.78911564625849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9">
        <f t="shared" si="12"/>
        <v>101.91632047477745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9">
        <f t="shared" si="12"/>
        <v>127.72619047619047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9">
        <f t="shared" si="12"/>
        <v>445.21739130434781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9">
        <f t="shared" si="12"/>
        <v>569.71428571428578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9">
        <f t="shared" si="12"/>
        <v>509.34482758620686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9">
        <f t="shared" si="12"/>
        <v>325.5333333333333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9">
        <f t="shared" si="12"/>
        <v>932.61616161616166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9">
        <f t="shared" si="12"/>
        <v>211.33870967741933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9">
        <f t="shared" si="12"/>
        <v>273.32520325203251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9">
        <f t="shared" si="12"/>
        <v>3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9">
        <f t="shared" si="12"/>
        <v>54.084507042253513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9">
        <f t="shared" si="12"/>
        <v>626.29999999999995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9">
        <f t="shared" si="12"/>
        <v>89.021399176954731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9">
        <f t="shared" si="12"/>
        <v>184.89130434782609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9">
        <f t="shared" si="12"/>
        <v>120.16770186335404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9">
        <f t="shared" si="12"/>
        <v>23.390243902439025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9">
        <f t="shared" ref="G259:G322" si="16">(E259/D259)*100</f>
        <v>146</v>
      </c>
      <c r="H259">
        <v>92</v>
      </c>
      <c r="I259" s="4">
        <f t="shared" ref="I259:I322" si="17">IFERROR((E259/H259),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(((L259/60)/60)/24)+DATE(1970,1,1)</f>
        <v>41338.25</v>
      </c>
      <c r="O259" s="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9">
        <f t="shared" si="16"/>
        <v>268.48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9">
        <f t="shared" si="16"/>
        <v>597.5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9">
        <f t="shared" si="16"/>
        <v>157.69841269841268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9">
        <f t="shared" si="16"/>
        <v>31.201660735468568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9">
        <f t="shared" si="16"/>
        <v>313.41176470588238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9">
        <f t="shared" si="16"/>
        <v>370.89655172413791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9">
        <f t="shared" si="16"/>
        <v>362.66447368421052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9">
        <f t="shared" si="16"/>
        <v>123.08163265306122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9">
        <f t="shared" si="16"/>
        <v>76.766756032171585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9">
        <f t="shared" si="16"/>
        <v>233.62012987012989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9">
        <f t="shared" si="16"/>
        <v>180.53333333333333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9">
        <f t="shared" si="16"/>
        <v>252.62857142857143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9">
        <f t="shared" si="16"/>
        <v>27.176538240368025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9">
        <f t="shared" si="16"/>
        <v>1.2706571242680547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9">
        <f t="shared" si="16"/>
        <v>304.0097847358121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9">
        <f t="shared" si="16"/>
        <v>137.23076923076923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9">
        <f t="shared" si="16"/>
        <v>32.208333333333336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9">
        <f t="shared" si="16"/>
        <v>241.51282051282053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9">
        <f t="shared" si="16"/>
        <v>96.8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9">
        <f t="shared" si="16"/>
        <v>1066.4285714285716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9">
        <f t="shared" si="16"/>
        <v>325.88888888888891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9">
        <f t="shared" si="16"/>
        <v>170.70000000000002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9">
        <f t="shared" si="16"/>
        <v>581.44000000000005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9">
        <f t="shared" si="16"/>
        <v>91.520972644376897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9">
        <f t="shared" si="16"/>
        <v>108.04761904761904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9">
        <f t="shared" si="16"/>
        <v>18.728395061728396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9">
        <f t="shared" si="16"/>
        <v>83.193877551020407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9">
        <f t="shared" si="16"/>
        <v>706.33333333333337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9">
        <f t="shared" si="16"/>
        <v>17.446030330062445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9">
        <f t="shared" si="16"/>
        <v>209.73015873015873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9">
        <f t="shared" si="16"/>
        <v>97.785714285714292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9">
        <f t="shared" si="16"/>
        <v>1684.25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9">
        <f t="shared" si="16"/>
        <v>54.402135231316727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9">
        <f t="shared" si="16"/>
        <v>456.61111111111109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9">
        <f t="shared" si="16"/>
        <v>9.8219178082191778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9">
        <f t="shared" si="16"/>
        <v>16.384615384615383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9">
        <f t="shared" si="16"/>
        <v>1339.6666666666667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9">
        <f t="shared" si="16"/>
        <v>35.650077760497666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9">
        <f t="shared" si="16"/>
        <v>54.950819672131146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9">
        <f t="shared" si="16"/>
        <v>94.236111111111114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9">
        <f t="shared" si="16"/>
        <v>143.91428571428571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9">
        <f t="shared" si="16"/>
        <v>51.421052631578945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9">
        <f t="shared" si="16"/>
        <v>5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9">
        <f t="shared" si="16"/>
        <v>1344.6666666666667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9">
        <f t="shared" si="16"/>
        <v>31.844940867279899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9">
        <f t="shared" si="16"/>
        <v>82.617647058823536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9">
        <f t="shared" si="16"/>
        <v>546.14285714285722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9">
        <f t="shared" si="16"/>
        <v>286.21428571428572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9">
        <f t="shared" si="16"/>
        <v>7.9076923076923071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9">
        <f t="shared" si="16"/>
        <v>132.13677811550153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9">
        <f t="shared" si="16"/>
        <v>74.077834179357026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9">
        <f t="shared" si="16"/>
        <v>75.292682926829272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9">
        <f t="shared" si="16"/>
        <v>20.333333333333332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9">
        <f t="shared" si="16"/>
        <v>203.36507936507937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9">
        <f t="shared" si="16"/>
        <v>310.2284263959391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9">
        <f t="shared" si="16"/>
        <v>395.31818181818181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9">
        <f t="shared" si="16"/>
        <v>294.71428571428572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9">
        <f t="shared" si="16"/>
        <v>33.89473684210526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9">
        <f t="shared" si="16"/>
        <v>66.677083333333329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9">
        <f t="shared" si="16"/>
        <v>19.227272727272727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9">
        <f t="shared" si="16"/>
        <v>15.842105263157894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9">
        <f t="shared" si="16"/>
        <v>38.702380952380956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9">
        <f t="shared" si="16"/>
        <v>9.5876777251184837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9">
        <f t="shared" ref="G323:G386" si="20">(E323/D323)*100</f>
        <v>94.144366197183089</v>
      </c>
      <c r="H323">
        <v>2468</v>
      </c>
      <c r="I323" s="4">
        <f t="shared" ref="I323:I386" si="21">IFERROR((E323/H323),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(((L323/60)/60)/24)+DATE(1970,1,1)</f>
        <v>40634.208333333336</v>
      </c>
      <c r="O323" s="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9">
        <f t="shared" si="20"/>
        <v>166.56234096692114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9">
        <f t="shared" si="20"/>
        <v>24.134831460674157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9">
        <f t="shared" si="20"/>
        <v>164.05633802816902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9">
        <f t="shared" si="20"/>
        <v>90.723076923076931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9">
        <f t="shared" si="20"/>
        <v>46.194444444444443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9">
        <f t="shared" si="20"/>
        <v>38.53846153846154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9">
        <f t="shared" si="20"/>
        <v>133.56231003039514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9">
        <f t="shared" si="20"/>
        <v>22.896588486140725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9">
        <f t="shared" si="20"/>
        <v>184.95548961424333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9">
        <f t="shared" si="20"/>
        <v>443.72727272727275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9">
        <f t="shared" si="20"/>
        <v>199.9806763285024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9">
        <f t="shared" si="20"/>
        <v>123.95833333333333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9">
        <f t="shared" si="20"/>
        <v>186.61329305135951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9">
        <f t="shared" si="20"/>
        <v>114.28538550057536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9">
        <f t="shared" si="20"/>
        <v>97.032531824611041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9">
        <f t="shared" si="20"/>
        <v>122.81904761904762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9">
        <f t="shared" si="20"/>
        <v>179.14326647564468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9">
        <f t="shared" si="20"/>
        <v>79.951577402787962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9">
        <f t="shared" si="20"/>
        <v>94.242587601078171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9">
        <f t="shared" si="20"/>
        <v>84.669291338582681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9">
        <f t="shared" si="20"/>
        <v>66.521920668058456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9">
        <f t="shared" si="20"/>
        <v>53.922222222222224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9">
        <f t="shared" si="20"/>
        <v>41.983299595141702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9">
        <f t="shared" si="20"/>
        <v>14.69479695431472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9">
        <f t="shared" si="20"/>
        <v>34.475000000000001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9">
        <f t="shared" si="20"/>
        <v>1400.7777777777778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9">
        <f t="shared" si="20"/>
        <v>71.770351758793964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9">
        <f t="shared" si="20"/>
        <v>53.074115044247783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9">
        <f t="shared" si="20"/>
        <v>5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9">
        <f t="shared" si="20"/>
        <v>127.70715249662618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9">
        <f t="shared" si="20"/>
        <v>34.892857142857139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9">
        <f t="shared" si="20"/>
        <v>410.59821428571428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9">
        <f t="shared" si="20"/>
        <v>123.73770491803278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9">
        <f t="shared" si="20"/>
        <v>58.973684210526315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9">
        <f t="shared" si="20"/>
        <v>36.892473118279568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9">
        <f t="shared" si="20"/>
        <v>184.91304347826087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9">
        <f t="shared" si="20"/>
        <v>11.814432989690722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9">
        <f t="shared" si="20"/>
        <v>298.7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9">
        <f t="shared" si="20"/>
        <v>226.35175879396985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9">
        <f t="shared" si="20"/>
        <v>173.56363636363636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9">
        <f t="shared" si="20"/>
        <v>371.75675675675677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9">
        <f t="shared" si="20"/>
        <v>160.19230769230771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9">
        <f t="shared" si="20"/>
        <v>1616.3333333333335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9">
        <f t="shared" si="20"/>
        <v>733.4375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9">
        <f t="shared" si="20"/>
        <v>592.11111111111109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9">
        <f t="shared" si="20"/>
        <v>18.888888888888889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9">
        <f t="shared" si="20"/>
        <v>276.80769230769232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9">
        <f t="shared" si="20"/>
        <v>273.01851851851848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9">
        <f t="shared" si="20"/>
        <v>159.36331255565449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9">
        <f t="shared" si="20"/>
        <v>67.869978858350947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9">
        <f t="shared" si="20"/>
        <v>1591.5555555555554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9">
        <f t="shared" si="20"/>
        <v>730.18222222222221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9">
        <f t="shared" si="20"/>
        <v>13.185782556750297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9">
        <f t="shared" si="20"/>
        <v>54.777777777777779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9">
        <f t="shared" si="20"/>
        <v>361.02941176470591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9">
        <f t="shared" si="20"/>
        <v>10.257545271629779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9">
        <f t="shared" si="20"/>
        <v>13.962962962962964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9">
        <f t="shared" si="20"/>
        <v>40.444444444444443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9">
        <f t="shared" si="20"/>
        <v>160.32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9">
        <f t="shared" si="20"/>
        <v>183.9433962264151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9">
        <f t="shared" si="20"/>
        <v>63.769230769230766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9">
        <f t="shared" si="20"/>
        <v>225.38095238095238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9">
        <f t="shared" si="20"/>
        <v>172.00961538461539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9">
        <f t="shared" ref="G387:G450" si="24">(E387/D387)*100</f>
        <v>146.16709511568124</v>
      </c>
      <c r="H387">
        <v>1137</v>
      </c>
      <c r="I387" s="4">
        <f t="shared" ref="I387:I450" si="25">IFERROR((E387/H387),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(((L387/60)/60)/24)+DATE(1970,1,1)</f>
        <v>43553.208333333328</v>
      </c>
      <c r="O387" s="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9">
        <f t="shared" si="24"/>
        <v>76.42361623616236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9">
        <f t="shared" si="24"/>
        <v>39.261467889908261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9">
        <f t="shared" si="24"/>
        <v>11.270034843205574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9">
        <f t="shared" si="24"/>
        <v>122.11084337349398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9">
        <f t="shared" si="24"/>
        <v>186.54166666666669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9">
        <f t="shared" si="24"/>
        <v>7.2731788079470201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9">
        <f t="shared" si="24"/>
        <v>65.642371234207957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9">
        <f t="shared" si="24"/>
        <v>228.96178343949046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9">
        <f t="shared" si="24"/>
        <v>469.37499999999994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9">
        <f t="shared" si="24"/>
        <v>130.11267605633802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9">
        <f t="shared" si="24"/>
        <v>167.05422993492408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9">
        <f t="shared" si="24"/>
        <v>173.8641975308642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9">
        <f t="shared" si="24"/>
        <v>717.76470588235293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9">
        <f t="shared" si="24"/>
        <v>63.850976361767728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9">
        <f t="shared" si="24"/>
        <v>2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9">
        <f t="shared" si="24"/>
        <v>1530.2222222222222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9">
        <f t="shared" si="24"/>
        <v>40.356164383561641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9">
        <f t="shared" si="24"/>
        <v>86.220633299284984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9">
        <f t="shared" si="24"/>
        <v>315.58486707566465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9">
        <f t="shared" si="24"/>
        <v>89.618243243243242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9">
        <f t="shared" si="24"/>
        <v>182.14503816793894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9">
        <f t="shared" si="24"/>
        <v>355.88235294117646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9">
        <f t="shared" si="24"/>
        <v>131.83695652173913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9">
        <f t="shared" si="24"/>
        <v>46.315634218289084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9">
        <f t="shared" si="24"/>
        <v>36.132726089785294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9">
        <f t="shared" si="24"/>
        <v>104.62820512820512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9">
        <f t="shared" si="24"/>
        <v>668.85714285714289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9">
        <f t="shared" si="24"/>
        <v>62.072823218997364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9">
        <f t="shared" si="24"/>
        <v>84.699787460148784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9">
        <f t="shared" si="24"/>
        <v>11.059030837004405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9">
        <f t="shared" si="24"/>
        <v>43.838781575037146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9">
        <f t="shared" si="24"/>
        <v>55.470588235294116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9">
        <f t="shared" si="24"/>
        <v>57.399511301160658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9">
        <f t="shared" si="24"/>
        <v>123.43497363796135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9">
        <f t="shared" si="24"/>
        <v>128.46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9">
        <f t="shared" si="24"/>
        <v>63.989361702127653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9">
        <f t="shared" si="24"/>
        <v>127.29885057471265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9">
        <f t="shared" si="24"/>
        <v>10.638024357239512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9">
        <f t="shared" si="24"/>
        <v>40.470588235294116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9">
        <f t="shared" si="24"/>
        <v>287.66666666666663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9">
        <f t="shared" si="24"/>
        <v>572.94444444444446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9">
        <f t="shared" si="24"/>
        <v>112.90429799426933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9">
        <f t="shared" si="24"/>
        <v>46.387573964497044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9">
        <f t="shared" si="24"/>
        <v>90.675916230366497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9">
        <f t="shared" si="24"/>
        <v>67.740740740740748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9">
        <f t="shared" si="24"/>
        <v>192.49019607843135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9">
        <f t="shared" si="24"/>
        <v>82.714285714285722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9">
        <f t="shared" si="24"/>
        <v>54.163920922570021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9">
        <f t="shared" si="24"/>
        <v>16.722222222222221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9">
        <f t="shared" si="24"/>
        <v>116.87664041994749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9">
        <f t="shared" si="24"/>
        <v>1052.1538461538462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9">
        <f t="shared" si="24"/>
        <v>123.07407407407408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9">
        <f t="shared" si="24"/>
        <v>178.63855421686748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9">
        <f t="shared" si="24"/>
        <v>355.28169014084506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9">
        <f t="shared" si="24"/>
        <v>161.90634146341463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9">
        <f t="shared" si="24"/>
        <v>24.914285714285715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9">
        <f t="shared" si="24"/>
        <v>198.72222222222223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9">
        <f t="shared" si="24"/>
        <v>34.752688172043008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9">
        <f t="shared" si="24"/>
        <v>176.41935483870967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9">
        <f t="shared" si="24"/>
        <v>511.38095238095235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9">
        <f t="shared" si="24"/>
        <v>82.044117647058826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9">
        <f t="shared" si="24"/>
        <v>24.326030927835053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9">
        <f t="shared" si="24"/>
        <v>50.482758620689658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9">
        <f t="shared" ref="G451:G514" si="28">(E451/D451)*100</f>
        <v>967</v>
      </c>
      <c r="H451">
        <v>86</v>
      </c>
      <c r="I451" s="4">
        <f t="shared" ref="I451:I514" si="29">IFERROR((E451/H451),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(((L451/60)/60)/24)+DATE(1970,1,1)</f>
        <v>43530.25</v>
      </c>
      <c r="O451" s="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9">
        <f t="shared" si="28"/>
        <v>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9">
        <f t="shared" si="28"/>
        <v>122.84501347708894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9">
        <f t="shared" si="28"/>
        <v>63.4375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9">
        <f t="shared" si="28"/>
        <v>56.331688596491226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9">
        <f t="shared" si="28"/>
        <v>44.074999999999996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9">
        <f t="shared" si="28"/>
        <v>118.37253218884121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9">
        <f t="shared" si="28"/>
        <v>104.1243169398907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9">
        <f t="shared" si="28"/>
        <v>26.640000000000004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9">
        <f t="shared" si="28"/>
        <v>351.20118343195264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9">
        <f t="shared" si="28"/>
        <v>90.063492063492063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9">
        <f t="shared" si="28"/>
        <v>171.625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9">
        <f t="shared" si="28"/>
        <v>141.04655870445345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9">
        <f t="shared" si="28"/>
        <v>30.57944915254237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9">
        <f t="shared" si="28"/>
        <v>108.16455696202532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9">
        <f t="shared" si="28"/>
        <v>133.45505617977528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9">
        <f t="shared" si="28"/>
        <v>187.85106382978722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9">
        <f t="shared" si="28"/>
        <v>332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9">
        <f t="shared" si="28"/>
        <v>575.21428571428578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9">
        <f t="shared" si="28"/>
        <v>40.5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9">
        <f t="shared" si="28"/>
        <v>184.42857142857144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9">
        <f t="shared" si="28"/>
        <v>285.80555555555554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9">
        <f t="shared" si="28"/>
        <v>319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9">
        <f t="shared" si="28"/>
        <v>39.234070221066318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9">
        <f t="shared" si="28"/>
        <v>178.14000000000001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9">
        <f t="shared" si="28"/>
        <v>365.15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9">
        <f t="shared" si="28"/>
        <v>113.94594594594594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9">
        <f t="shared" si="28"/>
        <v>29.828720626631856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9">
        <f t="shared" si="28"/>
        <v>54.270588235294113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9">
        <f t="shared" si="28"/>
        <v>236.34156976744185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9">
        <f t="shared" si="28"/>
        <v>512.91666666666663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9">
        <f t="shared" si="28"/>
        <v>100.65116279069768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9">
        <f t="shared" si="28"/>
        <v>81.348423194303152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9">
        <f t="shared" si="28"/>
        <v>16.404761904761905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9">
        <f t="shared" si="28"/>
        <v>52.774617067833695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9">
        <f t="shared" si="28"/>
        <v>260.20608108108109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9">
        <f t="shared" si="28"/>
        <v>30.73289183222958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9">
        <f t="shared" si="28"/>
        <v>13.5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9">
        <f t="shared" si="28"/>
        <v>178.62556663644605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9">
        <f t="shared" si="28"/>
        <v>220.0566037735849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9">
        <f t="shared" si="28"/>
        <v>101.5108695652174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9">
        <f t="shared" si="28"/>
        <v>191.5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9">
        <f t="shared" si="28"/>
        <v>305.34683098591546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9">
        <f t="shared" si="28"/>
        <v>23.995287958115181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9">
        <f t="shared" si="28"/>
        <v>723.77777777777771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9">
        <f t="shared" si="28"/>
        <v>547.36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9">
        <f t="shared" si="28"/>
        <v>414.49999999999994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9">
        <f t="shared" si="28"/>
        <v>0.90696409140369971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9">
        <f t="shared" si="28"/>
        <v>34.173469387755098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9">
        <f t="shared" si="28"/>
        <v>23.948810754912099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9">
        <f t="shared" si="28"/>
        <v>48.072649572649574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9">
        <f t="shared" si="28"/>
        <v>0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9">
        <f t="shared" si="28"/>
        <v>70.145182291666657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9">
        <f t="shared" si="28"/>
        <v>529.92307692307691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9">
        <f t="shared" si="28"/>
        <v>180.32549019607845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9">
        <f t="shared" si="28"/>
        <v>92.320000000000007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9">
        <f t="shared" si="28"/>
        <v>13.901001112347053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9">
        <f t="shared" si="28"/>
        <v>927.07777777777767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9">
        <f t="shared" si="28"/>
        <v>39.857142857142861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9">
        <f t="shared" si="28"/>
        <v>112.22929936305732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9">
        <f t="shared" si="28"/>
        <v>70.925816023738875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9">
        <f t="shared" si="28"/>
        <v>119.08974358974358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9">
        <f t="shared" si="28"/>
        <v>24.017591339648174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9">
        <f t="shared" si="28"/>
        <v>139.31868131868131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9">
        <f t="shared" ref="G515:G578" si="32">(E515/D515)*100</f>
        <v>39.277108433734945</v>
      </c>
      <c r="H515">
        <v>35</v>
      </c>
      <c r="I515" s="4">
        <f t="shared" ref="I515:I578" si="33">IFERROR((E515/H515),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(((L515/60)/60)/24)+DATE(1970,1,1)</f>
        <v>40430.208333333336</v>
      </c>
      <c r="O515" s="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9">
        <f t="shared" si="32"/>
        <v>22.439077144917089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9">
        <f t="shared" si="32"/>
        <v>55.779069767441861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9">
        <f t="shared" si="32"/>
        <v>42.523125996810208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9">
        <f t="shared" si="32"/>
        <v>112.00000000000001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9">
        <f t="shared" si="32"/>
        <v>7.0681818181818183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9">
        <f t="shared" si="32"/>
        <v>101.74563871693867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9">
        <f t="shared" si="32"/>
        <v>425.75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9">
        <f t="shared" si="32"/>
        <v>145.53947368421052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9">
        <f t="shared" si="32"/>
        <v>32.453465346534657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9">
        <f t="shared" si="32"/>
        <v>700.33333333333326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9">
        <f t="shared" si="32"/>
        <v>83.904860392967933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9">
        <f t="shared" si="32"/>
        <v>84.19047619047619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9">
        <f t="shared" si="32"/>
        <v>155.95180722891567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9">
        <f t="shared" si="32"/>
        <v>99.619450317124731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9">
        <f t="shared" si="32"/>
        <v>80.300000000000011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9">
        <f t="shared" si="32"/>
        <v>11.254901960784313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9">
        <f t="shared" si="32"/>
        <v>91.740952380952379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9">
        <f t="shared" si="32"/>
        <v>95.521156936261391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9">
        <f t="shared" si="32"/>
        <v>502.87499999999994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9">
        <f t="shared" si="32"/>
        <v>159.24394463667818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9">
        <f t="shared" si="32"/>
        <v>15.022446689113355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9">
        <f t="shared" si="32"/>
        <v>482.03846153846149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9">
        <f t="shared" si="32"/>
        <v>149.96938775510205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9">
        <f t="shared" si="32"/>
        <v>117.22156398104266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9">
        <f t="shared" si="32"/>
        <v>37.695968274950431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9">
        <f t="shared" si="32"/>
        <v>72.653061224489804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9">
        <f t="shared" si="32"/>
        <v>265.98113207547169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9">
        <f t="shared" si="32"/>
        <v>24.205617977528089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9">
        <f t="shared" si="32"/>
        <v>2.5064935064935066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9">
        <f t="shared" si="32"/>
        <v>16.329799764428738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9">
        <f t="shared" si="32"/>
        <v>276.5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9">
        <f t="shared" si="32"/>
        <v>88.803571428571431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9">
        <f t="shared" si="32"/>
        <v>163.57142857142856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9">
        <f t="shared" si="32"/>
        <v>969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9">
        <f t="shared" si="32"/>
        <v>270.91376701966715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9">
        <f t="shared" si="32"/>
        <v>284.21355932203392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9">
        <f t="shared" si="32"/>
        <v>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9">
        <f t="shared" si="32"/>
        <v>58.6329816768462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9">
        <f t="shared" si="32"/>
        <v>98.51111111111112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9">
        <f t="shared" si="32"/>
        <v>43.975381008206334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9">
        <f t="shared" si="32"/>
        <v>151.66315789473683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9">
        <f t="shared" si="32"/>
        <v>223.63492063492063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9">
        <f t="shared" si="32"/>
        <v>239.75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9">
        <f t="shared" si="32"/>
        <v>199.33333333333334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9">
        <f t="shared" si="32"/>
        <v>137.34482758620689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9">
        <f t="shared" si="32"/>
        <v>100.9696106362773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9">
        <f t="shared" si="32"/>
        <v>794.16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9">
        <f t="shared" si="32"/>
        <v>369.7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9">
        <f t="shared" si="32"/>
        <v>12.818181818181817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9">
        <f t="shared" si="32"/>
        <v>138.02702702702703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9">
        <f t="shared" si="32"/>
        <v>83.813278008298752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9">
        <f t="shared" si="32"/>
        <v>204.60063224446787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9">
        <f t="shared" si="32"/>
        <v>44.344086021505376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9">
        <f t="shared" si="32"/>
        <v>218.60294117647058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9">
        <f t="shared" si="32"/>
        <v>186.03314917127071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9">
        <f t="shared" si="32"/>
        <v>237.33830845771143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9">
        <f t="shared" si="32"/>
        <v>305.65384615384613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9">
        <f t="shared" si="32"/>
        <v>94.142857142857139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9">
        <f t="shared" si="32"/>
        <v>54.400000000000006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9">
        <f t="shared" si="32"/>
        <v>111.88059701492537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9">
        <f t="shared" si="32"/>
        <v>369.14814814814815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9">
        <f t="shared" si="32"/>
        <v>62.930372148859547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9">
        <f t="shared" si="32"/>
        <v>64.927835051546396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9">
        <f t="shared" ref="G579:G642" si="36">(E579/D579)*100</f>
        <v>18.853658536585368</v>
      </c>
      <c r="H579">
        <v>37</v>
      </c>
      <c r="I579" s="4">
        <f t="shared" ref="I579:I642" si="37">IFERROR((E579/H579),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(((L579/60)/60)/24)+DATE(1970,1,1)</f>
        <v>40613.25</v>
      </c>
      <c r="O579" s="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9">
        <f t="shared" si="36"/>
        <v>16.754404145077721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9">
        <f t="shared" si="36"/>
        <v>101.11290322580646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9">
        <f t="shared" si="36"/>
        <v>341.5022831050228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9">
        <f t="shared" si="36"/>
        <v>64.016666666666666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9">
        <f t="shared" si="36"/>
        <v>52.080459770114942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9">
        <f t="shared" si="36"/>
        <v>322.40211640211641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9">
        <f t="shared" si="36"/>
        <v>119.50810185185186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9">
        <f t="shared" si="36"/>
        <v>146.79775280898878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9">
        <f t="shared" si="36"/>
        <v>950.57142857142856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9">
        <f t="shared" si="36"/>
        <v>72.893617021276597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9">
        <f t="shared" si="36"/>
        <v>79.008248730964468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9">
        <f t="shared" si="36"/>
        <v>64.721518987341781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9">
        <f t="shared" si="36"/>
        <v>82.028169014084511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9">
        <f t="shared" si="36"/>
        <v>1037.6666666666667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9">
        <f t="shared" si="36"/>
        <v>12.910076530612244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9">
        <f t="shared" si="36"/>
        <v>154.84210526315789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9">
        <f t="shared" si="36"/>
        <v>7.0991735537190088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9">
        <f t="shared" si="36"/>
        <v>208.52773826458036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9">
        <f t="shared" si="36"/>
        <v>99.683544303797461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9">
        <f t="shared" si="36"/>
        <v>201.59756097560978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9">
        <f t="shared" si="36"/>
        <v>162.09032258064516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9">
        <f t="shared" si="36"/>
        <v>3.6436208125445471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9">
        <f t="shared" si="36"/>
        <v>5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9">
        <f t="shared" si="36"/>
        <v>206.63492063492063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9">
        <f t="shared" si="36"/>
        <v>128.23628691983123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9">
        <f t="shared" si="36"/>
        <v>119.66037735849055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9">
        <f t="shared" si="36"/>
        <v>170.73055242390078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9">
        <f t="shared" si="36"/>
        <v>187.21212121212122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9">
        <f t="shared" si="36"/>
        <v>188.38235294117646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9">
        <f t="shared" si="36"/>
        <v>131.29869186046511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9">
        <f t="shared" si="36"/>
        <v>283.97435897435901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9">
        <f t="shared" si="36"/>
        <v>120.41999999999999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9">
        <f t="shared" si="36"/>
        <v>419.0560747663551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9">
        <f t="shared" si="36"/>
        <v>13.853658536585368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9">
        <f t="shared" si="36"/>
        <v>139.43548387096774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9">
        <f t="shared" si="36"/>
        <v>174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9">
        <f t="shared" si="36"/>
        <v>155.49056603773585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9">
        <f t="shared" si="36"/>
        <v>170.44705882352943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9">
        <f t="shared" si="36"/>
        <v>189.515625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9">
        <f t="shared" si="36"/>
        <v>249.71428571428572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9">
        <f t="shared" si="36"/>
        <v>48.860523665659613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9">
        <f t="shared" si="36"/>
        <v>28.461970393057683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9">
        <f t="shared" si="36"/>
        <v>268.02325581395348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9">
        <f t="shared" si="36"/>
        <v>619.80078125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9">
        <f t="shared" si="36"/>
        <v>3.1301587301587301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9">
        <f t="shared" si="36"/>
        <v>159.92152704135739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9">
        <f t="shared" si="36"/>
        <v>279.39215686274508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9">
        <f t="shared" si="36"/>
        <v>77.373333333333335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9">
        <f t="shared" si="36"/>
        <v>206.32812500000003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9">
        <f t="shared" si="36"/>
        <v>694.25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9">
        <f t="shared" si="36"/>
        <v>151.78947368421052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9">
        <f t="shared" si="36"/>
        <v>64.58207217694995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9">
        <f t="shared" si="36"/>
        <v>62.873684210526314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9">
        <f t="shared" si="36"/>
        <v>310.39864864864865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9">
        <f t="shared" si="36"/>
        <v>42.859916782246884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9">
        <f t="shared" si="36"/>
        <v>83.119402985074629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9">
        <f t="shared" si="36"/>
        <v>78.531302876480552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9">
        <f t="shared" si="36"/>
        <v>114.09352517985612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9">
        <f t="shared" si="36"/>
        <v>64.537683358624179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9">
        <f t="shared" si="36"/>
        <v>79.411764705882348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9">
        <f t="shared" si="36"/>
        <v>11.419117647058824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9">
        <f t="shared" si="36"/>
        <v>56.186046511627907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9">
        <f t="shared" si="36"/>
        <v>16.501669449081803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9">
        <f t="shared" ref="G643:G706" si="40">(E643/D643)*100</f>
        <v>119.96808510638297</v>
      </c>
      <c r="H643">
        <v>194</v>
      </c>
      <c r="I643" s="4">
        <f t="shared" ref="I643:I706" si="41">IFERROR((E643/H643),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(((L643/60)/60)/24)+DATE(1970,1,1)</f>
        <v>42786.25</v>
      </c>
      <c r="O643" s="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9">
        <f t="shared" si="40"/>
        <v>145.45652173913044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9">
        <f t="shared" si="40"/>
        <v>221.38255033557047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9">
        <f t="shared" si="40"/>
        <v>48.396694214876035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9">
        <f t="shared" si="40"/>
        <v>92.911504424778755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9">
        <f t="shared" si="40"/>
        <v>88.599797365754824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9">
        <f t="shared" si="40"/>
        <v>41.4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9">
        <f t="shared" si="40"/>
        <v>63.056795131845846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9">
        <f t="shared" si="40"/>
        <v>48.482333607230892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9">
        <f t="shared" si="40"/>
        <v>2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9">
        <f t="shared" si="40"/>
        <v>88.47941026944585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9">
        <f t="shared" si="40"/>
        <v>126.84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9">
        <f t="shared" si="40"/>
        <v>2338.833333333333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9">
        <f t="shared" si="40"/>
        <v>508.38857142857148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9">
        <f t="shared" si="40"/>
        <v>191.47826086956522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9">
        <f t="shared" si="40"/>
        <v>42.127533783783782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9">
        <f t="shared" si="40"/>
        <v>8.24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9">
        <f t="shared" si="40"/>
        <v>60.064638783269963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9">
        <f t="shared" si="40"/>
        <v>47.232808616404313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9">
        <f t="shared" si="40"/>
        <v>81.736263736263737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9">
        <f t="shared" si="40"/>
        <v>54.187265917603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9">
        <f t="shared" si="40"/>
        <v>97.868131868131869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9">
        <f t="shared" si="40"/>
        <v>77.239999999999995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9">
        <f t="shared" si="40"/>
        <v>33.464735516372798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9">
        <f t="shared" si="40"/>
        <v>239.58823529411765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9">
        <f t="shared" si="40"/>
        <v>64.032258064516128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9">
        <f t="shared" si="40"/>
        <v>176.15942028985506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9">
        <f t="shared" si="40"/>
        <v>20.33818181818182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9">
        <f t="shared" si="40"/>
        <v>358.64754098360658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9">
        <f t="shared" si="40"/>
        <v>468.85802469135803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9">
        <f t="shared" si="40"/>
        <v>122.05635245901641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9">
        <f t="shared" si="40"/>
        <v>55.931783729156137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9">
        <f t="shared" si="40"/>
        <v>43.660714285714285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9">
        <f t="shared" si="40"/>
        <v>33.53837141183363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9">
        <f t="shared" si="40"/>
        <v>122.97938144329896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9">
        <f t="shared" si="40"/>
        <v>189.74959871589084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9">
        <f t="shared" si="40"/>
        <v>83.622641509433961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9">
        <f t="shared" si="40"/>
        <v>17.968844221105527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9">
        <f t="shared" si="40"/>
        <v>1036.5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9">
        <f t="shared" si="40"/>
        <v>97.405219780219781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9">
        <f t="shared" si="40"/>
        <v>86.386203150461711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9">
        <f t="shared" si="40"/>
        <v>150.16666666666666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9">
        <f t="shared" si="40"/>
        <v>358.43478260869563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9">
        <f t="shared" si="40"/>
        <v>542.85714285714289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9">
        <f t="shared" si="40"/>
        <v>67.500714285714281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9">
        <f t="shared" si="40"/>
        <v>191.74666666666667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9">
        <f t="shared" si="40"/>
        <v>932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9">
        <f t="shared" si="40"/>
        <v>429.27586206896552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9">
        <f t="shared" si="40"/>
        <v>100.65753424657535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9">
        <f t="shared" si="40"/>
        <v>226.61111111111109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9">
        <f t="shared" si="40"/>
        <v>142.38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9">
        <f t="shared" si="40"/>
        <v>90.633333333333326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9">
        <f t="shared" si="40"/>
        <v>63.966740576496676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9">
        <f t="shared" si="40"/>
        <v>84.131868131868131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9">
        <f t="shared" si="40"/>
        <v>133.93478260869566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9">
        <f t="shared" si="40"/>
        <v>59.042047531992694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9">
        <f t="shared" si="40"/>
        <v>152.80062063615205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9">
        <f t="shared" si="40"/>
        <v>446.69121140142522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9">
        <f t="shared" si="40"/>
        <v>84.391891891891888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9">
        <f t="shared" si="40"/>
        <v>3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9">
        <f t="shared" si="40"/>
        <v>175.02692307692308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9">
        <f t="shared" si="40"/>
        <v>54.137931034482754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9">
        <f t="shared" si="40"/>
        <v>311.87381703470032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9">
        <f t="shared" si="40"/>
        <v>122.78160919540231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9">
        <f t="shared" ref="G707:G770" si="44">(E707/D707)*100</f>
        <v>99.026517383618156</v>
      </c>
      <c r="H707">
        <v>2025</v>
      </c>
      <c r="I707" s="4">
        <f t="shared" ref="I707:I770" si="45">IFERROR((E707/H707),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9">
        <f t="shared" si="44"/>
        <v>127.84686346863469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9">
        <f t="shared" si="44"/>
        <v>158.61643835616439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9">
        <f t="shared" si="44"/>
        <v>707.05882352941171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9">
        <f t="shared" si="44"/>
        <v>142.38775510204081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9">
        <f t="shared" si="44"/>
        <v>147.86046511627907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9">
        <f t="shared" si="44"/>
        <v>20.322580645161288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9">
        <f t="shared" si="44"/>
        <v>1840.625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9">
        <f t="shared" si="44"/>
        <v>161.94202898550725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9">
        <f t="shared" si="44"/>
        <v>472.82077922077923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9">
        <f t="shared" si="44"/>
        <v>24.466101694915253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9">
        <f t="shared" si="44"/>
        <v>517.65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9">
        <f t="shared" si="44"/>
        <v>247.64285714285714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9">
        <f t="shared" si="44"/>
        <v>100.20481927710843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9">
        <f t="shared" si="44"/>
        <v>153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9">
        <f t="shared" si="44"/>
        <v>37.091954022988503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9">
        <f t="shared" si="44"/>
        <v>4.392394822006473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9">
        <f t="shared" si="44"/>
        <v>156.50721649484535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9">
        <f t="shared" si="44"/>
        <v>270.40816326530609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9">
        <f t="shared" si="44"/>
        <v>134.05952380952382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9">
        <f t="shared" si="44"/>
        <v>50.398033126293996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9">
        <f t="shared" si="44"/>
        <v>88.815837937384899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9">
        <f t="shared" si="44"/>
        <v>165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9">
        <f t="shared" si="44"/>
        <v>17.5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9">
        <f t="shared" si="44"/>
        <v>185.66071428571428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9">
        <f t="shared" si="44"/>
        <v>412.6631944444444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9">
        <f t="shared" si="44"/>
        <v>90.25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9">
        <f t="shared" si="44"/>
        <v>91.984615384615381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9">
        <f t="shared" si="44"/>
        <v>527.00632911392404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9">
        <f t="shared" si="44"/>
        <v>319.14285714285711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9">
        <f t="shared" si="44"/>
        <v>354.18867924528303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9">
        <f t="shared" si="44"/>
        <v>32.896103896103895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9">
        <f t="shared" si="44"/>
        <v>135.8918918918919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9">
        <f t="shared" si="44"/>
        <v>2.0843373493975905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9">
        <f t="shared" si="44"/>
        <v>61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9">
        <f t="shared" si="44"/>
        <v>30.037735849056602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9">
        <f t="shared" si="44"/>
        <v>1179.1666666666665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9">
        <f t="shared" si="44"/>
        <v>1126.0833333333335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9">
        <f t="shared" si="44"/>
        <v>12.923076923076923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9">
        <f t="shared" si="44"/>
        <v>712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9">
        <f t="shared" si="44"/>
        <v>30.304347826086957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9">
        <f t="shared" si="44"/>
        <v>212.50896057347671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9">
        <f t="shared" si="44"/>
        <v>228.85714285714286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9">
        <f t="shared" si="44"/>
        <v>34.959979476654695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9">
        <f t="shared" si="44"/>
        <v>157.29069767441862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9">
        <f t="shared" si="44"/>
        <v>1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9">
        <f t="shared" si="44"/>
        <v>232.30555555555554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9">
        <f t="shared" si="44"/>
        <v>92.448275862068968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9">
        <f t="shared" si="44"/>
        <v>256.70212765957444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9">
        <f t="shared" si="44"/>
        <v>168.47017045454547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9">
        <f t="shared" si="44"/>
        <v>166.57777777777778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9">
        <f t="shared" si="44"/>
        <v>772.07692307692309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9">
        <f t="shared" si="44"/>
        <v>406.85714285714283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9">
        <f t="shared" si="44"/>
        <v>564.20608108108115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9">
        <f t="shared" si="44"/>
        <v>68.426865671641792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9">
        <f t="shared" si="44"/>
        <v>34.351966873706004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9">
        <f t="shared" si="44"/>
        <v>655.4545454545455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9">
        <f t="shared" si="44"/>
        <v>177.25714285714284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9">
        <f t="shared" si="44"/>
        <v>113.17857142857144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9">
        <f t="shared" si="44"/>
        <v>728.18181818181824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9">
        <f t="shared" si="44"/>
        <v>208.33333333333334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9">
        <f t="shared" si="44"/>
        <v>31.171232876712331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9">
        <f t="shared" si="44"/>
        <v>56.967078189300416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9">
        <f t="shared" si="44"/>
        <v>231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9">
        <f t="shared" ref="G771:G834" si="48">(E771/D771)*100</f>
        <v>86.867834394904463</v>
      </c>
      <c r="H771">
        <v>3410</v>
      </c>
      <c r="I771" s="4">
        <f t="shared" ref="I771:I834" si="49">IFERROR((E771/H771),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(((L771/60)/60)/24)+DATE(1970,1,1)</f>
        <v>41501.208333333336</v>
      </c>
      <c r="O771" s="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9">
        <f t="shared" si="48"/>
        <v>270.74418604651163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9">
        <f t="shared" si="48"/>
        <v>49.446428571428569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9">
        <f t="shared" si="48"/>
        <v>113.3596256684492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9">
        <f t="shared" si="48"/>
        <v>190.55555555555554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9">
        <f t="shared" si="48"/>
        <v>135.5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9">
        <f t="shared" si="48"/>
        <v>10.297872340425531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9">
        <f t="shared" si="48"/>
        <v>65.544223826714799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9">
        <f t="shared" si="48"/>
        <v>49.026652452025587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9">
        <f t="shared" si="48"/>
        <v>787.92307692307691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9">
        <f t="shared" si="48"/>
        <v>80.306347746090154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9">
        <f t="shared" si="48"/>
        <v>106.29411764705883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9">
        <f t="shared" si="48"/>
        <v>50.735632183908038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9">
        <f t="shared" si="48"/>
        <v>215.31372549019611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9">
        <f t="shared" si="48"/>
        <v>141.22972972972974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9">
        <f t="shared" si="48"/>
        <v>115.33745781777279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9">
        <f t="shared" si="48"/>
        <v>193.11940298507463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9">
        <f t="shared" si="48"/>
        <v>729.73333333333335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9">
        <f t="shared" si="48"/>
        <v>99.66339869281046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9">
        <f t="shared" si="48"/>
        <v>88.166666666666671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9">
        <f t="shared" si="48"/>
        <v>37.233333333333334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9">
        <f t="shared" si="48"/>
        <v>30.540075309306079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9">
        <f t="shared" si="48"/>
        <v>25.714285714285712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9">
        <f t="shared" si="48"/>
        <v>34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9">
        <f t="shared" si="48"/>
        <v>1185.909090909091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9">
        <f t="shared" si="48"/>
        <v>125.39393939393939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9">
        <f t="shared" si="48"/>
        <v>14.394366197183098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9">
        <f t="shared" si="48"/>
        <v>54.807692307692314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9">
        <f t="shared" si="48"/>
        <v>109.63157894736841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9">
        <f t="shared" si="48"/>
        <v>188.47058823529412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9">
        <f t="shared" si="48"/>
        <v>87.008284023668637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9">
        <f t="shared" si="48"/>
        <v>1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9">
        <f t="shared" si="48"/>
        <v>202.9130434782609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9">
        <f t="shared" si="48"/>
        <v>197.03225806451613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9">
        <f t="shared" si="48"/>
        <v>107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9">
        <f t="shared" si="48"/>
        <v>268.73076923076923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9">
        <f t="shared" si="48"/>
        <v>50.845360824742272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9">
        <f t="shared" si="48"/>
        <v>1180.2857142857142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9">
        <f t="shared" si="48"/>
        <v>264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9">
        <f t="shared" si="48"/>
        <v>30.44230769230769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9">
        <f t="shared" si="48"/>
        <v>62.880681818181813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9">
        <f t="shared" si="48"/>
        <v>193.125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9">
        <f t="shared" si="48"/>
        <v>77.102702702702715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9">
        <f t="shared" si="48"/>
        <v>225.52763819095478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9">
        <f t="shared" si="48"/>
        <v>239.40625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9">
        <f t="shared" si="48"/>
        <v>92.1875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9">
        <f t="shared" si="48"/>
        <v>130.23333333333335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9">
        <f t="shared" si="48"/>
        <v>615.21739130434787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9">
        <f t="shared" si="48"/>
        <v>368.79532163742692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9">
        <f t="shared" si="48"/>
        <v>1094.8571428571429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9">
        <f t="shared" si="48"/>
        <v>50.662921348314605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9">
        <f t="shared" si="48"/>
        <v>800.6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9">
        <f t="shared" si="48"/>
        <v>291.28571428571428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9">
        <f t="shared" si="48"/>
        <v>349.9666666666667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9">
        <f t="shared" si="48"/>
        <v>357.07317073170731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9">
        <f t="shared" si="48"/>
        <v>126.48941176470588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9">
        <f t="shared" si="48"/>
        <v>387.5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9">
        <f t="shared" si="48"/>
        <v>457.03571428571428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9">
        <f t="shared" si="48"/>
        <v>266.69565217391306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9">
        <f t="shared" si="48"/>
        <v>69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9">
        <f t="shared" si="48"/>
        <v>51.34375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9">
        <f t="shared" si="48"/>
        <v>1.1710526315789473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9">
        <f t="shared" si="48"/>
        <v>108.97734294541709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9">
        <f t="shared" si="48"/>
        <v>315.17592592592592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9">
        <f t="shared" ref="G835:G898" si="52">(E835/D835)*100</f>
        <v>157.69117647058823</v>
      </c>
      <c r="H835">
        <v>165</v>
      </c>
      <c r="I835" s="4">
        <f t="shared" ref="I835:I898" si="53">IFERROR((E835/H835),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(((L835/60)/60)/24)+DATE(1970,1,1)</f>
        <v>40588.25</v>
      </c>
      <c r="O835" s="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9">
        <f t="shared" si="52"/>
        <v>153.8082191780822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9">
        <f t="shared" si="52"/>
        <v>89.738979118329468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9">
        <f t="shared" si="52"/>
        <v>75.135802469135797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9">
        <f t="shared" si="52"/>
        <v>852.88135593220341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9">
        <f t="shared" si="52"/>
        <v>138.90625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9">
        <f t="shared" si="52"/>
        <v>190.18181818181819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9">
        <f t="shared" si="52"/>
        <v>100.24333619948409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9">
        <f t="shared" si="52"/>
        <v>142.75824175824175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9">
        <f t="shared" si="52"/>
        <v>563.13333333333333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9">
        <f t="shared" si="52"/>
        <v>30.715909090909086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9">
        <f t="shared" si="52"/>
        <v>99.39772727272728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9">
        <f t="shared" si="52"/>
        <v>197.54935622317598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9">
        <f t="shared" si="52"/>
        <v>508.5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9">
        <f t="shared" si="52"/>
        <v>237.74468085106383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9">
        <f t="shared" si="52"/>
        <v>338.46875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9">
        <f t="shared" si="52"/>
        <v>133.08955223880596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9">
        <f t="shared" si="52"/>
        <v>1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9">
        <f t="shared" si="52"/>
        <v>207.79999999999998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9">
        <f t="shared" si="52"/>
        <v>51.122448979591837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9">
        <f t="shared" si="52"/>
        <v>652.05847953216369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9">
        <f t="shared" si="52"/>
        <v>113.63099415204678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9">
        <f t="shared" si="52"/>
        <v>102.37606837606839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9">
        <f t="shared" si="52"/>
        <v>356.58333333333331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9">
        <f t="shared" si="52"/>
        <v>139.86792452830187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9">
        <f t="shared" si="52"/>
        <v>69.45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9">
        <f t="shared" si="52"/>
        <v>35.534246575342465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9">
        <f t="shared" si="52"/>
        <v>251.65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9">
        <f t="shared" si="52"/>
        <v>105.87500000000001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9">
        <f t="shared" si="52"/>
        <v>187.42857142857144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9">
        <f t="shared" si="52"/>
        <v>386.78571428571428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9">
        <f t="shared" si="52"/>
        <v>347.07142857142856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9">
        <f t="shared" si="52"/>
        <v>185.82098765432099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9">
        <f t="shared" si="52"/>
        <v>43.241247264770237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9">
        <f t="shared" si="52"/>
        <v>162.4375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9">
        <f t="shared" si="52"/>
        <v>184.84285714285716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9">
        <f t="shared" si="52"/>
        <v>23.703520691785052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9">
        <f t="shared" si="52"/>
        <v>89.870129870129873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9">
        <f t="shared" si="52"/>
        <v>272.6041958041958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9">
        <f t="shared" si="52"/>
        <v>170.04255319148936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9">
        <f t="shared" si="52"/>
        <v>188.28503562945369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9">
        <f t="shared" si="52"/>
        <v>346.93532338308455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9">
        <f t="shared" si="52"/>
        <v>69.177215189873422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9">
        <f t="shared" si="52"/>
        <v>25.433734939759034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9">
        <f t="shared" si="52"/>
        <v>77.400977995110026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9">
        <f t="shared" si="52"/>
        <v>37.481481481481481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9">
        <f t="shared" si="52"/>
        <v>543.79999999999995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9">
        <f t="shared" si="52"/>
        <v>228.52189349112427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9">
        <f t="shared" si="52"/>
        <v>38.948339483394832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9">
        <f t="shared" si="52"/>
        <v>370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9">
        <f t="shared" si="52"/>
        <v>237.91176470588232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9">
        <f t="shared" si="52"/>
        <v>64.036299765807954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9">
        <f t="shared" si="52"/>
        <v>118.27777777777777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9">
        <f t="shared" si="52"/>
        <v>84.824037184594957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9">
        <f t="shared" si="52"/>
        <v>29.346153846153843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9">
        <f t="shared" si="52"/>
        <v>209.89655172413794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9">
        <f t="shared" si="52"/>
        <v>169.78571428571431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9">
        <f t="shared" si="52"/>
        <v>115.95907738095239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9">
        <f t="shared" si="52"/>
        <v>258.59999999999997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9">
        <f t="shared" si="52"/>
        <v>230.58333333333331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9">
        <f t="shared" si="52"/>
        <v>128.21428571428572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9">
        <f t="shared" si="52"/>
        <v>188.70588235294116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9">
        <f t="shared" si="52"/>
        <v>6.9511889862327907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9">
        <f t="shared" si="52"/>
        <v>774.43434343434342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9">
        <f t="shared" ref="G899:G962" si="56">(E899/D899)*100</f>
        <v>27.693181818181817</v>
      </c>
      <c r="H899">
        <v>27</v>
      </c>
      <c r="I899" s="4">
        <f t="shared" ref="I899:I962" si="57">IFERROR((E899/H899),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(((L899/60)/60)/24)+DATE(1970,1,1)</f>
        <v>43583.208333333328</v>
      </c>
      <c r="O899" s="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9">
        <f t="shared" si="56"/>
        <v>52.479620323841424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9">
        <f t="shared" si="56"/>
        <v>407.09677419354841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9">
        <f t="shared" si="56"/>
        <v>2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9">
        <f t="shared" si="56"/>
        <v>156.17857142857144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9">
        <f t="shared" si="56"/>
        <v>252.42857142857144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9">
        <f t="shared" si="56"/>
        <v>1.729268292682927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9">
        <f t="shared" si="56"/>
        <v>12.230769230769232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9">
        <f t="shared" si="56"/>
        <v>163.98734177215189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9">
        <f t="shared" si="56"/>
        <v>162.98181818181817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9">
        <f t="shared" si="56"/>
        <v>20.252747252747252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9">
        <f t="shared" si="56"/>
        <v>319.24083769633506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9">
        <f t="shared" si="56"/>
        <v>478.94444444444446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9">
        <f t="shared" si="56"/>
        <v>19.556634304207122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9">
        <f t="shared" si="56"/>
        <v>198.94827586206895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9">
        <f t="shared" si="56"/>
        <v>795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9">
        <f t="shared" si="56"/>
        <v>50.621082621082621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9">
        <f t="shared" si="56"/>
        <v>57.4375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9">
        <f t="shared" si="56"/>
        <v>155.62827640984909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9">
        <f t="shared" si="56"/>
        <v>36.297297297297298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9">
        <f t="shared" si="56"/>
        <v>58.25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9">
        <f t="shared" si="56"/>
        <v>237.39473684210526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9">
        <f t="shared" si="56"/>
        <v>58.75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9">
        <f t="shared" si="56"/>
        <v>182.56603773584905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9">
        <f t="shared" si="56"/>
        <v>0.75436408977556113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9">
        <f t="shared" si="56"/>
        <v>175.95330739299609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9">
        <f t="shared" si="56"/>
        <v>237.88235294117646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9">
        <f t="shared" si="56"/>
        <v>488.05076142131981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9">
        <f t="shared" si="56"/>
        <v>224.06666666666669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9">
        <f t="shared" si="56"/>
        <v>18.126436781609197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9">
        <f t="shared" si="56"/>
        <v>45.847222222222221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9">
        <f t="shared" si="56"/>
        <v>117.31541218637993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9">
        <f t="shared" si="56"/>
        <v>217.30909090909088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9">
        <f t="shared" si="56"/>
        <v>112.28571428571428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9">
        <f t="shared" si="56"/>
        <v>72.51898734177216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9">
        <f t="shared" si="56"/>
        <v>212.30434782608697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9">
        <f t="shared" si="56"/>
        <v>239.74657534246577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9">
        <f t="shared" si="56"/>
        <v>181.93548387096774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9">
        <f t="shared" si="56"/>
        <v>164.13114754098362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9">
        <f t="shared" si="56"/>
        <v>1.6375968992248062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9">
        <f t="shared" si="56"/>
        <v>49.64385964912281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9">
        <f t="shared" si="56"/>
        <v>109.70652173913042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9">
        <f t="shared" si="56"/>
        <v>49.217948717948715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9">
        <f t="shared" si="56"/>
        <v>62.232323232323225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9">
        <f t="shared" si="56"/>
        <v>13.05813953488372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9">
        <f t="shared" si="56"/>
        <v>64.635416666666671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9">
        <f t="shared" si="56"/>
        <v>159.58666666666667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9">
        <f t="shared" si="56"/>
        <v>81.42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9">
        <f t="shared" si="56"/>
        <v>32.444767441860463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9">
        <f t="shared" si="56"/>
        <v>9.9141184124918666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9">
        <f t="shared" si="56"/>
        <v>26.694444444444443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9">
        <f t="shared" si="56"/>
        <v>62.957446808510639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9">
        <f t="shared" si="56"/>
        <v>161.35593220338984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9">
        <f t="shared" si="56"/>
        <v>5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9">
        <f t="shared" si="56"/>
        <v>1096.9379310344827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9">
        <f t="shared" si="56"/>
        <v>70.094158075601371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9">
        <f t="shared" si="56"/>
        <v>60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9">
        <f t="shared" si="56"/>
        <v>367.0985915492958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9">
        <f t="shared" si="56"/>
        <v>1109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9">
        <f t="shared" si="56"/>
        <v>19.028784648187631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9">
        <f t="shared" si="56"/>
        <v>126.87755102040816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9">
        <f t="shared" si="56"/>
        <v>734.63636363636363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9">
        <f t="shared" si="56"/>
        <v>4.5731034482758623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9">
        <f t="shared" si="56"/>
        <v>85.054545454545448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9">
        <f t="shared" ref="G963:G1001" si="60">(E963/D963)*100</f>
        <v>119.29824561403508</v>
      </c>
      <c r="H963">
        <v>155</v>
      </c>
      <c r="I963" s="4">
        <f t="shared" ref="I963:I1001" si="61">IFERROR((E963/H963),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(((L963/60)/60)/24)+DATE(1970,1,1)</f>
        <v>40591.25</v>
      </c>
      <c r="O963" s="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9">
        <f t="shared" si="60"/>
        <v>296.02777777777777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9">
        <f t="shared" si="60"/>
        <v>84.694915254237287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9">
        <f t="shared" si="60"/>
        <v>355.7837837837838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9">
        <f t="shared" si="60"/>
        <v>386.40909090909093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9">
        <f t="shared" si="60"/>
        <v>792.23529411764707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9">
        <f t="shared" si="60"/>
        <v>137.03393665158373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9">
        <f t="shared" si="60"/>
        <v>338.20833333333337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9">
        <f t="shared" si="60"/>
        <v>108.22784810126582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9">
        <f t="shared" si="60"/>
        <v>60.757639620653315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9">
        <f t="shared" si="60"/>
        <v>27.725490196078432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9">
        <f t="shared" si="60"/>
        <v>228.3934426229508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9">
        <f t="shared" si="60"/>
        <v>21.615194054500414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9">
        <f t="shared" si="60"/>
        <v>373.875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9">
        <f t="shared" si="60"/>
        <v>154.92592592592592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9">
        <f t="shared" si="60"/>
        <v>322.14999999999998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9">
        <f t="shared" si="60"/>
        <v>73.957142857142856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9">
        <f t="shared" si="60"/>
        <v>864.1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9">
        <f t="shared" si="60"/>
        <v>143.26245847176079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9">
        <f t="shared" si="60"/>
        <v>40.281762295081968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9">
        <f t="shared" si="60"/>
        <v>178.22388059701493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9">
        <f t="shared" si="60"/>
        <v>84.930555555555557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9">
        <f t="shared" si="60"/>
        <v>145.93648334624322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9">
        <f t="shared" si="60"/>
        <v>152.46153846153848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9">
        <f t="shared" si="60"/>
        <v>67.129542790152414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9">
        <f t="shared" si="60"/>
        <v>40.307692307692307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9">
        <f t="shared" si="60"/>
        <v>216.79032258064518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9">
        <f t="shared" si="60"/>
        <v>52.117021276595743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9">
        <f t="shared" si="60"/>
        <v>499.58333333333337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9">
        <f t="shared" si="60"/>
        <v>87.679487179487182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9">
        <f t="shared" si="60"/>
        <v>113.17346938775511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9">
        <f t="shared" si="60"/>
        <v>426.54838709677421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9">
        <f t="shared" si="60"/>
        <v>77.632653061224488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9">
        <f t="shared" si="60"/>
        <v>52.496810772501767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9">
        <f t="shared" si="60"/>
        <v>157.46762589928059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9">
        <f t="shared" si="60"/>
        <v>72.939393939393938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9">
        <f t="shared" si="60"/>
        <v>60.565789473684205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9">
        <f t="shared" si="60"/>
        <v>56.791291291291287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9">
        <f t="shared" si="60"/>
        <v>56.542754275427541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R1:R1001" xr:uid="{00000000-0001-0000-0000-000000000000}"/>
  <conditionalFormatting sqref="F1:F1048576">
    <cfRule type="containsText" dxfId="11" priority="3" operator="containsText" text="canceled">
      <formula>NOT(ISERROR(SEARCH("canceled",F1)))</formula>
    </cfRule>
    <cfRule type="containsText" dxfId="10" priority="4" operator="containsText" text="live">
      <formula>NOT(ISERROR(SEARCH("live",F1)))</formula>
    </cfRule>
    <cfRule type="containsText" dxfId="9" priority="5" operator="containsText" text="successful">
      <formula>NOT(ISERROR(SEARCH("successful",F1)))</formula>
    </cfRule>
    <cfRule type="expression" dxfId="8" priority="6">
      <formula>SEARCH("failed", F1)&gt;0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04AD-2BDD-064A-8CD8-EC81A03E78E5}">
  <dimension ref="A1:F14"/>
  <sheetViews>
    <sheetView zoomScale="86"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2066</v>
      </c>
    </row>
    <row r="3" spans="1:6" x14ac:dyDescent="0.2">
      <c r="A3" s="5" t="s">
        <v>2067</v>
      </c>
      <c r="B3" s="5" t="s">
        <v>2070</v>
      </c>
    </row>
    <row r="4" spans="1:6" x14ac:dyDescent="0.2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6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6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6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6" t="s">
        <v>2064</v>
      </c>
      <c r="B8" s="11"/>
      <c r="C8" s="11"/>
      <c r="D8" s="11"/>
      <c r="E8" s="11">
        <v>4</v>
      </c>
      <c r="F8" s="11">
        <v>4</v>
      </c>
    </row>
    <row r="9" spans="1:6" x14ac:dyDescent="0.2">
      <c r="A9" s="6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6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6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6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6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6" t="s">
        <v>2069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3E00-CFEA-6F48-A421-82E172D7A548}">
  <dimension ref="A1:F30"/>
  <sheetViews>
    <sheetView zoomScale="50" workbookViewId="0">
      <selection activeCell="F46" sqref="F46"/>
    </sheetView>
  </sheetViews>
  <sheetFormatPr baseColWidth="10" defaultRowHeight="16" x14ac:dyDescent="0.2"/>
  <cols>
    <col min="1" max="1" width="17.1640625" bestFit="1" customWidth="1"/>
    <col min="2" max="2" width="17.832031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2066</v>
      </c>
    </row>
    <row r="2" spans="1:6" x14ac:dyDescent="0.2">
      <c r="A2" s="5" t="s">
        <v>2031</v>
      </c>
      <c r="B2" t="s">
        <v>2066</v>
      </c>
    </row>
    <row r="4" spans="1:6" x14ac:dyDescent="0.2">
      <c r="A4" s="5" t="s">
        <v>2067</v>
      </c>
      <c r="B4" s="5" t="s">
        <v>2070</v>
      </c>
    </row>
    <row r="5" spans="1:6" x14ac:dyDescent="0.2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6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6" t="s">
        <v>2065</v>
      </c>
      <c r="B7" s="11"/>
      <c r="C7" s="11"/>
      <c r="D7" s="11"/>
      <c r="E7" s="11">
        <v>4</v>
      </c>
      <c r="F7" s="11">
        <v>4</v>
      </c>
    </row>
    <row r="8" spans="1:6" x14ac:dyDescent="0.2">
      <c r="A8" s="6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6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6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6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6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6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6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6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6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6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6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6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6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6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6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6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6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6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6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6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6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6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6" t="s">
        <v>2069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91E5-6FF8-A04F-988E-3EE583845C75}">
  <dimension ref="A1:E18"/>
  <sheetViews>
    <sheetView tabSelected="1" zoomScale="64" workbookViewId="0">
      <selection activeCell="M49" sqref="M49"/>
    </sheetView>
  </sheetViews>
  <sheetFormatPr baseColWidth="10" defaultRowHeight="16" x14ac:dyDescent="0.2"/>
  <cols>
    <col min="1" max="1" width="16.5" bestFit="1" customWidth="1"/>
    <col min="2" max="2" width="17.33203125" bestFit="1" customWidth="1"/>
    <col min="3" max="3" width="6.1640625" bestFit="1" customWidth="1"/>
    <col min="4" max="4" width="9.5" bestFit="1" customWidth="1"/>
    <col min="5" max="5" width="11.33203125" bestFit="1" customWidth="1"/>
  </cols>
  <sheetData>
    <row r="1" spans="1:5" x14ac:dyDescent="0.2">
      <c r="A1" s="5" t="s">
        <v>2120</v>
      </c>
      <c r="B1" t="s">
        <v>2066</v>
      </c>
    </row>
    <row r="2" spans="1:5" x14ac:dyDescent="0.2">
      <c r="A2" s="5" t="s">
        <v>2031</v>
      </c>
      <c r="B2" t="s">
        <v>2066</v>
      </c>
    </row>
    <row r="4" spans="1:5" x14ac:dyDescent="0.2">
      <c r="A4" s="5" t="s">
        <v>2067</v>
      </c>
      <c r="B4" s="5" t="s">
        <v>2070</v>
      </c>
    </row>
    <row r="5" spans="1:5" x14ac:dyDescent="0.2">
      <c r="A5" s="5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2" t="s">
        <v>2108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12" t="s">
        <v>2109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12" t="s">
        <v>2110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12" t="s">
        <v>2111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12" t="s">
        <v>2112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12" t="s">
        <v>2113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12" t="s">
        <v>2114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12" t="s">
        <v>2115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12" t="s">
        <v>2116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12" t="s">
        <v>2117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12" t="s">
        <v>2118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12" t="s">
        <v>2119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12" t="s">
        <v>2069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1FDC-E223-564B-A325-79B52BA49BEC}">
  <dimension ref="A1:H13"/>
  <sheetViews>
    <sheetView zoomScale="50" workbookViewId="0">
      <selection activeCell="H37" sqref="H37"/>
    </sheetView>
  </sheetViews>
  <sheetFormatPr baseColWidth="10" defaultRowHeight="16" x14ac:dyDescent="0.2"/>
  <cols>
    <col min="1" max="1" width="25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">
      <c r="A2" t="s">
        <v>2082</v>
      </c>
      <c r="B2">
        <f>COUNTIFS(Crowdfunding!D:D, 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2081</v>
      </c>
      <c r="B3">
        <f>COUNTIFS(Crowdfunding!D:D, "&gt;=1000", Crowdfunding!D:D, "&lt;=4999", Crowdfunding!F:F, 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2083</v>
      </c>
      <c r="B4">
        <f>COUNTIFS(Crowdfunding!D:D, "&gt;=5000", Crowdfunding!D:D, "&lt;=9999", Crowdfunding!F:F, "successful")</f>
        <v>164</v>
      </c>
      <c r="C4">
        <f>COUNTIFS(Crowdfunding!D:D, "&gt;=5000", Crowdfunding!D:D, "&lt;=9999", Crowdfunding!F:F, 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2084</v>
      </c>
      <c r="B5">
        <f>COUNTIFS(Crowdfunding!D:D, "&gt;=10000", Crowdfunding!D:D, "&lt;=14999", Crowdfunding!F:F, "successful")</f>
        <v>4</v>
      </c>
      <c r="C5">
        <f>COUNTIFS(Crowdfunding!D:D, "&gt;=10000", Crowdfunding!D:D, "&lt;=14999", Crowdfunding!F:F, "failed")</f>
        <v>5</v>
      </c>
      <c r="D5">
        <f>COUNTIFS(Crowdfunding!D:D, "&gt;=10000", Crowdfunding!D:D, "&lt;=14999", Crowdfunding!F:F,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2085</v>
      </c>
      <c r="B6">
        <f>COUNTIFS(Crowdfunding!D:D, "&gt;=15000", Crowdfunding!D:D, "&lt;=19999", Crowdfunding!F:F, "successful")</f>
        <v>10</v>
      </c>
      <c r="C6">
        <f>COUNTIFS(Crowdfunding!D:D, "&gt;=15000", Crowdfunding!D:D, "&lt;=19999", Crowdfunding!F:F, "Failed")</f>
        <v>0</v>
      </c>
      <c r="D6">
        <f>COUNTIFS(Crowdfunding!D:D, "&gt;=15000", Crowdfunding!D:D, "&lt;=19999", Crowdfunding!F:F,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2086</v>
      </c>
      <c r="B7">
        <f>COUNTIFS(Crowdfunding!D:D, "&gt;=20000", Crowdfunding!D:D, "&lt;=24999", Crowdfunding!F:F, "successful")</f>
        <v>7</v>
      </c>
      <c r="C7">
        <f>COUNTIFS(Crowdfunding!D:D, "&gt;=20000", Crowdfunding!D:D, "&lt;=24999", Crowdfunding!F:F, "failed")</f>
        <v>0</v>
      </c>
      <c r="D7">
        <f>COUNTIFS(Crowdfunding!D:D, "&gt;=20000", Crowdfunding!D:D, "&lt;=24999", Crowdfunding!F:F,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2087</v>
      </c>
      <c r="B8">
        <f>COUNTIFS(Crowdfunding!D:D, "&gt;=25000", Crowdfunding!D:D, "&lt;=29999", Crowdfunding!F:F, "successful")</f>
        <v>11</v>
      </c>
      <c r="C8">
        <f>COUNTIFS(Crowdfunding!D:D, "&gt;=25000", Crowdfunding!D:D, "&lt;=29999", Crowdfunding!F:F, "failed")</f>
        <v>3</v>
      </c>
      <c r="D8">
        <f>COUNTIFS(Crowdfunding!D:D, "&gt;=25000", Crowdfunding!D:D, "&lt;=29999", Crowdfunding!F:F,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2088</v>
      </c>
      <c r="B9">
        <f>COUNTIFS(Crowdfunding!D:D, "&gt;=30000", Crowdfunding!D:D, "&lt;=34999", Crowdfunding!F:F, "successful")</f>
        <v>7</v>
      </c>
      <c r="C9">
        <f>COUNTIFS(Crowdfunding!D:D, "&gt;=30000", Crowdfunding!D:D, "&lt;=34999", Crowdfunding!F:F, "failed")</f>
        <v>0</v>
      </c>
      <c r="D9">
        <f>COUNTIFS(Crowdfunding!D:D, "&gt;=30000", Crowdfunding!D:D, "&lt;=34999", Crowdfunding!F:F,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2089</v>
      </c>
      <c r="B10">
        <f>COUNTIFS(Crowdfunding!D:D, "&gt;=35000", Crowdfunding!D:D, "&lt;=39999", Crowdfunding!F:F, "successful")</f>
        <v>8</v>
      </c>
      <c r="C10">
        <f>COUNTIFS(Crowdfunding!D:D, "&gt;=35000", Crowdfunding!D:D, "&lt;=39999", Crowdfunding!F:F, "failed")</f>
        <v>3</v>
      </c>
      <c r="D10">
        <f>COUNTIFS(Crowdfunding!D:D, "&gt;=35000", Crowdfunding!D:D, "&lt;=39999", Crowdfunding!F:F,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2090</v>
      </c>
      <c r="B11">
        <f>COUNTIFS(Crowdfunding!D:D, "&gt;=40000", Crowdfunding!D:D, "&lt;=44999", Crowdfunding!F:F, "successful")</f>
        <v>11</v>
      </c>
      <c r="C11">
        <f>COUNTIFS(Crowdfunding!D:D, "&gt;=40000", Crowdfunding!D:D, "&lt;=44999", Crowdfunding!F:F, "failed")</f>
        <v>3</v>
      </c>
      <c r="D11">
        <f>COUNTIFS(Crowdfunding!D:D, "&gt;=40000", Crowdfunding!D:D, "&lt;=44999", Crowdfunding!F:F,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2091</v>
      </c>
      <c r="B12">
        <f>COUNTIFS(Crowdfunding!D:D, "&gt;=45000", Crowdfunding!D:D, "&lt;=49999", Crowdfunding!F:F, "successful")</f>
        <v>8</v>
      </c>
      <c r="C12">
        <f>COUNTIFS(Crowdfunding!D:D, "&gt;=45000", Crowdfunding!D:D, "&lt;=49999", Crowdfunding!F:F, "failed")</f>
        <v>3</v>
      </c>
      <c r="D12">
        <f>COUNTIFS(Crowdfunding!D:D, "&gt;=45000", Crowdfunding!D:D, "&lt;=49999", Crowdfunding!F:F,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2092</v>
      </c>
      <c r="B13">
        <f>COUNTIFS(Crowdfunding!D:D, "&gt;=50000", Crowdfunding!F:F, "successful")</f>
        <v>114</v>
      </c>
      <c r="C13">
        <f>COUNTIFS(Crowdfunding!D:D, "&gt;=50000", Crowdfunding!F:F, "failed")</f>
        <v>163</v>
      </c>
      <c r="D13">
        <f>COUNTIFS(Crowdfunding!D:D, "&gt;=50000", Crowdfunding!F:F,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0B07-1C62-2640-82A7-0DB205F69C2E}">
  <dimension ref="A1:H20"/>
  <sheetViews>
    <sheetView workbookViewId="0">
      <selection activeCell="F13" sqref="F13"/>
    </sheetView>
  </sheetViews>
  <sheetFormatPr baseColWidth="10" defaultRowHeight="16" x14ac:dyDescent="0.2"/>
  <cols>
    <col min="1" max="1" width="9.1640625" customWidth="1"/>
    <col min="2" max="2" width="13.1640625" bestFit="1" customWidth="1"/>
    <col min="3" max="3" width="8.6640625" bestFit="1" customWidth="1"/>
    <col min="4" max="4" width="13.1640625" bestFit="1" customWidth="1"/>
    <col min="5" max="5" width="18.6640625" bestFit="1" customWidth="1"/>
    <col min="6" max="6" width="16.5" bestFit="1" customWidth="1"/>
    <col min="7" max="7" width="20.83203125" bestFit="1" customWidth="1"/>
    <col min="8" max="8" width="18.6640625" bestFit="1" customWidth="1"/>
    <col min="9" max="9" width="17.5" bestFit="1" customWidth="1"/>
    <col min="10" max="10" width="13.33203125" bestFit="1" customWidth="1"/>
    <col min="11" max="11" width="17.1640625" bestFit="1" customWidth="1"/>
    <col min="12" max="12" width="18.6640625" bestFit="1" customWidth="1"/>
    <col min="13" max="13" width="20.5" bestFit="1" customWidth="1"/>
    <col min="14" max="14" width="20.83203125" bestFit="1" customWidth="1"/>
    <col min="15" max="15" width="19.6640625" bestFit="1" customWidth="1"/>
    <col min="16" max="16" width="15.5" bestFit="1" customWidth="1"/>
  </cols>
  <sheetData>
    <row r="1" spans="1:8" x14ac:dyDescent="0.2">
      <c r="A1" t="s">
        <v>2093</v>
      </c>
      <c r="B1" t="s">
        <v>2094</v>
      </c>
      <c r="C1" t="s">
        <v>2093</v>
      </c>
      <c r="D1" t="s">
        <v>2094</v>
      </c>
      <c r="E1" t="s">
        <v>2095</v>
      </c>
      <c r="F1" s="9">
        <f>AVERAGE(B2:B18)</f>
        <v>770.35294117647061</v>
      </c>
      <c r="G1" t="s">
        <v>2101</v>
      </c>
      <c r="H1" s="9">
        <f>AVERAGE(D2:D18)</f>
        <v>354.76470588235293</v>
      </c>
    </row>
    <row r="2" spans="1:8" x14ac:dyDescent="0.2">
      <c r="A2" t="s">
        <v>20</v>
      </c>
      <c r="B2">
        <v>158</v>
      </c>
      <c r="C2" t="s">
        <v>14</v>
      </c>
      <c r="D2">
        <v>0</v>
      </c>
      <c r="E2" t="s">
        <v>2096</v>
      </c>
      <c r="F2" s="9">
        <f>MEDIAN(B2:B18)</f>
        <v>226</v>
      </c>
      <c r="G2" t="s">
        <v>2102</v>
      </c>
      <c r="H2" s="9">
        <f>MEDIAN(D2:D18)</f>
        <v>53</v>
      </c>
    </row>
    <row r="3" spans="1:8" x14ac:dyDescent="0.2">
      <c r="A3" t="s">
        <v>20</v>
      </c>
      <c r="B3">
        <v>1425</v>
      </c>
      <c r="C3" t="s">
        <v>14</v>
      </c>
      <c r="D3">
        <v>24</v>
      </c>
      <c r="E3" t="s">
        <v>2097</v>
      </c>
      <c r="F3" s="9">
        <f>MIN(B2:B18)</f>
        <v>98</v>
      </c>
      <c r="G3" t="s">
        <v>2103</v>
      </c>
      <c r="H3" s="9">
        <f>MIN(D2:D18)</f>
        <v>0</v>
      </c>
    </row>
    <row r="4" spans="1:8" x14ac:dyDescent="0.2">
      <c r="A4" t="s">
        <v>20</v>
      </c>
      <c r="B4">
        <v>174</v>
      </c>
      <c r="C4" t="s">
        <v>14</v>
      </c>
      <c r="D4">
        <v>53</v>
      </c>
      <c r="E4" t="s">
        <v>2098</v>
      </c>
      <c r="F4" s="9">
        <f>MAX(B2:B18)</f>
        <v>2673</v>
      </c>
      <c r="G4" t="s">
        <v>2104</v>
      </c>
      <c r="H4" s="9">
        <f>MAX(D2:D18)</f>
        <v>2307</v>
      </c>
    </row>
    <row r="5" spans="1:8" x14ac:dyDescent="0.2">
      <c r="A5" t="s">
        <v>20</v>
      </c>
      <c r="B5">
        <v>227</v>
      </c>
      <c r="C5" t="s">
        <v>14</v>
      </c>
      <c r="D5">
        <v>18</v>
      </c>
      <c r="E5" t="s">
        <v>2099</v>
      </c>
      <c r="F5" s="9">
        <f>_xlfn.VAR.S(B2:B18)</f>
        <v>699049.2426470588</v>
      </c>
      <c r="G5" t="s">
        <v>2105</v>
      </c>
      <c r="H5" s="9">
        <f>_xlfn.VAR.S(D2:D18)</f>
        <v>397773.0661764706</v>
      </c>
    </row>
    <row r="6" spans="1:8" x14ac:dyDescent="0.2">
      <c r="A6" t="s">
        <v>20</v>
      </c>
      <c r="B6">
        <v>220</v>
      </c>
      <c r="C6" t="s">
        <v>14</v>
      </c>
      <c r="D6">
        <v>44</v>
      </c>
      <c r="E6" t="s">
        <v>2100</v>
      </c>
      <c r="F6" s="9">
        <f>STDEV(B2:B18)</f>
        <v>836.09164727741347</v>
      </c>
      <c r="G6" t="s">
        <v>2106</v>
      </c>
      <c r="H6" s="9">
        <f>STDEV(D2:D18)</f>
        <v>630.69252903175459</v>
      </c>
    </row>
    <row r="7" spans="1:8" x14ac:dyDescent="0.2">
      <c r="A7" t="s">
        <v>20</v>
      </c>
      <c r="B7">
        <v>98</v>
      </c>
      <c r="C7" t="s">
        <v>14</v>
      </c>
      <c r="D7">
        <v>27</v>
      </c>
    </row>
    <row r="8" spans="1:8" x14ac:dyDescent="0.2">
      <c r="A8" t="s">
        <v>20</v>
      </c>
      <c r="B8">
        <v>100</v>
      </c>
      <c r="C8" t="s">
        <v>14</v>
      </c>
      <c r="D8">
        <v>55</v>
      </c>
    </row>
    <row r="9" spans="1:8" x14ac:dyDescent="0.2">
      <c r="A9" t="s">
        <v>20</v>
      </c>
      <c r="B9">
        <v>1249</v>
      </c>
      <c r="C9" t="s">
        <v>14</v>
      </c>
      <c r="D9">
        <v>200</v>
      </c>
    </row>
    <row r="10" spans="1:8" x14ac:dyDescent="0.2">
      <c r="A10" t="s">
        <v>20</v>
      </c>
      <c r="B10">
        <v>1396</v>
      </c>
      <c r="C10" t="s">
        <v>14</v>
      </c>
      <c r="D10">
        <v>452</v>
      </c>
    </row>
    <row r="11" spans="1:8" x14ac:dyDescent="0.2">
      <c r="A11" t="s">
        <v>20</v>
      </c>
      <c r="B11">
        <v>890</v>
      </c>
      <c r="C11" t="s">
        <v>14</v>
      </c>
      <c r="D11">
        <v>674</v>
      </c>
    </row>
    <row r="12" spans="1:8" x14ac:dyDescent="0.2">
      <c r="A12" t="s">
        <v>20</v>
      </c>
      <c r="B12">
        <v>142</v>
      </c>
      <c r="C12" t="s">
        <v>14</v>
      </c>
      <c r="D12">
        <v>558</v>
      </c>
    </row>
    <row r="13" spans="1:8" x14ac:dyDescent="0.2">
      <c r="A13" t="s">
        <v>20</v>
      </c>
      <c r="B13">
        <v>2673</v>
      </c>
      <c r="C13" t="s">
        <v>14</v>
      </c>
      <c r="D13">
        <v>15</v>
      </c>
    </row>
    <row r="14" spans="1:8" x14ac:dyDescent="0.2">
      <c r="A14" t="s">
        <v>20</v>
      </c>
      <c r="B14">
        <v>163</v>
      </c>
      <c r="C14" t="s">
        <v>14</v>
      </c>
      <c r="D14">
        <v>2307</v>
      </c>
    </row>
    <row r="15" spans="1:8" x14ac:dyDescent="0.2">
      <c r="A15" t="s">
        <v>20</v>
      </c>
      <c r="B15">
        <v>2220</v>
      </c>
      <c r="C15" t="s">
        <v>14</v>
      </c>
      <c r="D15">
        <v>88</v>
      </c>
    </row>
    <row r="16" spans="1:8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20" spans="1:4" x14ac:dyDescent="0.2">
      <c r="A20" t="s">
        <v>2107</v>
      </c>
    </row>
  </sheetData>
  <conditionalFormatting sqref="A2:A18 A20">
    <cfRule type="containsText" dxfId="7" priority="9" operator="containsText" text="canceled">
      <formula>NOT(ISERROR(SEARCH("canceled",A2)))</formula>
    </cfRule>
    <cfRule type="containsText" dxfId="6" priority="10" operator="containsText" text="live">
      <formula>NOT(ISERROR(SEARCH("live",A2)))</formula>
    </cfRule>
    <cfRule type="containsText" dxfId="5" priority="11" operator="containsText" text="successful">
      <formula>NOT(ISERROR(SEARCH("successful",A2)))</formula>
    </cfRule>
    <cfRule type="expression" dxfId="4" priority="12">
      <formula>SEARCH("failed", A2)&gt;0</formula>
    </cfRule>
  </conditionalFormatting>
  <conditionalFormatting sqref="C2:C24">
    <cfRule type="containsText" dxfId="3" priority="1" operator="containsText" text="canceled">
      <formula>NOT(ISERROR(SEARCH("canceled",C2)))</formula>
    </cfRule>
    <cfRule type="containsText" dxfId="2" priority="2" operator="containsText" text="live">
      <formula>NOT(ISERROR(SEARCH("live",C2)))</formula>
    </cfRule>
    <cfRule type="containsText" dxfId="1" priority="3" operator="containsText" text="successful">
      <formula>NOT(ISERROR(SEARCH("successful",C2)))</formula>
    </cfRule>
    <cfRule type="expression" dxfId="0" priority="4">
      <formula>SEARCH("failed", C2)&gt;0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PCPivotChart</vt:lpstr>
      <vt:lpstr>SCPivotChart</vt:lpstr>
      <vt:lpstr>DateLineGraph</vt:lpstr>
      <vt:lpstr>GoalLineGraph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Suarez, Juan A.</cp:lastModifiedBy>
  <dcterms:created xsi:type="dcterms:W3CDTF">2021-09-29T18:52:28Z</dcterms:created>
  <dcterms:modified xsi:type="dcterms:W3CDTF">2023-06-15T22:06:53Z</dcterms:modified>
</cp:coreProperties>
</file>