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\MUSE_JCE\data\"/>
    </mc:Choice>
  </mc:AlternateContent>
  <xr:revisionPtr revIDLastSave="0" documentId="13_ncr:1_{7D6ACED4-6F9B-46A5-8B24-F03595DDFD7D}" xr6:coauthVersionLast="47" xr6:coauthVersionMax="47" xr10:uidLastSave="{00000000-0000-0000-0000-000000000000}"/>
  <bookViews>
    <workbookView xWindow="-120" yWindow="-120" windowWidth="20730" windowHeight="11040" activeTab="2" xr2:uid="{5CC513FC-EFB3-4569-9109-644D88F7E97D}"/>
  </bookViews>
  <sheets>
    <sheet name="SES" sheetId="3" r:id="rId1"/>
    <sheet name="Holt" sheetId="2" r:id="rId2"/>
    <sheet name="Holt_winter" sheetId="4" r:id="rId3"/>
  </sheets>
  <definedNames>
    <definedName name="solver_adj" localSheetId="1" hidden="1">Holt!$I$1:$I$2</definedName>
    <definedName name="solver_adj" localSheetId="2" hidden="1">Holt_winter!$I$1:$I$3,Holt_winter!$F$14:$F$17,Holt_winter!$D$17:$E$17</definedName>
    <definedName name="solver_adj" localSheetId="0" hidden="1">SES!$H$1,SES!$D$8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3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2" hidden="1">Holt_winter!$I$1</definedName>
    <definedName name="solver_lhs1" localSheetId="0" hidden="1">SES!$H$1</definedName>
    <definedName name="solver_lhs2" localSheetId="2" hidden="1">Holt_winter!$I$1</definedName>
    <definedName name="solver_lhs2" localSheetId="0" hidden="1">SES!$H$1</definedName>
    <definedName name="solver_lhs3" localSheetId="2" hidden="1">Holt_winter!$I$2</definedName>
    <definedName name="solver_lhs4" localSheetId="2" hidden="1">Holt_winter!$I$2</definedName>
    <definedName name="solver_lhs5" localSheetId="2" hidden="1">Holt_winter!$I$3</definedName>
    <definedName name="solver_lhs6" localSheetId="2" hidden="1">Holt_winter!$I$3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6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Holt!$G$4</definedName>
    <definedName name="solver_opt" localSheetId="2" hidden="1">Holt_winter!$G$6</definedName>
    <definedName name="solver_opt" localSheetId="0" hidden="1">SES!$F$2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2" hidden="1">1</definedName>
    <definedName name="solver_rhs1" localSheetId="0" hidden="1">1</definedName>
    <definedName name="solver_rhs2" localSheetId="2" hidden="1">0</definedName>
    <definedName name="solver_rhs2" localSheetId="0" hidden="1">0</definedName>
    <definedName name="solver_rhs3" localSheetId="2" hidden="1">1</definedName>
    <definedName name="solver_rhs4" localSheetId="2" hidden="1">0</definedName>
    <definedName name="solver_rhs5" localSheetId="2" hidden="1">1</definedName>
    <definedName name="solver_rhs6" localSheetId="2" hidden="1">0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" l="1"/>
  <c r="J41" i="2"/>
  <c r="J42" i="2"/>
  <c r="J43" i="2"/>
  <c r="J44" i="2"/>
  <c r="J13" i="2"/>
  <c r="I13" i="2"/>
  <c r="H13" i="2"/>
  <c r="D13" i="2"/>
  <c r="E13" i="2" s="1"/>
  <c r="F14" i="2" s="1"/>
  <c r="H14" i="2" s="1"/>
  <c r="F13" i="2"/>
  <c r="D14" i="3"/>
  <c r="D9" i="3"/>
  <c r="D10" i="3" s="1"/>
  <c r="D11" i="3" s="1"/>
  <c r="D12" i="3" s="1"/>
  <c r="D13" i="3" s="1"/>
  <c r="A23" i="4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25" i="4"/>
  <c r="A29" i="4" s="1"/>
  <c r="A33" i="4" s="1"/>
  <c r="A37" i="4" s="1"/>
  <c r="A41" i="4" s="1"/>
  <c r="A45" i="4" s="1"/>
  <c r="A49" i="4" s="1"/>
  <c r="A53" i="4" s="1"/>
  <c r="A57" i="4" s="1"/>
  <c r="A61" i="4" s="1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L63" i="4"/>
  <c r="K63" i="4"/>
  <c r="G18" i="4"/>
  <c r="E12" i="2"/>
  <c r="D12" i="2"/>
  <c r="F8" i="3"/>
  <c r="D18" i="4"/>
  <c r="L56" i="4"/>
  <c r="J55" i="4"/>
  <c r="K55" i="4" s="1"/>
  <c r="L55" i="4" s="1"/>
  <c r="J19" i="4"/>
  <c r="K19" i="4" s="1"/>
  <c r="L19" i="4" s="1"/>
  <c r="M19" i="4" s="1"/>
  <c r="J20" i="4"/>
  <c r="J21" i="4"/>
  <c r="K21" i="4" s="1"/>
  <c r="L21" i="4" s="1"/>
  <c r="M21" i="4" s="1"/>
  <c r="J22" i="4"/>
  <c r="K22" i="4" s="1"/>
  <c r="L22" i="4" s="1"/>
  <c r="M22" i="4" s="1"/>
  <c r="J23" i="4"/>
  <c r="K23" i="4" s="1"/>
  <c r="L23" i="4" s="1"/>
  <c r="M23" i="4" s="1"/>
  <c r="J24" i="4"/>
  <c r="K24" i="4" s="1"/>
  <c r="L24" i="4" s="1"/>
  <c r="M24" i="4" s="1"/>
  <c r="J25" i="4"/>
  <c r="K25" i="4" s="1"/>
  <c r="L25" i="4" s="1"/>
  <c r="M25" i="4" s="1"/>
  <c r="J26" i="4"/>
  <c r="K26" i="4" s="1"/>
  <c r="L26" i="4" s="1"/>
  <c r="M26" i="4" s="1"/>
  <c r="J27" i="4"/>
  <c r="K27" i="4" s="1"/>
  <c r="L27" i="4" s="1"/>
  <c r="M27" i="4" s="1"/>
  <c r="J28" i="4"/>
  <c r="J29" i="4"/>
  <c r="K29" i="4" s="1"/>
  <c r="L29" i="4" s="1"/>
  <c r="M29" i="4" s="1"/>
  <c r="J30" i="4"/>
  <c r="J31" i="4"/>
  <c r="J32" i="4"/>
  <c r="K32" i="4" s="1"/>
  <c r="L32" i="4" s="1"/>
  <c r="M32" i="4" s="1"/>
  <c r="J33" i="4"/>
  <c r="K33" i="4" s="1"/>
  <c r="L33" i="4" s="1"/>
  <c r="M33" i="4" s="1"/>
  <c r="J34" i="4"/>
  <c r="K34" i="4" s="1"/>
  <c r="L34" i="4" s="1"/>
  <c r="M34" i="4" s="1"/>
  <c r="J35" i="4"/>
  <c r="K35" i="4" s="1"/>
  <c r="L35" i="4" s="1"/>
  <c r="M35" i="4" s="1"/>
  <c r="J36" i="4"/>
  <c r="J37" i="4"/>
  <c r="K37" i="4" s="1"/>
  <c r="L37" i="4" s="1"/>
  <c r="M37" i="4" s="1"/>
  <c r="J38" i="4"/>
  <c r="J39" i="4"/>
  <c r="J40" i="4"/>
  <c r="K40" i="4" s="1"/>
  <c r="L40" i="4" s="1"/>
  <c r="M40" i="4" s="1"/>
  <c r="J41" i="4"/>
  <c r="K41" i="4" s="1"/>
  <c r="L41" i="4" s="1"/>
  <c r="M41" i="4" s="1"/>
  <c r="J42" i="4"/>
  <c r="K42" i="4" s="1"/>
  <c r="L42" i="4" s="1"/>
  <c r="M42" i="4" s="1"/>
  <c r="J43" i="4"/>
  <c r="K43" i="4" s="1"/>
  <c r="L43" i="4" s="1"/>
  <c r="M43" i="4" s="1"/>
  <c r="J44" i="4"/>
  <c r="J45" i="4"/>
  <c r="K45" i="4" s="1"/>
  <c r="L45" i="4" s="1"/>
  <c r="M45" i="4" s="1"/>
  <c r="J46" i="4"/>
  <c r="J47" i="4"/>
  <c r="J48" i="4"/>
  <c r="K48" i="4" s="1"/>
  <c r="L48" i="4" s="1"/>
  <c r="M48" i="4" s="1"/>
  <c r="J49" i="4"/>
  <c r="K49" i="4" s="1"/>
  <c r="L49" i="4" s="1"/>
  <c r="M49" i="4" s="1"/>
  <c r="J50" i="4"/>
  <c r="K50" i="4" s="1"/>
  <c r="L50" i="4" s="1"/>
  <c r="M50" i="4" s="1"/>
  <c r="J51" i="4"/>
  <c r="K51" i="4" s="1"/>
  <c r="L51" i="4" s="1"/>
  <c r="M51" i="4" s="1"/>
  <c r="J52" i="4"/>
  <c r="J53" i="4"/>
  <c r="K53" i="4" s="1"/>
  <c r="L53" i="4" s="1"/>
  <c r="M53" i="4" s="1"/>
  <c r="J54" i="4"/>
  <c r="J56" i="4"/>
  <c r="K56" i="4" s="1"/>
  <c r="J57" i="4"/>
  <c r="K57" i="4" s="1"/>
  <c r="J58" i="4"/>
  <c r="K58" i="4" s="1"/>
  <c r="L58" i="4" s="1"/>
  <c r="J59" i="4"/>
  <c r="K59" i="4" s="1"/>
  <c r="J60" i="4"/>
  <c r="J61" i="4"/>
  <c r="K61" i="4" s="1"/>
  <c r="L61" i="4" s="1"/>
  <c r="J62" i="4"/>
  <c r="K62" i="4" s="1"/>
  <c r="J63" i="4"/>
  <c r="J18" i="4"/>
  <c r="K18" i="4" s="1"/>
  <c r="K60" i="4"/>
  <c r="K28" i="4"/>
  <c r="L28" i="4" s="1"/>
  <c r="M28" i="4" s="1"/>
  <c r="K30" i="4"/>
  <c r="L30" i="4" s="1"/>
  <c r="M30" i="4" s="1"/>
  <c r="K31" i="4"/>
  <c r="L31" i="4" s="1"/>
  <c r="M31" i="4" s="1"/>
  <c r="K36" i="4"/>
  <c r="L36" i="4" s="1"/>
  <c r="M36" i="4" s="1"/>
  <c r="K38" i="4"/>
  <c r="L38" i="4" s="1"/>
  <c r="M38" i="4" s="1"/>
  <c r="K39" i="4"/>
  <c r="L39" i="4" s="1"/>
  <c r="M39" i="4" s="1"/>
  <c r="K44" i="4"/>
  <c r="L44" i="4" s="1"/>
  <c r="M44" i="4" s="1"/>
  <c r="K46" i="4"/>
  <c r="L46" i="4" s="1"/>
  <c r="M46" i="4" s="1"/>
  <c r="K47" i="4"/>
  <c r="L47" i="4" s="1"/>
  <c r="M47" i="4" s="1"/>
  <c r="K52" i="4"/>
  <c r="L52" i="4" s="1"/>
  <c r="M52" i="4" s="1"/>
  <c r="K54" i="4"/>
  <c r="L54" i="4" s="1"/>
  <c r="M54" i="4" s="1"/>
  <c r="K20" i="4"/>
  <c r="L20" i="4" s="1"/>
  <c r="M20" i="4" s="1"/>
  <c r="D14" i="2" l="1"/>
  <c r="E14" i="2" s="1"/>
  <c r="I14" i="2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F9" i="3"/>
  <c r="F10" i="3"/>
  <c r="J67" i="4"/>
  <c r="L18" i="4"/>
  <c r="M18" i="4" s="1"/>
  <c r="L62" i="4"/>
  <c r="M62" i="4" s="1"/>
  <c r="L57" i="4"/>
  <c r="M57" i="4" s="1"/>
  <c r="M60" i="4"/>
  <c r="M59" i="4"/>
  <c r="M58" i="4"/>
  <c r="M61" i="4"/>
  <c r="L60" i="4"/>
  <c r="L59" i="4"/>
  <c r="M63" i="4"/>
  <c r="M56" i="4"/>
  <c r="M55" i="4"/>
  <c r="F18" i="4"/>
  <c r="F15" i="2" l="1"/>
  <c r="H15" i="2" s="1"/>
  <c r="I15" i="2" s="1"/>
  <c r="J15" i="2" s="1"/>
  <c r="D15" i="2"/>
  <c r="E15" i="2" s="1"/>
  <c r="F16" i="2" s="1"/>
  <c r="H16" i="2" s="1"/>
  <c r="I16" i="2" s="1"/>
  <c r="J16" i="2" s="1"/>
  <c r="J14" i="2"/>
  <c r="F11" i="3"/>
  <c r="E18" i="4"/>
  <c r="G19" i="4" s="1"/>
  <c r="D16" i="2" l="1"/>
  <c r="F12" i="3"/>
  <c r="F13" i="3"/>
  <c r="I18" i="4"/>
  <c r="D19" i="4"/>
  <c r="F19" i="4"/>
  <c r="E16" i="2" l="1"/>
  <c r="F17" i="2" s="1"/>
  <c r="H17" i="2" s="1"/>
  <c r="F14" i="3"/>
  <c r="E19" i="4"/>
  <c r="I19" i="4" s="1"/>
  <c r="I17" i="2" l="1"/>
  <c r="D17" i="2"/>
  <c r="F15" i="3"/>
  <c r="G20" i="4"/>
  <c r="F20" i="4"/>
  <c r="D20" i="4"/>
  <c r="J17" i="2" l="1"/>
  <c r="E17" i="2"/>
  <c r="D18" i="2" s="1"/>
  <c r="E18" i="2" s="1"/>
  <c r="D19" i="2" s="1"/>
  <c r="F16" i="3"/>
  <c r="E20" i="4"/>
  <c r="I20" i="4" s="1"/>
  <c r="F18" i="2" l="1"/>
  <c r="H18" i="2" s="1"/>
  <c r="I18" i="2" s="1"/>
  <c r="E19" i="2"/>
  <c r="F20" i="2" s="1"/>
  <c r="H20" i="2" s="1"/>
  <c r="I20" i="2" s="1"/>
  <c r="J20" i="2" s="1"/>
  <c r="F19" i="2"/>
  <c r="H19" i="2" s="1"/>
  <c r="I19" i="2" s="1"/>
  <c r="J19" i="2" s="1"/>
  <c r="F17" i="3"/>
  <c r="G21" i="4"/>
  <c r="I21" i="4"/>
  <c r="D21" i="4"/>
  <c r="F21" i="4"/>
  <c r="J18" i="2" l="1"/>
  <c r="D20" i="2"/>
  <c r="F18" i="3"/>
  <c r="E21" i="4"/>
  <c r="D22" i="4" s="1"/>
  <c r="E20" i="2" l="1"/>
  <c r="D21" i="2" s="1"/>
  <c r="F19" i="3"/>
  <c r="F22" i="4"/>
  <c r="G22" i="4"/>
  <c r="I22" i="4" s="1"/>
  <c r="E22" i="4"/>
  <c r="D23" i="4" s="1"/>
  <c r="E23" i="4" s="1"/>
  <c r="E21" i="2" l="1"/>
  <c r="F22" i="2" s="1"/>
  <c r="H22" i="2" s="1"/>
  <c r="I22" i="2" s="1"/>
  <c r="J22" i="2" s="1"/>
  <c r="F21" i="2"/>
  <c r="H21" i="2" s="1"/>
  <c r="I21" i="2" s="1"/>
  <c r="F20" i="3"/>
  <c r="F23" i="4"/>
  <c r="G24" i="4"/>
  <c r="I24" i="4" s="1"/>
  <c r="G23" i="4"/>
  <c r="I23" i="4" s="1"/>
  <c r="F24" i="4"/>
  <c r="D24" i="4"/>
  <c r="J21" i="2" l="1"/>
  <c r="D22" i="2"/>
  <c r="E22" i="2" s="1"/>
  <c r="D23" i="2" s="1"/>
  <c r="F21" i="3"/>
  <c r="E24" i="4"/>
  <c r="F25" i="4" s="1"/>
  <c r="F23" i="2" l="1"/>
  <c r="H23" i="2" s="1"/>
  <c r="I23" i="2" s="1"/>
  <c r="J23" i="2" s="1"/>
  <c r="E23" i="2"/>
  <c r="D24" i="2" s="1"/>
  <c r="F22" i="3"/>
  <c r="G25" i="4"/>
  <c r="D25" i="4"/>
  <c r="E24" i="2" l="1"/>
  <c r="F25" i="2" s="1"/>
  <c r="H25" i="2" s="1"/>
  <c r="I25" i="2" s="1"/>
  <c r="J25" i="2" s="1"/>
  <c r="F24" i="2"/>
  <c r="H24" i="2" s="1"/>
  <c r="I24" i="2" s="1"/>
  <c r="J24" i="2" s="1"/>
  <c r="F23" i="3"/>
  <c r="E25" i="4"/>
  <c r="G26" i="4" s="1"/>
  <c r="I26" i="4" s="1"/>
  <c r="I25" i="4"/>
  <c r="D25" i="2" l="1"/>
  <c r="E25" i="2" s="1"/>
  <c r="D26" i="2" s="1"/>
  <c r="F24" i="3"/>
  <c r="F26" i="4"/>
  <c r="D26" i="4"/>
  <c r="E26" i="2" l="1"/>
  <c r="D27" i="2" s="1"/>
  <c r="F26" i="2"/>
  <c r="H26" i="2" s="1"/>
  <c r="I26" i="2" s="1"/>
  <c r="J26" i="2" s="1"/>
  <c r="F25" i="3"/>
  <c r="E26" i="4"/>
  <c r="F27" i="2" l="1"/>
  <c r="H27" i="2" s="1"/>
  <c r="I27" i="2" s="1"/>
  <c r="J27" i="2" s="1"/>
  <c r="E27" i="2"/>
  <c r="D28" i="2" s="1"/>
  <c r="F26" i="3"/>
  <c r="F27" i="4"/>
  <c r="D27" i="4"/>
  <c r="G27" i="4"/>
  <c r="I27" i="4" s="1"/>
  <c r="E28" i="2" l="1"/>
  <c r="D29" i="2" s="1"/>
  <c r="F28" i="2"/>
  <c r="H28" i="2" s="1"/>
  <c r="I28" i="2" s="1"/>
  <c r="J28" i="2" s="1"/>
  <c r="F27" i="3"/>
  <c r="E27" i="4"/>
  <c r="F29" i="2" l="1"/>
  <c r="H29" i="2" s="1"/>
  <c r="I29" i="2" s="1"/>
  <c r="J29" i="2" s="1"/>
  <c r="E29" i="2"/>
  <c r="D30" i="2" s="1"/>
  <c r="F28" i="3"/>
  <c r="F28" i="4"/>
  <c r="D28" i="4"/>
  <c r="G28" i="4"/>
  <c r="I28" i="4" s="1"/>
  <c r="E30" i="2" l="1"/>
  <c r="F31" i="2" s="1"/>
  <c r="H31" i="2" s="1"/>
  <c r="I31" i="2" s="1"/>
  <c r="J31" i="2" s="1"/>
  <c r="F30" i="2"/>
  <c r="H30" i="2" s="1"/>
  <c r="I30" i="2" s="1"/>
  <c r="J30" i="2" s="1"/>
  <c r="F29" i="3"/>
  <c r="E28" i="4"/>
  <c r="G29" i="4" s="1"/>
  <c r="I29" i="4" s="1"/>
  <c r="D31" i="2" l="1"/>
  <c r="E31" i="2" s="1"/>
  <c r="F32" i="2" s="1"/>
  <c r="H32" i="2" s="1"/>
  <c r="I32" i="2" s="1"/>
  <c r="J32" i="2" s="1"/>
  <c r="F30" i="3"/>
  <c r="F29" i="4"/>
  <c r="D29" i="4"/>
  <c r="E29" i="4" s="1"/>
  <c r="D32" i="2" l="1"/>
  <c r="F31" i="3"/>
  <c r="F30" i="4"/>
  <c r="D30" i="4"/>
  <c r="G30" i="4"/>
  <c r="I30" i="4" s="1"/>
  <c r="E32" i="2" l="1"/>
  <c r="D33" i="2" s="1"/>
  <c r="F32" i="3"/>
  <c r="E30" i="4"/>
  <c r="D31" i="4" s="1"/>
  <c r="E31" i="4" s="1"/>
  <c r="E33" i="2" l="1"/>
  <c r="F34" i="2" s="1"/>
  <c r="H34" i="2" s="1"/>
  <c r="I34" i="2" s="1"/>
  <c r="J34" i="2" s="1"/>
  <c r="F33" i="2"/>
  <c r="H33" i="2" s="1"/>
  <c r="I33" i="2" s="1"/>
  <c r="J33" i="2" s="1"/>
  <c r="F33" i="3"/>
  <c r="F31" i="4"/>
  <c r="G32" i="4"/>
  <c r="I32" i="4" s="1"/>
  <c r="G31" i="4"/>
  <c r="I31" i="4" s="1"/>
  <c r="D32" i="4"/>
  <c r="F32" i="4"/>
  <c r="D34" i="2" l="1"/>
  <c r="E34" i="2" s="1"/>
  <c r="D35" i="2" s="1"/>
  <c r="F34" i="3"/>
  <c r="E32" i="4"/>
  <c r="F33" i="4" s="1"/>
  <c r="E35" i="2" l="1"/>
  <c r="D36" i="2" s="1"/>
  <c r="F35" i="2"/>
  <c r="H35" i="2" s="1"/>
  <c r="I35" i="2" s="1"/>
  <c r="J35" i="2" s="1"/>
  <c r="F2" i="3"/>
  <c r="F3" i="3" s="1"/>
  <c r="F4" i="3" s="1"/>
  <c r="G33" i="4"/>
  <c r="I33" i="4" s="1"/>
  <c r="D33" i="4"/>
  <c r="F36" i="2" l="1"/>
  <c r="H36" i="2" s="1"/>
  <c r="I36" i="2" s="1"/>
  <c r="J36" i="2" s="1"/>
  <c r="E36" i="2"/>
  <c r="D37" i="2" s="1"/>
  <c r="E33" i="4"/>
  <c r="F34" i="4" s="1"/>
  <c r="E37" i="2" l="1"/>
  <c r="D38" i="2" s="1"/>
  <c r="F37" i="2"/>
  <c r="H37" i="2" s="1"/>
  <c r="I37" i="2" s="1"/>
  <c r="J37" i="2" s="1"/>
  <c r="D34" i="4"/>
  <c r="E34" i="4" s="1"/>
  <c r="F35" i="4" s="1"/>
  <c r="G34" i="4"/>
  <c r="I34" i="4" s="1"/>
  <c r="E38" i="2" l="1"/>
  <c r="D39" i="2" s="1"/>
  <c r="F38" i="2"/>
  <c r="H38" i="2" s="1"/>
  <c r="I38" i="2" s="1"/>
  <c r="J38" i="2" s="1"/>
  <c r="G35" i="4"/>
  <c r="D35" i="4"/>
  <c r="E35" i="4" s="1"/>
  <c r="E39" i="2" l="1"/>
  <c r="F42" i="2" s="1"/>
  <c r="F39" i="2"/>
  <c r="H39" i="2" s="1"/>
  <c r="I35" i="4"/>
  <c r="G36" i="4"/>
  <c r="I36" i="4" s="1"/>
  <c r="F36" i="4"/>
  <c r="D36" i="4"/>
  <c r="F41" i="2" l="1"/>
  <c r="F40" i="2"/>
  <c r="F44" i="2"/>
  <c r="F43" i="2"/>
  <c r="I39" i="2"/>
  <c r="G4" i="2"/>
  <c r="G5" i="2" s="1"/>
  <c r="G6" i="2" s="1"/>
  <c r="E36" i="4"/>
  <c r="G37" i="4" s="1"/>
  <c r="J39" i="2" l="1"/>
  <c r="G8" i="2" s="1"/>
  <c r="G7" i="2"/>
  <c r="F37" i="4"/>
  <c r="D37" i="4"/>
  <c r="E37" i="4" s="1"/>
  <c r="G38" i="4" s="1"/>
  <c r="I38" i="4" s="1"/>
  <c r="I37" i="4"/>
  <c r="D38" i="4" l="1"/>
  <c r="E38" i="4" s="1"/>
  <c r="F39" i="4" s="1"/>
  <c r="F38" i="4"/>
  <c r="G39" i="4" l="1"/>
  <c r="I39" i="4" s="1"/>
  <c r="D39" i="4"/>
  <c r="E39" i="4" l="1"/>
  <c r="F40" i="4" s="1"/>
  <c r="D40" i="4" l="1"/>
  <c r="E40" i="4" s="1"/>
  <c r="F41" i="4" s="1"/>
  <c r="G40" i="4"/>
  <c r="I40" i="4" s="1"/>
  <c r="D41" i="4" l="1"/>
  <c r="E41" i="4" s="1"/>
  <c r="D42" i="4" s="1"/>
  <c r="G41" i="4"/>
  <c r="I41" i="4" s="1"/>
  <c r="F42" i="4" l="1"/>
  <c r="G42" i="4"/>
  <c r="I42" i="4" s="1"/>
  <c r="E42" i="4"/>
  <c r="G43" i="4" s="1"/>
  <c r="F43" i="4" l="1"/>
  <c r="D43" i="4"/>
  <c r="E43" i="4" l="1"/>
  <c r="I43" i="4" l="1"/>
  <c r="D44" i="4"/>
  <c r="F44" i="4"/>
  <c r="G44" i="4"/>
  <c r="I44" i="4" s="1"/>
  <c r="G6" i="4" l="1"/>
  <c r="G7" i="4" s="1"/>
  <c r="G8" i="4" s="1"/>
  <c r="E44" i="4"/>
  <c r="F45" i="4" s="1"/>
  <c r="D45" i="4" l="1"/>
  <c r="E45" i="4" s="1"/>
  <c r="F46" i="4" s="1"/>
  <c r="G45" i="4"/>
  <c r="I45" i="4" s="1"/>
  <c r="D46" i="4" l="1"/>
  <c r="E46" i="4" s="1"/>
  <c r="G46" i="4"/>
  <c r="I46" i="4" s="1"/>
  <c r="F47" i="4" l="1"/>
  <c r="D47" i="4"/>
  <c r="G47" i="4"/>
  <c r="E47" i="4" l="1"/>
  <c r="I47" i="4" l="1"/>
  <c r="F48" i="4"/>
  <c r="D48" i="4"/>
  <c r="G48" i="4"/>
  <c r="I48" i="4" s="1"/>
  <c r="E48" i="4" l="1"/>
  <c r="F49" i="4" s="1"/>
  <c r="D49" i="4" l="1"/>
  <c r="E49" i="4" s="1"/>
  <c r="G50" i="4" s="1"/>
  <c r="I50" i="4" s="1"/>
  <c r="G49" i="4"/>
  <c r="I49" i="4" s="1"/>
  <c r="D50" i="4" l="1"/>
  <c r="E50" i="4" s="1"/>
  <c r="G51" i="4" s="1"/>
  <c r="I51" i="4" s="1"/>
  <c r="F50" i="4"/>
  <c r="D51" i="4" l="1"/>
  <c r="E51" i="4" s="1"/>
  <c r="F52" i="4" s="1"/>
  <c r="F51" i="4"/>
  <c r="D52" i="4" l="1"/>
  <c r="E52" i="4" s="1"/>
  <c r="F53" i="4" s="1"/>
  <c r="G52" i="4"/>
  <c r="I52" i="4" s="1"/>
  <c r="D53" i="4" l="1"/>
  <c r="E53" i="4" s="1"/>
  <c r="G54" i="4" s="1"/>
  <c r="C55" i="4" s="1"/>
  <c r="G53" i="4"/>
  <c r="I53" i="4" s="1"/>
  <c r="F54" i="4" l="1"/>
  <c r="D54" i="4"/>
  <c r="I54" i="4"/>
  <c r="E54" i="4" l="1"/>
  <c r="G55" i="4" s="1"/>
  <c r="C56" i="4" s="1"/>
  <c r="G60" i="4" l="1"/>
  <c r="G57" i="4"/>
  <c r="G58" i="4"/>
  <c r="G56" i="4"/>
  <c r="C57" i="4" s="1"/>
  <c r="G62" i="4"/>
  <c r="G61" i="4"/>
  <c r="G63" i="4"/>
  <c r="G59" i="4"/>
  <c r="C58" i="4" l="1"/>
  <c r="C59" i="4" l="1"/>
  <c r="C60" i="4" l="1"/>
  <c r="C61" i="4" l="1"/>
  <c r="C62" i="4" l="1"/>
  <c r="C63" i="4" l="1"/>
</calcChain>
</file>

<file path=xl/sharedStrings.xml><?xml version="1.0" encoding="utf-8"?>
<sst xmlns="http://schemas.openxmlformats.org/spreadsheetml/2006/main" count="77" uniqueCount="37">
  <si>
    <t>Observation</t>
  </si>
  <si>
    <t>Level</t>
  </si>
  <si>
    <t>Forecast</t>
  </si>
  <si>
    <t>Año</t>
  </si>
  <si>
    <t>Tiempo</t>
  </si>
  <si>
    <t>t</t>
  </si>
  <si>
    <t>Tendencia/pendiente</t>
  </si>
  <si>
    <t>alpha</t>
  </si>
  <si>
    <t>beta</t>
  </si>
  <si>
    <t>Parámetro de suavizamiento</t>
  </si>
  <si>
    <t>y_pred_t</t>
  </si>
  <si>
    <t>h</t>
  </si>
  <si>
    <t>Residuales</t>
  </si>
  <si>
    <t>horizonte de pronóstico</t>
  </si>
  <si>
    <t>et</t>
  </si>
  <si>
    <t>RMSE</t>
  </si>
  <si>
    <t>SSE</t>
  </si>
  <si>
    <t>MSE</t>
  </si>
  <si>
    <t>Lt</t>
  </si>
  <si>
    <t>bt</t>
  </si>
  <si>
    <t>Parámetro de suavizamiento nivel</t>
  </si>
  <si>
    <t>Parámetro de suavizamiento de tendencia</t>
  </si>
  <si>
    <t>MAE</t>
  </si>
  <si>
    <t>MAPE</t>
  </si>
  <si>
    <t>gamma</t>
  </si>
  <si>
    <t>estacionalidad</t>
  </si>
  <si>
    <t>St</t>
  </si>
  <si>
    <t>Periodo estacional (m)</t>
  </si>
  <si>
    <t>Indicadores</t>
  </si>
  <si>
    <t>m(k+1)</t>
  </si>
  <si>
    <t>t(s) =t+h-m(k+1)</t>
  </si>
  <si>
    <t>Pronóstico</t>
  </si>
  <si>
    <t>k=(h-1)/m</t>
  </si>
  <si>
    <t>y_pred_t (Lt)</t>
  </si>
  <si>
    <r>
      <t>y</t>
    </r>
    <r>
      <rPr>
        <sz val="10"/>
        <color rgb="FF333333"/>
        <rFont val="Calibri"/>
        <family val="2"/>
        <scheme val="minor"/>
      </rPr>
      <t>t</t>
    </r>
  </si>
  <si>
    <t>AE</t>
  </si>
  <si>
    <t>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</si>
</sst>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5" formatCode="_-* #,##0_-;\-* #,##0_-;_-* &quot;-&quot;??_-;_-@_-"/>
    <numFmt numFmtId="168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2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4" fontId="3" fillId="0" borderId="0" xfId="0" applyNumberFormat="1" applyFont="1"/>
    <xf numFmtId="9" fontId="0" fillId="0" borderId="1" xfId="3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44" fontId="4" fillId="7" borderId="1" xfId="2" applyFont="1" applyFill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44" fontId="4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44" fontId="4" fillId="6" borderId="1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43" fontId="5" fillId="7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4" fillId="5" borderId="4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/>
    </xf>
    <xf numFmtId="4" fontId="0" fillId="8" borderId="1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left" inden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Serie</a:t>
            </a:r>
            <a:r>
              <a:rPr lang="es-CO" baseline="0"/>
              <a:t> vs Valores ajustados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SES!$C$7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SES!$C$8:$C$34</c:f>
              <c:numCache>
                <c:formatCode>0</c:formatCode>
                <c:ptCount val="27"/>
                <c:pt idx="0">
                  <c:v>38443.402999999998</c:v>
                </c:pt>
                <c:pt idx="1">
                  <c:v>41591.14</c:v>
                </c:pt>
                <c:pt idx="2">
                  <c:v>55691.635000000002</c:v>
                </c:pt>
                <c:pt idx="3">
                  <c:v>56085.266000000003</c:v>
                </c:pt>
                <c:pt idx="4">
                  <c:v>49549.123</c:v>
                </c:pt>
                <c:pt idx="5">
                  <c:v>73374.451000000001</c:v>
                </c:pt>
                <c:pt idx="6">
                  <c:v>49633.199000000001</c:v>
                </c:pt>
                <c:pt idx="7">
                  <c:v>55301.934000000001</c:v>
                </c:pt>
                <c:pt idx="8">
                  <c:v>58399.006999999998</c:v>
                </c:pt>
                <c:pt idx="9">
                  <c:v>59045.964</c:v>
                </c:pt>
                <c:pt idx="10">
                  <c:v>73353.009000000005</c:v>
                </c:pt>
                <c:pt idx="11">
                  <c:v>59152.470999999998</c:v>
                </c:pt>
                <c:pt idx="12">
                  <c:v>47979.476000000002</c:v>
                </c:pt>
                <c:pt idx="13">
                  <c:v>44207.516000000003</c:v>
                </c:pt>
                <c:pt idx="14">
                  <c:v>53941.665999999997</c:v>
                </c:pt>
                <c:pt idx="15">
                  <c:v>43777.788</c:v>
                </c:pt>
                <c:pt idx="16">
                  <c:v>57254.288999999997</c:v>
                </c:pt>
                <c:pt idx="17">
                  <c:v>55535.853000000003</c:v>
                </c:pt>
                <c:pt idx="18">
                  <c:v>52326.857999999993</c:v>
                </c:pt>
                <c:pt idx="19">
                  <c:v>52959.758999999998</c:v>
                </c:pt>
                <c:pt idx="20">
                  <c:v>63841.855000000003</c:v>
                </c:pt>
                <c:pt idx="21">
                  <c:v>79008.020999999993</c:v>
                </c:pt>
                <c:pt idx="22">
                  <c:v>62534.675000000003</c:v>
                </c:pt>
                <c:pt idx="23">
                  <c:v>55493.940999999999</c:v>
                </c:pt>
                <c:pt idx="24">
                  <c:v>52290</c:v>
                </c:pt>
                <c:pt idx="25">
                  <c:v>45394.737999999998</c:v>
                </c:pt>
                <c:pt idx="26">
                  <c:v>60398.733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40A8-8F03-28ED90134A49}"/>
            </c:ext>
          </c:extLst>
        </c:ser>
        <c:ser>
          <c:idx val="1"/>
          <c:order val="1"/>
          <c:tx>
            <c:strRef>
              <c:f>SES!$D$7</c:f>
              <c:strCache>
                <c:ptCount val="1"/>
                <c:pt idx="0">
                  <c:v>y_pred_t (Lt)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SES!$D$8:$D$39</c:f>
              <c:numCache>
                <c:formatCode>_("$"* #,##0.00_);_("$"* \(#,##0.00\);_("$"* "-"??_);_(@_)</c:formatCode>
                <c:ptCount val="32"/>
                <c:pt idx="0">
                  <c:v>55428.361851851863</c:v>
                </c:pt>
                <c:pt idx="1">
                  <c:v>43538.890655555559</c:v>
                </c:pt>
                <c:pt idx="2">
                  <c:v>42175.465196666672</c:v>
                </c:pt>
                <c:pt idx="3">
                  <c:v>51636.784059000005</c:v>
                </c:pt>
                <c:pt idx="4">
                  <c:v>54750.721417699999</c:v>
                </c:pt>
                <c:pt idx="5">
                  <c:v>51109.602525309994</c:v>
                </c:pt>
                <c:pt idx="6">
                  <c:v>66694.996457592992</c:v>
                </c:pt>
                <c:pt idx="7">
                  <c:v>54751.738237277903</c:v>
                </c:pt>
                <c:pt idx="8">
                  <c:v>55136.875271183366</c:v>
                </c:pt>
                <c:pt idx="9">
                  <c:v>57420.367481355002</c:v>
                </c:pt>
                <c:pt idx="10">
                  <c:v>58558.285044406504</c:v>
                </c:pt>
                <c:pt idx="11">
                  <c:v>68914.591813321953</c:v>
                </c:pt>
                <c:pt idx="12">
                  <c:v>62081.107243996586</c:v>
                </c:pt>
                <c:pt idx="13">
                  <c:v>52209.965373198975</c:v>
                </c:pt>
                <c:pt idx="14">
                  <c:v>46608.250811959697</c:v>
                </c:pt>
                <c:pt idx="15">
                  <c:v>51741.641443587905</c:v>
                </c:pt>
                <c:pt idx="16">
                  <c:v>46166.944033076368</c:v>
                </c:pt>
                <c:pt idx="17">
                  <c:v>53928.085509922908</c:v>
                </c:pt>
                <c:pt idx="18">
                  <c:v>55053.522752976874</c:v>
                </c:pt>
                <c:pt idx="19">
                  <c:v>53144.85742589306</c:v>
                </c:pt>
                <c:pt idx="20">
                  <c:v>53015.288527767916</c:v>
                </c:pt>
                <c:pt idx="21">
                  <c:v>60593.885058330372</c:v>
                </c:pt>
                <c:pt idx="22">
                  <c:v>73483.780217499108</c:v>
                </c:pt>
                <c:pt idx="23">
                  <c:v>65819.406565249737</c:v>
                </c:pt>
                <c:pt idx="24">
                  <c:v>58591.58066957492</c:v>
                </c:pt>
                <c:pt idx="25">
                  <c:v>54180.474200872479</c:v>
                </c:pt>
                <c:pt idx="26">
                  <c:v>48030.458860261744</c:v>
                </c:pt>
                <c:pt idx="27">
                  <c:v>56688.250758078517</c:v>
                </c:pt>
                <c:pt idx="28">
                  <c:v>17006.475227423558</c:v>
                </c:pt>
                <c:pt idx="29">
                  <c:v>5101.9425682270685</c:v>
                </c:pt>
                <c:pt idx="30">
                  <c:v>1530.5827704681208</c:v>
                </c:pt>
                <c:pt idx="31">
                  <c:v>459.17483114043631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2-40A8-8F03-28ED9013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4367"/>
        <c:axId val="85965999"/>
      </c:lineChart>
      <c:catAx>
        <c:axId val="917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5999"/>
        <c:crosses val="autoZero"/>
        <c:auto val="1"/>
        <c:lblAlgn val="ctr"/>
        <c:lblOffset val="100"/>
        <c:noMultiLvlLbl val="0"/>
      </c:catAx>
      <c:valAx>
        <c:axId val="859659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17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vs</a:t>
            </a:r>
            <a:r>
              <a:rPr lang="en-US" baseline="0"/>
              <a:t> pronóstico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Pronostico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Holt!$F$13:$F$44</c:f>
              <c:numCache>
                <c:formatCode>#,##0.00</c:formatCode>
                <c:ptCount val="32"/>
                <c:pt idx="0">
                  <c:v>21.86</c:v>
                </c:pt>
                <c:pt idx="1">
                  <c:v>21.745720955187394</c:v>
                </c:pt>
                <c:pt idx="2">
                  <c:v>25.23057877616214</c:v>
                </c:pt>
                <c:pt idx="3">
                  <c:v>27.246992389649765</c:v>
                </c:pt>
                <c:pt idx="4">
                  <c:v>30.020993373837047</c:v>
                </c:pt>
                <c:pt idx="5">
                  <c:v>29.837065011987224</c:v>
                </c:pt>
                <c:pt idx="6">
                  <c:v>31.148738254864654</c:v>
                </c:pt>
                <c:pt idx="7">
                  <c:v>32.176891919412043</c:v>
                </c:pt>
                <c:pt idx="8">
                  <c:v>32.809001565540783</c:v>
                </c:pt>
                <c:pt idx="9">
                  <c:v>31.743810181436601</c:v>
                </c:pt>
                <c:pt idx="10">
                  <c:v>32.626222119352377</c:v>
                </c:pt>
                <c:pt idx="11">
                  <c:v>33.593520200614172</c:v>
                </c:pt>
                <c:pt idx="12">
                  <c:v>34.481628586301639</c:v>
                </c:pt>
                <c:pt idx="13">
                  <c:v>40.120149808510128</c:v>
                </c:pt>
                <c:pt idx="14">
                  <c:v>43.395873852855679</c:v>
                </c:pt>
                <c:pt idx="15">
                  <c:v>43.802259924663005</c:v>
                </c:pt>
                <c:pt idx="16">
                  <c:v>46.539923216502423</c:v>
                </c:pt>
                <c:pt idx="17">
                  <c:v>49.00561224897767</c:v>
                </c:pt>
                <c:pt idx="18">
                  <c:v>50.857101232010407</c:v>
                </c:pt>
                <c:pt idx="19">
                  <c:v>53.580923191240771</c:v>
                </c:pt>
                <c:pt idx="20">
                  <c:v>52.148383307259408</c:v>
                </c:pt>
                <c:pt idx="21">
                  <c:v>62.301222685008675</c:v>
                </c:pt>
                <c:pt idx="22">
                  <c:v>66.680971536133924</c:v>
                </c:pt>
                <c:pt idx="23">
                  <c:v>69.875906499888046</c:v>
                </c:pt>
                <c:pt idx="24">
                  <c:v>71.609794963859684</c:v>
                </c:pt>
                <c:pt idx="25">
                  <c:v>71.115235862122901</c:v>
                </c:pt>
                <c:pt idx="26">
                  <c:v>72.069263494967387</c:v>
                </c:pt>
                <c:pt idx="27">
                  <c:v>74.646768539851294</c:v>
                </c:pt>
                <c:pt idx="28">
                  <c:v>76.795518809894617</c:v>
                </c:pt>
                <c:pt idx="29">
                  <c:v>78.944269079937953</c:v>
                </c:pt>
                <c:pt idx="30">
                  <c:v>81.09301934998129</c:v>
                </c:pt>
                <c:pt idx="31">
                  <c:v>83.241769620024613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8-47E8-B275-90C37B899699}"/>
            </c:ext>
          </c:extLst>
        </c:ser>
        <c:ser>
          <c:idx val="1"/>
          <c:order val="1"/>
          <c:tx>
            <c:v>Serie original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Holt!$C$13:$C$39</c:f>
              <c:numCache>
                <c:formatCode>0.00</c:formatCode>
                <c:ptCount val="27"/>
                <c:pt idx="0">
                  <c:v>17.55</c:v>
                </c:pt>
                <c:pt idx="1">
                  <c:v>21.86</c:v>
                </c:pt>
                <c:pt idx="2">
                  <c:v>23.89</c:v>
                </c:pt>
                <c:pt idx="3">
                  <c:v>26.93</c:v>
                </c:pt>
                <c:pt idx="4">
                  <c:v>26.89</c:v>
                </c:pt>
                <c:pt idx="5">
                  <c:v>28.83</c:v>
                </c:pt>
                <c:pt idx="6">
                  <c:v>30.08</c:v>
                </c:pt>
                <c:pt idx="7">
                  <c:v>30.95</c:v>
                </c:pt>
                <c:pt idx="8">
                  <c:v>30.19</c:v>
                </c:pt>
                <c:pt idx="9">
                  <c:v>31.58</c:v>
                </c:pt>
                <c:pt idx="10">
                  <c:v>32.58</c:v>
                </c:pt>
                <c:pt idx="11">
                  <c:v>33.479999999999997</c:v>
                </c:pt>
                <c:pt idx="12">
                  <c:v>39.020000000000003</c:v>
                </c:pt>
                <c:pt idx="13">
                  <c:v>41.39</c:v>
                </c:pt>
                <c:pt idx="14">
                  <c:v>41.6</c:v>
                </c:pt>
                <c:pt idx="15">
                  <c:v>44.66</c:v>
                </c:pt>
                <c:pt idx="16">
                  <c:v>46.95</c:v>
                </c:pt>
                <c:pt idx="17">
                  <c:v>48.73</c:v>
                </c:pt>
                <c:pt idx="18">
                  <c:v>51.49</c:v>
                </c:pt>
                <c:pt idx="19">
                  <c:v>50.03</c:v>
                </c:pt>
                <c:pt idx="20">
                  <c:v>60.64</c:v>
                </c:pt>
                <c:pt idx="21">
                  <c:v>63.36</c:v>
                </c:pt>
                <c:pt idx="22">
                  <c:v>66.36</c:v>
                </c:pt>
                <c:pt idx="23">
                  <c:v>68.2</c:v>
                </c:pt>
                <c:pt idx="24">
                  <c:v>68.12</c:v>
                </c:pt>
                <c:pt idx="25">
                  <c:v>69.78</c:v>
                </c:pt>
                <c:pt idx="26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8-47E8-B275-90C37B89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8335"/>
        <c:axId val="85966479"/>
      </c:lineChart>
      <c:catAx>
        <c:axId val="1785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6479"/>
        <c:crosses val="autoZero"/>
        <c:auto val="1"/>
        <c:lblAlgn val="ctr"/>
        <c:lblOffset val="100"/>
        <c:noMultiLvlLbl val="0"/>
      </c:catAx>
      <c:valAx>
        <c:axId val="8596647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vs</a:t>
            </a:r>
            <a:r>
              <a:rPr lang="en-US" baseline="0"/>
              <a:t> pronóstico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Pronóstico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Holt_winter!$G$18:$G$63</c:f>
              <c:numCache>
                <c:formatCode>#,##0.00</c:formatCode>
                <c:ptCount val="46"/>
                <c:pt idx="0">
                  <c:v>68.288328309828728</c:v>
                </c:pt>
                <c:pt idx="1">
                  <c:v>86.279758002558395</c:v>
                </c:pt>
                <c:pt idx="2">
                  <c:v>78.98999495718769</c:v>
                </c:pt>
                <c:pt idx="3">
                  <c:v>125.14819896835087</c:v>
                </c:pt>
                <c:pt idx="4">
                  <c:v>70.368713795945723</c:v>
                </c:pt>
                <c:pt idx="5">
                  <c:v>85.702328309828715</c:v>
                </c:pt>
                <c:pt idx="6">
                  <c:v>93.13075800255838</c:v>
                </c:pt>
                <c:pt idx="7">
                  <c:v>143.94799495718769</c:v>
                </c:pt>
                <c:pt idx="8">
                  <c:v>87.825198968350861</c:v>
                </c:pt>
                <c:pt idx="9">
                  <c:v>97.377713795945724</c:v>
                </c:pt>
                <c:pt idx="10">
                  <c:v>105.20632830982872</c:v>
                </c:pt>
                <c:pt idx="11">
                  <c:v>158.47575800255836</c:v>
                </c:pt>
                <c:pt idx="12">
                  <c:v>90.3819949571877</c:v>
                </c:pt>
                <c:pt idx="13">
                  <c:v>99.023198968350854</c:v>
                </c:pt>
                <c:pt idx="14">
                  <c:v>101.24971379594572</c:v>
                </c:pt>
                <c:pt idx="15">
                  <c:v>164.56132830982875</c:v>
                </c:pt>
                <c:pt idx="16">
                  <c:v>87.531758002558362</c:v>
                </c:pt>
                <c:pt idx="17">
                  <c:v>103.14299495718771</c:v>
                </c:pt>
                <c:pt idx="18">
                  <c:v>103.04919896835086</c:v>
                </c:pt>
                <c:pt idx="19">
                  <c:v>167.97271379594571</c:v>
                </c:pt>
                <c:pt idx="20">
                  <c:v>98.70532830982873</c:v>
                </c:pt>
                <c:pt idx="21">
                  <c:v>103.30975800255837</c:v>
                </c:pt>
                <c:pt idx="22">
                  <c:v>113.4529949571877</c:v>
                </c:pt>
                <c:pt idx="23">
                  <c:v>194.28019896835087</c:v>
                </c:pt>
                <c:pt idx="24">
                  <c:v>110.06271379594573</c:v>
                </c:pt>
                <c:pt idx="25">
                  <c:v>119.66732830982872</c:v>
                </c:pt>
                <c:pt idx="26">
                  <c:v>134.37875800255838</c:v>
                </c:pt>
                <c:pt idx="27">
                  <c:v>212.38199495718771</c:v>
                </c:pt>
                <c:pt idx="28">
                  <c:v>132.86019896835089</c:v>
                </c:pt>
                <c:pt idx="29">
                  <c:v>155.83671379594574</c:v>
                </c:pt>
                <c:pt idx="30">
                  <c:v>132.19132830982872</c:v>
                </c:pt>
                <c:pt idx="31">
                  <c:v>240.48575800255841</c:v>
                </c:pt>
                <c:pt idx="32">
                  <c:v>113.76399495718771</c:v>
                </c:pt>
                <c:pt idx="33">
                  <c:v>153.13019896835087</c:v>
                </c:pt>
                <c:pt idx="34">
                  <c:v>173.3797137959458</c:v>
                </c:pt>
                <c:pt idx="35">
                  <c:v>225.50232830982873</c:v>
                </c:pt>
                <c:pt idx="36">
                  <c:v>161.36075800255838</c:v>
                </c:pt>
                <c:pt idx="37">
                  <c:v>142.47899495718772</c:v>
                </c:pt>
                <c:pt idx="38">
                  <c:v>145.73319392553856</c:v>
                </c:pt>
                <c:pt idx="39">
                  <c:v>276.33990772148434</c:v>
                </c:pt>
                <c:pt idx="40">
                  <c:v>126.10623603131303</c:v>
                </c:pt>
                <c:pt idx="41">
                  <c:v>151.50198899105911</c:v>
                </c:pt>
                <c:pt idx="42">
                  <c:v>154.75618795940994</c:v>
                </c:pt>
                <c:pt idx="43">
                  <c:v>285.36290175535572</c:v>
                </c:pt>
                <c:pt idx="44">
                  <c:v>135.1292300651844</c:v>
                </c:pt>
                <c:pt idx="45">
                  <c:v>160.52498302493049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F81-832E-80E32EB0DFF4}"/>
            </c:ext>
          </c:extLst>
        </c:ser>
        <c:ser>
          <c:idx val="1"/>
          <c:order val="1"/>
          <c:tx>
            <c:v>Serie original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Holt_winter!$C$18:$C$54</c:f>
              <c:numCache>
                <c:formatCode>General</c:formatCode>
                <c:ptCount val="37"/>
                <c:pt idx="0">
                  <c:v>66.492000000000004</c:v>
                </c:pt>
                <c:pt idx="1">
                  <c:v>78.445999999999998</c:v>
                </c:pt>
                <c:pt idx="2">
                  <c:v>78.8</c:v>
                </c:pt>
                <c:pt idx="3">
                  <c:v>129.822</c:v>
                </c:pt>
                <c:pt idx="4">
                  <c:v>71.951999999999998</c:v>
                </c:pt>
                <c:pt idx="5">
                  <c:v>84.942999999999998</c:v>
                </c:pt>
                <c:pt idx="6">
                  <c:v>92.736000000000004</c:v>
                </c:pt>
                <c:pt idx="7">
                  <c:v>150.369</c:v>
                </c:pt>
                <c:pt idx="8">
                  <c:v>85.97</c:v>
                </c:pt>
                <c:pt idx="9">
                  <c:v>96.653999999999996</c:v>
                </c:pt>
                <c:pt idx="10">
                  <c:v>100.44799999999999</c:v>
                </c:pt>
                <c:pt idx="11">
                  <c:v>161.202</c:v>
                </c:pt>
                <c:pt idx="12">
                  <c:v>86.483999999999995</c:v>
                </c:pt>
                <c:pt idx="13">
                  <c:v>96.731999999999999</c:v>
                </c:pt>
                <c:pt idx="14">
                  <c:v>99.049000000000007</c:v>
                </c:pt>
                <c:pt idx="15">
                  <c:v>164.976</c:v>
                </c:pt>
                <c:pt idx="16">
                  <c:v>88.997</c:v>
                </c:pt>
                <c:pt idx="17">
                  <c:v>98.441000000000003</c:v>
                </c:pt>
                <c:pt idx="18">
                  <c:v>99.844999999999999</c:v>
                </c:pt>
                <c:pt idx="19">
                  <c:v>175.09899999999999</c:v>
                </c:pt>
                <c:pt idx="20">
                  <c:v>95.331000000000003</c:v>
                </c:pt>
                <c:pt idx="21">
                  <c:v>107.34699999999999</c:v>
                </c:pt>
                <c:pt idx="22">
                  <c:v>115.822</c:v>
                </c:pt>
                <c:pt idx="23">
                  <c:v>196.95699999999999</c:v>
                </c:pt>
                <c:pt idx="24">
                  <c:v>104.277</c:v>
                </c:pt>
                <c:pt idx="25">
                  <c:v>129.941</c:v>
                </c:pt>
                <c:pt idx="26">
                  <c:v>133.61600000000001</c:v>
                </c:pt>
                <c:pt idx="27">
                  <c:v>228.21700000000001</c:v>
                </c:pt>
                <c:pt idx="28">
                  <c:v>124.387</c:v>
                </c:pt>
                <c:pt idx="29">
                  <c:v>138.79</c:v>
                </c:pt>
                <c:pt idx="30">
                  <c:v>145.12200000000001</c:v>
                </c:pt>
                <c:pt idx="31">
                  <c:v>233.429</c:v>
                </c:pt>
                <c:pt idx="32">
                  <c:v>130.25399999999999</c:v>
                </c:pt>
                <c:pt idx="33">
                  <c:v>150.001</c:v>
                </c:pt>
                <c:pt idx="34">
                  <c:v>150.126</c:v>
                </c:pt>
                <c:pt idx="35">
                  <c:v>257.47899999999998</c:v>
                </c:pt>
                <c:pt idx="36">
                  <c:v>139.22200000000001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DA9-8509-98001DA3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8335"/>
        <c:axId val="85966479"/>
      </c:lineChart>
      <c:catAx>
        <c:axId val="1785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6479"/>
        <c:crosses val="autoZero"/>
        <c:auto val="1"/>
        <c:lblAlgn val="ctr"/>
        <c:lblOffset val="100"/>
        <c:noMultiLvlLbl val="0"/>
      </c:catAx>
      <c:valAx>
        <c:axId val="8596647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414337</xdr:rowOff>
    </xdr:from>
    <xdr:to>
      <xdr:col>15</xdr:col>
      <xdr:colOff>66674</xdr:colOff>
      <xdr:row>18</xdr:row>
      <xdr:rowOff>204787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995479-BB70-981E-4606-2CF6C7C1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10</xdr:row>
      <xdr:rowOff>214312</xdr:rowOff>
    </xdr:from>
    <xdr:to>
      <xdr:col>16</xdr:col>
      <xdr:colOff>28575</xdr:colOff>
      <xdr:row>24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22191C-924F-B5F5-20F8-FB56C4FE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11</xdr:row>
      <xdr:rowOff>4762</xdr:rowOff>
    </xdr:from>
    <xdr:to>
      <xdr:col>21</xdr:col>
      <xdr:colOff>38100</xdr:colOff>
      <xdr:row>26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CD5FB-EC8F-4B43-922F-084EDD02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3305-0F10-4BFA-9234-5FFB9C915C1C}">
  <dimension ref="A1:H39"/>
  <sheetViews>
    <sheetView zoomScale="115" zoomScaleNormal="115" workbookViewId="0">
      <selection activeCell="D15" sqref="D15"/>
    </sheetView>
  </sheetViews>
  <sheetFormatPr baseColWidth="10" defaultRowHeight="15" x14ac:dyDescent="0.25"/>
  <cols>
    <col min="1" max="1" width="13.42578125" style="7" customWidth="1"/>
    <col min="2" max="2" width="11.42578125" style="7"/>
    <col min="3" max="3" width="25" style="7" customWidth="1"/>
    <col min="4" max="4" width="24" style="7" customWidth="1"/>
    <col min="5" max="6" width="20.28515625" style="7" customWidth="1"/>
    <col min="7" max="7" width="15.28515625" bestFit="1" customWidth="1"/>
  </cols>
  <sheetData>
    <row r="1" spans="1:8" x14ac:dyDescent="0.25">
      <c r="E1" s="56" t="s">
        <v>9</v>
      </c>
      <c r="F1" s="56"/>
      <c r="G1" s="8" t="s">
        <v>7</v>
      </c>
      <c r="H1" s="9">
        <v>0.7</v>
      </c>
    </row>
    <row r="2" spans="1:8" x14ac:dyDescent="0.25">
      <c r="E2" s="1" t="s">
        <v>16</v>
      </c>
      <c r="F2" s="4">
        <f>SUMPRODUCT(F8:F34,F8:F34)</f>
        <v>3102159685.7668018</v>
      </c>
      <c r="G2" s="10"/>
      <c r="H2" s="10"/>
    </row>
    <row r="3" spans="1:8" x14ac:dyDescent="0.25">
      <c r="E3" s="1" t="s">
        <v>17</v>
      </c>
      <c r="F3" s="4">
        <f>F2/B34</f>
        <v>114894803.17654821</v>
      </c>
      <c r="G3" s="10"/>
      <c r="H3" s="10"/>
    </row>
    <row r="4" spans="1:8" x14ac:dyDescent="0.25">
      <c r="E4" s="1" t="s">
        <v>15</v>
      </c>
      <c r="F4" s="3">
        <f>SQRT(F3)</f>
        <v>10718.899345387483</v>
      </c>
      <c r="G4" s="10"/>
      <c r="H4" s="10"/>
    </row>
    <row r="5" spans="1:8" x14ac:dyDescent="0.25">
      <c r="E5" s="2" t="s">
        <v>22</v>
      </c>
      <c r="F5" s="2"/>
      <c r="G5" s="10"/>
      <c r="H5" s="10"/>
    </row>
    <row r="6" spans="1:8" ht="30" x14ac:dyDescent="0.25">
      <c r="A6" s="8" t="s">
        <v>3</v>
      </c>
      <c r="B6" s="8" t="s">
        <v>4</v>
      </c>
      <c r="C6" s="8" t="s">
        <v>0</v>
      </c>
      <c r="D6" s="8" t="s">
        <v>2</v>
      </c>
      <c r="E6" s="8" t="s">
        <v>13</v>
      </c>
      <c r="F6" s="8" t="s">
        <v>12</v>
      </c>
    </row>
    <row r="7" spans="1:8" ht="18.75" x14ac:dyDescent="0.25">
      <c r="A7" s="11"/>
      <c r="B7" s="12" t="s">
        <v>5</v>
      </c>
      <c r="C7" s="12" t="s">
        <v>34</v>
      </c>
      <c r="D7" s="8" t="s">
        <v>33</v>
      </c>
      <c r="E7" s="8" t="s">
        <v>11</v>
      </c>
      <c r="F7" s="8" t="s">
        <v>14</v>
      </c>
    </row>
    <row r="8" spans="1:8" x14ac:dyDescent="0.25">
      <c r="A8" s="11">
        <v>1990</v>
      </c>
      <c r="B8" s="11">
        <v>1</v>
      </c>
      <c r="C8" s="13">
        <v>38443.402999999998</v>
      </c>
      <c r="D8" s="14">
        <v>55428.361851851863</v>
      </c>
      <c r="E8" s="21"/>
      <c r="F8" s="16">
        <f>C8-D8</f>
        <v>-16984.958851851865</v>
      </c>
      <c r="G8" s="17"/>
    </row>
    <row r="9" spans="1:8" x14ac:dyDescent="0.25">
      <c r="A9" s="18">
        <v>1991</v>
      </c>
      <c r="B9" s="18">
        <v>2</v>
      </c>
      <c r="C9" s="19">
        <v>41591.14</v>
      </c>
      <c r="D9" s="20">
        <f>$H$1*C8 +(1-$H$1)*D8</f>
        <v>43538.890655555559</v>
      </c>
      <c r="E9" s="21">
        <v>1</v>
      </c>
      <c r="F9" s="16">
        <f>C9-D9</f>
        <v>-1947.7506555555592</v>
      </c>
      <c r="G9" s="5"/>
    </row>
    <row r="10" spans="1:8" x14ac:dyDescent="0.25">
      <c r="A10" s="11">
        <v>1992</v>
      </c>
      <c r="B10" s="11">
        <v>3</v>
      </c>
      <c r="C10" s="13">
        <v>55691.635000000002</v>
      </c>
      <c r="D10" s="20">
        <f t="shared" ref="D10:D39" si="0">$H$1*C9 +(1-$H$1)*D9</f>
        <v>42175.465196666672</v>
      </c>
      <c r="E10" s="21">
        <v>1</v>
      </c>
      <c r="F10" s="16">
        <f t="shared" ref="F10:F34" si="1">C10-D10</f>
        <v>13516.16980333333</v>
      </c>
      <c r="G10" s="5"/>
    </row>
    <row r="11" spans="1:8" x14ac:dyDescent="0.25">
      <c r="A11" s="18">
        <v>1993</v>
      </c>
      <c r="B11" s="18">
        <v>4</v>
      </c>
      <c r="C11" s="19">
        <v>56085.266000000003</v>
      </c>
      <c r="D11" s="20">
        <f t="shared" si="0"/>
        <v>51636.784059000005</v>
      </c>
      <c r="E11" s="21">
        <v>1</v>
      </c>
      <c r="F11" s="16">
        <f t="shared" si="1"/>
        <v>4448.4819409999982</v>
      </c>
      <c r="G11" s="5"/>
    </row>
    <row r="12" spans="1:8" x14ac:dyDescent="0.25">
      <c r="A12" s="11">
        <v>1994</v>
      </c>
      <c r="B12" s="11">
        <v>5</v>
      </c>
      <c r="C12" s="13">
        <v>49549.123</v>
      </c>
      <c r="D12" s="20">
        <f t="shared" si="0"/>
        <v>54750.721417699999</v>
      </c>
      <c r="E12" s="21">
        <v>1</v>
      </c>
      <c r="F12" s="16">
        <f t="shared" si="1"/>
        <v>-5201.5984176999991</v>
      </c>
      <c r="G12" s="5"/>
    </row>
    <row r="13" spans="1:8" x14ac:dyDescent="0.25">
      <c r="A13" s="18">
        <v>1995</v>
      </c>
      <c r="B13" s="18">
        <v>6</v>
      </c>
      <c r="C13" s="19">
        <v>73374.451000000001</v>
      </c>
      <c r="D13" s="20">
        <f t="shared" si="0"/>
        <v>51109.602525309994</v>
      </c>
      <c r="E13" s="21">
        <v>1</v>
      </c>
      <c r="F13" s="16">
        <f t="shared" si="1"/>
        <v>22264.848474690007</v>
      </c>
      <c r="G13" s="5"/>
    </row>
    <row r="14" spans="1:8" x14ac:dyDescent="0.25">
      <c r="A14" s="11">
        <v>1996</v>
      </c>
      <c r="B14" s="11">
        <v>7</v>
      </c>
      <c r="C14" s="13">
        <v>49633.199000000001</v>
      </c>
      <c r="D14" s="20">
        <f>$H$1*C13 +(1-$H$1)*D13</f>
        <v>66694.996457592992</v>
      </c>
      <c r="E14" s="21">
        <v>1</v>
      </c>
      <c r="F14" s="16">
        <f t="shared" si="1"/>
        <v>-17061.797457592991</v>
      </c>
      <c r="G14" s="5"/>
    </row>
    <row r="15" spans="1:8" x14ac:dyDescent="0.25">
      <c r="A15" s="18">
        <v>1997</v>
      </c>
      <c r="B15" s="18">
        <v>8</v>
      </c>
      <c r="C15" s="19">
        <v>55301.934000000001</v>
      </c>
      <c r="D15" s="20">
        <f t="shared" si="0"/>
        <v>54751.738237277903</v>
      </c>
      <c r="E15" s="21">
        <v>1</v>
      </c>
      <c r="F15" s="16">
        <f t="shared" si="1"/>
        <v>550.19576272209815</v>
      </c>
      <c r="G15" s="5"/>
    </row>
    <row r="16" spans="1:8" x14ac:dyDescent="0.25">
      <c r="A16" s="11">
        <v>1998</v>
      </c>
      <c r="B16" s="11">
        <v>9</v>
      </c>
      <c r="C16" s="13">
        <v>58399.006999999998</v>
      </c>
      <c r="D16" s="20">
        <f t="shared" si="0"/>
        <v>55136.875271183366</v>
      </c>
      <c r="E16" s="21">
        <v>1</v>
      </c>
      <c r="F16" s="16">
        <f t="shared" si="1"/>
        <v>3262.1317288166319</v>
      </c>
      <c r="G16" s="5"/>
    </row>
    <row r="17" spans="1:7" x14ac:dyDescent="0.25">
      <c r="A17" s="18">
        <v>1999</v>
      </c>
      <c r="B17" s="18">
        <v>10</v>
      </c>
      <c r="C17" s="19">
        <v>59045.964</v>
      </c>
      <c r="D17" s="20">
        <f t="shared" si="0"/>
        <v>57420.367481355002</v>
      </c>
      <c r="E17" s="21">
        <v>1</v>
      </c>
      <c r="F17" s="16">
        <f t="shared" si="1"/>
        <v>1625.5965186449976</v>
      </c>
      <c r="G17" s="5"/>
    </row>
    <row r="18" spans="1:7" x14ac:dyDescent="0.25">
      <c r="A18" s="11">
        <v>2000</v>
      </c>
      <c r="B18" s="11">
        <v>11</v>
      </c>
      <c r="C18" s="13">
        <v>73353.009000000005</v>
      </c>
      <c r="D18" s="20">
        <f t="shared" si="0"/>
        <v>58558.285044406504</v>
      </c>
      <c r="E18" s="21">
        <v>1</v>
      </c>
      <c r="F18" s="16">
        <f t="shared" si="1"/>
        <v>14794.723955593501</v>
      </c>
      <c r="G18" s="5"/>
    </row>
    <row r="19" spans="1:7" x14ac:dyDescent="0.25">
      <c r="A19" s="18">
        <v>2001</v>
      </c>
      <c r="B19" s="18">
        <v>12</v>
      </c>
      <c r="C19" s="19">
        <v>59152.470999999998</v>
      </c>
      <c r="D19" s="20">
        <f t="shared" si="0"/>
        <v>68914.591813321953</v>
      </c>
      <c r="E19" s="21">
        <v>1</v>
      </c>
      <c r="F19" s="16">
        <f t="shared" si="1"/>
        <v>-9762.1208133219552</v>
      </c>
      <c r="G19" s="5"/>
    </row>
    <row r="20" spans="1:7" x14ac:dyDescent="0.25">
      <c r="A20" s="11">
        <v>2002</v>
      </c>
      <c r="B20" s="11">
        <v>13</v>
      </c>
      <c r="C20" s="13">
        <v>47979.476000000002</v>
      </c>
      <c r="D20" s="20">
        <f t="shared" si="0"/>
        <v>62081.107243996586</v>
      </c>
      <c r="E20" s="21">
        <v>1</v>
      </c>
      <c r="F20" s="16">
        <f t="shared" si="1"/>
        <v>-14101.631243996584</v>
      </c>
      <c r="G20" s="5"/>
    </row>
    <row r="21" spans="1:7" x14ac:dyDescent="0.25">
      <c r="A21" s="18">
        <v>2003</v>
      </c>
      <c r="B21" s="18">
        <v>14</v>
      </c>
      <c r="C21" s="19">
        <v>44207.516000000003</v>
      </c>
      <c r="D21" s="20">
        <f t="shared" si="0"/>
        <v>52209.965373198975</v>
      </c>
      <c r="E21" s="21">
        <v>1</v>
      </c>
      <c r="F21" s="16">
        <f t="shared" si="1"/>
        <v>-8002.4493731989714</v>
      </c>
      <c r="G21" s="5"/>
    </row>
    <row r="22" spans="1:7" x14ac:dyDescent="0.25">
      <c r="A22" s="11">
        <v>2004</v>
      </c>
      <c r="B22" s="11">
        <v>15</v>
      </c>
      <c r="C22" s="13">
        <v>53941.665999999997</v>
      </c>
      <c r="D22" s="20">
        <f t="shared" si="0"/>
        <v>46608.250811959697</v>
      </c>
      <c r="E22" s="21">
        <v>1</v>
      </c>
      <c r="F22" s="16">
        <f t="shared" si="1"/>
        <v>7333.4151880403006</v>
      </c>
      <c r="G22" s="5"/>
    </row>
    <row r="23" spans="1:7" x14ac:dyDescent="0.25">
      <c r="A23" s="18">
        <v>2005</v>
      </c>
      <c r="B23" s="18">
        <v>16</v>
      </c>
      <c r="C23" s="19">
        <v>43777.788</v>
      </c>
      <c r="D23" s="20">
        <f t="shared" si="0"/>
        <v>51741.641443587905</v>
      </c>
      <c r="E23" s="21">
        <v>1</v>
      </c>
      <c r="F23" s="16">
        <f t="shared" si="1"/>
        <v>-7963.8534435879046</v>
      </c>
      <c r="G23" s="5"/>
    </row>
    <row r="24" spans="1:7" x14ac:dyDescent="0.25">
      <c r="A24" s="11">
        <v>2006</v>
      </c>
      <c r="B24" s="11">
        <v>17</v>
      </c>
      <c r="C24" s="13">
        <v>57254.288999999997</v>
      </c>
      <c r="D24" s="20">
        <f t="shared" si="0"/>
        <v>46166.944033076368</v>
      </c>
      <c r="E24" s="21">
        <v>1</v>
      </c>
      <c r="F24" s="16">
        <f t="shared" si="1"/>
        <v>11087.344966923629</v>
      </c>
      <c r="G24" s="5"/>
    </row>
    <row r="25" spans="1:7" x14ac:dyDescent="0.25">
      <c r="A25" s="18">
        <v>2007</v>
      </c>
      <c r="B25" s="18">
        <v>18</v>
      </c>
      <c r="C25" s="19">
        <v>55535.853000000003</v>
      </c>
      <c r="D25" s="20">
        <f t="shared" si="0"/>
        <v>53928.085509922908</v>
      </c>
      <c r="E25" s="21">
        <v>1</v>
      </c>
      <c r="F25" s="16">
        <f t="shared" si="1"/>
        <v>1607.7674900770944</v>
      </c>
      <c r="G25" s="5"/>
    </row>
    <row r="26" spans="1:7" x14ac:dyDescent="0.25">
      <c r="A26" s="11">
        <v>2008</v>
      </c>
      <c r="B26" s="11">
        <v>19</v>
      </c>
      <c r="C26" s="13">
        <v>52326.857999999993</v>
      </c>
      <c r="D26" s="20">
        <f t="shared" si="0"/>
        <v>55053.522752976874</v>
      </c>
      <c r="E26" s="21">
        <v>1</v>
      </c>
      <c r="F26" s="16">
        <f t="shared" si="1"/>
        <v>-2726.6647529768816</v>
      </c>
      <c r="G26" s="5"/>
    </row>
    <row r="27" spans="1:7" x14ac:dyDescent="0.25">
      <c r="A27" s="18">
        <v>2009</v>
      </c>
      <c r="B27" s="18">
        <v>20</v>
      </c>
      <c r="C27" s="19">
        <v>52959.758999999998</v>
      </c>
      <c r="D27" s="20">
        <f t="shared" si="0"/>
        <v>53144.85742589306</v>
      </c>
      <c r="E27" s="21">
        <v>1</v>
      </c>
      <c r="F27" s="16">
        <f t="shared" si="1"/>
        <v>-185.09842589306209</v>
      </c>
      <c r="G27" s="5"/>
    </row>
    <row r="28" spans="1:7" x14ac:dyDescent="0.25">
      <c r="A28" s="11">
        <v>2010</v>
      </c>
      <c r="B28" s="11">
        <v>21</v>
      </c>
      <c r="C28" s="13">
        <v>63841.855000000003</v>
      </c>
      <c r="D28" s="20">
        <f t="shared" si="0"/>
        <v>53015.288527767916</v>
      </c>
      <c r="E28" s="21">
        <v>1</v>
      </c>
      <c r="F28" s="16">
        <f t="shared" si="1"/>
        <v>10826.566472232087</v>
      </c>
      <c r="G28" s="5"/>
    </row>
    <row r="29" spans="1:7" x14ac:dyDescent="0.25">
      <c r="A29" s="18">
        <v>2011</v>
      </c>
      <c r="B29" s="18">
        <v>22</v>
      </c>
      <c r="C29" s="19">
        <v>79008.020999999993</v>
      </c>
      <c r="D29" s="20">
        <f t="shared" si="0"/>
        <v>60593.885058330372</v>
      </c>
      <c r="E29" s="21">
        <v>1</v>
      </c>
      <c r="F29" s="16">
        <f t="shared" si="1"/>
        <v>18414.135941669621</v>
      </c>
      <c r="G29" s="5"/>
    </row>
    <row r="30" spans="1:7" x14ac:dyDescent="0.25">
      <c r="A30" s="11">
        <v>2012</v>
      </c>
      <c r="B30" s="11">
        <v>23</v>
      </c>
      <c r="C30" s="13">
        <v>62534.675000000003</v>
      </c>
      <c r="D30" s="20">
        <f t="shared" si="0"/>
        <v>73483.780217499108</v>
      </c>
      <c r="E30" s="21">
        <v>1</v>
      </c>
      <c r="F30" s="16">
        <f t="shared" si="1"/>
        <v>-10949.105217499105</v>
      </c>
      <c r="G30" s="5"/>
    </row>
    <row r="31" spans="1:7" x14ac:dyDescent="0.25">
      <c r="A31" s="18">
        <v>2013</v>
      </c>
      <c r="B31" s="18">
        <v>24</v>
      </c>
      <c r="C31" s="19">
        <v>55493.940999999999</v>
      </c>
      <c r="D31" s="20">
        <f t="shared" si="0"/>
        <v>65819.406565249737</v>
      </c>
      <c r="E31" s="21">
        <v>1</v>
      </c>
      <c r="F31" s="16">
        <f t="shared" si="1"/>
        <v>-10325.465565249739</v>
      </c>
      <c r="G31" s="5"/>
    </row>
    <row r="32" spans="1:7" x14ac:dyDescent="0.25">
      <c r="A32" s="11">
        <v>2014</v>
      </c>
      <c r="B32" s="11">
        <v>25</v>
      </c>
      <c r="C32" s="13">
        <v>52290</v>
      </c>
      <c r="D32" s="20">
        <f t="shared" si="0"/>
        <v>58591.58066957492</v>
      </c>
      <c r="E32" s="21">
        <v>1</v>
      </c>
      <c r="F32" s="16">
        <f t="shared" si="1"/>
        <v>-6301.5806695749197</v>
      </c>
      <c r="G32" s="5"/>
    </row>
    <row r="33" spans="1:7" x14ac:dyDescent="0.25">
      <c r="A33" s="18">
        <v>2015</v>
      </c>
      <c r="B33" s="18">
        <v>26</v>
      </c>
      <c r="C33" s="19">
        <v>45394.737999999998</v>
      </c>
      <c r="D33" s="20">
        <f t="shared" si="0"/>
        <v>54180.474200872479</v>
      </c>
      <c r="E33" s="21">
        <v>1</v>
      </c>
      <c r="F33" s="16">
        <f t="shared" si="1"/>
        <v>-8785.7362008724813</v>
      </c>
      <c r="G33" s="5"/>
    </row>
    <row r="34" spans="1:7" x14ac:dyDescent="0.25">
      <c r="A34" s="11">
        <v>2016</v>
      </c>
      <c r="B34" s="11">
        <v>27</v>
      </c>
      <c r="C34" s="13">
        <v>60398.733</v>
      </c>
      <c r="D34" s="20">
        <f>$H$1*C33 +(1-$H$1)*D33</f>
        <v>48030.458860261744</v>
      </c>
      <c r="E34" s="21">
        <v>1</v>
      </c>
      <c r="F34" s="16">
        <f t="shared" si="1"/>
        <v>12368.274139738256</v>
      </c>
      <c r="G34" s="5"/>
    </row>
    <row r="35" spans="1:7" x14ac:dyDescent="0.25">
      <c r="A35" s="22">
        <v>2017</v>
      </c>
      <c r="B35" s="22">
        <v>28</v>
      </c>
      <c r="C35" s="23"/>
      <c r="D35" s="20">
        <f t="shared" si="0"/>
        <v>56688.250758078517</v>
      </c>
      <c r="E35" s="21">
        <v>1</v>
      </c>
      <c r="F35" s="16"/>
      <c r="G35" s="5"/>
    </row>
    <row r="36" spans="1:7" x14ac:dyDescent="0.25">
      <c r="A36" s="22">
        <v>2018</v>
      </c>
      <c r="B36" s="22">
        <v>29</v>
      </c>
      <c r="C36" s="23"/>
      <c r="D36" s="20">
        <f t="shared" si="0"/>
        <v>17006.475227423558</v>
      </c>
      <c r="E36" s="21">
        <v>2</v>
      </c>
      <c r="F36" s="16"/>
      <c r="G36" s="5"/>
    </row>
    <row r="37" spans="1:7" x14ac:dyDescent="0.25">
      <c r="A37" s="22">
        <v>2019</v>
      </c>
      <c r="B37" s="22">
        <v>30</v>
      </c>
      <c r="C37" s="23"/>
      <c r="D37" s="20">
        <f t="shared" si="0"/>
        <v>5101.9425682270685</v>
      </c>
      <c r="E37" s="21">
        <v>3</v>
      </c>
      <c r="F37" s="16"/>
      <c r="G37" s="5"/>
    </row>
    <row r="38" spans="1:7" x14ac:dyDescent="0.25">
      <c r="A38" s="22">
        <v>2020</v>
      </c>
      <c r="B38" s="22">
        <v>31</v>
      </c>
      <c r="C38" s="23"/>
      <c r="D38" s="20">
        <f t="shared" si="0"/>
        <v>1530.5827704681208</v>
      </c>
      <c r="E38" s="21">
        <v>4</v>
      </c>
      <c r="F38" s="16"/>
      <c r="G38" s="5"/>
    </row>
    <row r="39" spans="1:7" x14ac:dyDescent="0.25">
      <c r="A39" s="22">
        <v>2021</v>
      </c>
      <c r="B39" s="22">
        <v>32</v>
      </c>
      <c r="C39" s="23"/>
      <c r="D39" s="20">
        <f t="shared" si="0"/>
        <v>459.17483114043631</v>
      </c>
      <c r="E39" s="21">
        <v>5</v>
      </c>
      <c r="F39" s="16"/>
      <c r="G39" s="5"/>
    </row>
  </sheetData>
  <mergeCells count="1">
    <mergeCell ref="E1:F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2A2A-80C6-4F2B-94A2-DE09EF091EAF}">
  <dimension ref="A1:J44"/>
  <sheetViews>
    <sheetView zoomScale="130" zoomScaleNormal="130" workbookViewId="0">
      <selection activeCell="I7" sqref="I7"/>
    </sheetView>
  </sheetViews>
  <sheetFormatPr baseColWidth="10" defaultRowHeight="15" x14ac:dyDescent="0.25"/>
  <cols>
    <col min="1" max="2" width="11.42578125" style="7"/>
    <col min="3" max="3" width="20.7109375" style="7" customWidth="1"/>
    <col min="4" max="4" width="22.28515625" style="7" customWidth="1"/>
    <col min="5" max="5" width="23.42578125" style="7" customWidth="1"/>
    <col min="6" max="7" width="31.42578125" style="7" customWidth="1"/>
    <col min="8" max="8" width="16.28515625" style="7" customWidth="1"/>
    <col min="9" max="9" width="11.42578125" style="7"/>
  </cols>
  <sheetData>
    <row r="1" spans="1:10" x14ac:dyDescent="0.25">
      <c r="F1" s="56" t="s">
        <v>20</v>
      </c>
      <c r="G1" s="56"/>
      <c r="H1" s="8" t="s">
        <v>7</v>
      </c>
      <c r="I1" s="9">
        <v>0.80784866082320173</v>
      </c>
    </row>
    <row r="2" spans="1:10" x14ac:dyDescent="0.25">
      <c r="F2" s="57" t="s">
        <v>21</v>
      </c>
      <c r="G2" s="58"/>
      <c r="H2" s="8" t="s">
        <v>8</v>
      </c>
      <c r="I2" s="9">
        <v>0.27067718171280708</v>
      </c>
    </row>
    <row r="3" spans="1:10" x14ac:dyDescent="0.25">
      <c r="F3" s="1"/>
      <c r="G3" s="1"/>
      <c r="H3" s="24"/>
      <c r="I3" s="10"/>
    </row>
    <row r="4" spans="1:10" x14ac:dyDescent="0.25">
      <c r="F4" s="1" t="s">
        <v>16</v>
      </c>
      <c r="G4" s="4">
        <f>SUMPRODUCT(H11:H39,H11:H39)</f>
        <v>170.6599969991733</v>
      </c>
      <c r="H4" s="10"/>
      <c r="I4" s="10"/>
    </row>
    <row r="5" spans="1:10" x14ac:dyDescent="0.25">
      <c r="F5" s="1" t="s">
        <v>17</v>
      </c>
      <c r="G5" s="64">
        <f>G4/B39</f>
        <v>6.320740629599011</v>
      </c>
      <c r="H5" s="10"/>
      <c r="I5" s="10"/>
    </row>
    <row r="6" spans="1:10" x14ac:dyDescent="0.25">
      <c r="F6" s="1" t="s">
        <v>15</v>
      </c>
      <c r="G6" s="3">
        <f>SQRT(G5)</f>
        <v>2.5141083169980982</v>
      </c>
      <c r="H6" s="10"/>
      <c r="I6" s="10"/>
    </row>
    <row r="7" spans="1:10" x14ac:dyDescent="0.25">
      <c r="F7" s="1" t="s">
        <v>22</v>
      </c>
      <c r="G7" s="3">
        <f>AVERAGE(I13:I39)</f>
        <v>1.6923140273157413</v>
      </c>
    </row>
    <row r="8" spans="1:10" x14ac:dyDescent="0.25">
      <c r="F8" s="1" t="s">
        <v>23</v>
      </c>
      <c r="G8" s="6">
        <f>AVERAGE(J13:J39)</f>
        <v>4.4919855359310146E-2</v>
      </c>
    </row>
    <row r="10" spans="1:10" x14ac:dyDescent="0.25">
      <c r="A10" s="8" t="s">
        <v>3</v>
      </c>
      <c r="B10" s="8" t="s">
        <v>4</v>
      </c>
      <c r="C10" s="8" t="s">
        <v>0</v>
      </c>
      <c r="D10" s="8" t="s">
        <v>1</v>
      </c>
      <c r="E10" s="25" t="s">
        <v>6</v>
      </c>
      <c r="F10" s="8" t="s">
        <v>31</v>
      </c>
      <c r="G10" s="8" t="s">
        <v>13</v>
      </c>
      <c r="H10" s="8" t="s">
        <v>12</v>
      </c>
      <c r="I10" s="10"/>
    </row>
    <row r="11" spans="1:10" ht="18.75" x14ac:dyDescent="0.25">
      <c r="A11" s="11"/>
      <c r="B11" s="12" t="s">
        <v>5</v>
      </c>
      <c r="C11" s="12" t="s">
        <v>34</v>
      </c>
      <c r="D11" s="12" t="s">
        <v>18</v>
      </c>
      <c r="E11" s="26" t="s">
        <v>19</v>
      </c>
      <c r="F11" s="8" t="s">
        <v>10</v>
      </c>
      <c r="G11" s="8" t="s">
        <v>11</v>
      </c>
      <c r="H11" s="8" t="s">
        <v>14</v>
      </c>
      <c r="I11" s="10"/>
    </row>
    <row r="12" spans="1:10" x14ac:dyDescent="0.25">
      <c r="A12" s="18">
        <v>1989</v>
      </c>
      <c r="B12" s="18">
        <v>0</v>
      </c>
      <c r="C12" s="18"/>
      <c r="D12" s="55">
        <f>C13</f>
        <v>17.55</v>
      </c>
      <c r="E12" s="28">
        <f>C14-C13</f>
        <v>4.3099999999999987</v>
      </c>
      <c r="F12" s="29"/>
      <c r="G12" s="15"/>
      <c r="H12" s="16"/>
      <c r="I12" s="7" t="s">
        <v>35</v>
      </c>
      <c r="J12" t="s">
        <v>36</v>
      </c>
    </row>
    <row r="13" spans="1:10" x14ac:dyDescent="0.25">
      <c r="A13" s="11">
        <v>1990</v>
      </c>
      <c r="B13" s="11">
        <v>1</v>
      </c>
      <c r="C13" s="30">
        <v>17.55</v>
      </c>
      <c r="D13" s="31">
        <f>$I$1*C13+(1-$I$1)*(D12+E12)</f>
        <v>18.378172271852002</v>
      </c>
      <c r="E13" s="32">
        <f>$I$2*(D13-D12)+(1-$I$2)*E12</f>
        <v>3.3675486833353929</v>
      </c>
      <c r="F13" s="33">
        <f>D12+(G13*E12)</f>
        <v>21.86</v>
      </c>
      <c r="G13" s="21">
        <v>1</v>
      </c>
      <c r="H13" s="16">
        <f>C13-F13</f>
        <v>-4.3099999999999987</v>
      </c>
      <c r="I13" s="7">
        <f>ABS(H13)</f>
        <v>4.3099999999999987</v>
      </c>
      <c r="J13">
        <f>I13/C13</f>
        <v>0.24558404558404551</v>
      </c>
    </row>
    <row r="14" spans="1:10" x14ac:dyDescent="0.25">
      <c r="A14" s="18">
        <v>1991</v>
      </c>
      <c r="B14" s="18">
        <v>2</v>
      </c>
      <c r="C14" s="34">
        <v>21.86</v>
      </c>
      <c r="D14" s="31">
        <f t="shared" ref="D14:D39" si="0">$I$1*C14+(1-$I$1)*(D13+E13)</f>
        <v>21.838041128499412</v>
      </c>
      <c r="E14" s="32">
        <f t="shared" ref="E14:E39" si="1">$I$2*(D14-D13)+(1-$I$2)*E13</f>
        <v>3.3925376476627278</v>
      </c>
      <c r="F14" s="33">
        <f t="shared" ref="F14:F40" si="2">D13+(G14*E13)</f>
        <v>21.745720955187394</v>
      </c>
      <c r="G14" s="21">
        <v>1</v>
      </c>
      <c r="H14" s="16">
        <f t="shared" ref="H14:H44" si="3">C14-F14</f>
        <v>0.11427904481260498</v>
      </c>
      <c r="I14" s="7">
        <f t="shared" ref="I14:I44" si="4">ABS(H14)</f>
        <v>0.11427904481260498</v>
      </c>
      <c r="J14">
        <f t="shared" ref="J14:J44" si="5">I14/C14</f>
        <v>5.2277696620587821E-3</v>
      </c>
    </row>
    <row r="15" spans="1:10" x14ac:dyDescent="0.25">
      <c r="A15" s="11">
        <v>1992</v>
      </c>
      <c r="B15" s="11">
        <v>3</v>
      </c>
      <c r="C15" s="30">
        <v>23.89</v>
      </c>
      <c r="D15" s="31">
        <f t="shared" si="0"/>
        <v>24.147594007111547</v>
      </c>
      <c r="E15" s="32">
        <f t="shared" si="1"/>
        <v>3.0993983825382179</v>
      </c>
      <c r="F15" s="33">
        <f t="shared" si="2"/>
        <v>25.23057877616214</v>
      </c>
      <c r="G15" s="21">
        <v>1</v>
      </c>
      <c r="H15" s="16">
        <f t="shared" si="3"/>
        <v>-1.3405787761621397</v>
      </c>
      <c r="I15" s="7">
        <f t="shared" si="4"/>
        <v>1.3405787761621397</v>
      </c>
      <c r="J15">
        <f t="shared" si="5"/>
        <v>5.6114641111851805E-2</v>
      </c>
    </row>
    <row r="16" spans="1:10" x14ac:dyDescent="0.25">
      <c r="A16" s="18">
        <v>1993</v>
      </c>
      <c r="B16" s="18">
        <v>4</v>
      </c>
      <c r="C16" s="34">
        <v>26.93</v>
      </c>
      <c r="D16" s="31">
        <f t="shared" si="0"/>
        <v>26.990910512180054</v>
      </c>
      <c r="E16" s="32">
        <f t="shared" si="1"/>
        <v>3.0300828616569921</v>
      </c>
      <c r="F16" s="33">
        <f t="shared" si="2"/>
        <v>27.246992389649765</v>
      </c>
      <c r="G16" s="21">
        <v>1</v>
      </c>
      <c r="H16" s="16">
        <f t="shared" si="3"/>
        <v>-0.31699238964976573</v>
      </c>
      <c r="I16" s="7">
        <f t="shared" si="4"/>
        <v>0.31699238964976573</v>
      </c>
      <c r="J16">
        <f t="shared" si="5"/>
        <v>1.1770976221677153E-2</v>
      </c>
    </row>
    <row r="17" spans="1:10" x14ac:dyDescent="0.25">
      <c r="A17" s="11">
        <v>1994</v>
      </c>
      <c r="B17" s="11">
        <v>5</v>
      </c>
      <c r="C17" s="30">
        <v>26.89</v>
      </c>
      <c r="D17" s="31">
        <f t="shared" si="0"/>
        <v>27.491624569736469</v>
      </c>
      <c r="E17" s="32">
        <f t="shared" si="1"/>
        <v>2.3454404422507547</v>
      </c>
      <c r="F17" s="33">
        <f t="shared" si="2"/>
        <v>30.020993373837047</v>
      </c>
      <c r="G17" s="21">
        <v>1</v>
      </c>
      <c r="H17" s="16">
        <f t="shared" si="3"/>
        <v>-3.1309933738370468</v>
      </c>
      <c r="I17" s="7">
        <f t="shared" si="4"/>
        <v>3.1309933738370468</v>
      </c>
      <c r="J17">
        <f t="shared" si="5"/>
        <v>0.11643709088274626</v>
      </c>
    </row>
    <row r="18" spans="1:10" x14ac:dyDescent="0.25">
      <c r="A18" s="18">
        <v>1995</v>
      </c>
      <c r="B18" s="18">
        <v>6</v>
      </c>
      <c r="C18" s="34">
        <v>28.83</v>
      </c>
      <c r="D18" s="31">
        <f t="shared" si="0"/>
        <v>29.023508890691442</v>
      </c>
      <c r="E18" s="32">
        <f t="shared" si="1"/>
        <v>2.1252293641732098</v>
      </c>
      <c r="F18" s="33">
        <f t="shared" si="2"/>
        <v>29.837065011987224</v>
      </c>
      <c r="G18" s="21">
        <v>1</v>
      </c>
      <c r="H18" s="16">
        <f t="shared" si="3"/>
        <v>-1.0070650119872262</v>
      </c>
      <c r="I18" s="7">
        <f t="shared" si="4"/>
        <v>1.0070650119872262</v>
      </c>
      <c r="J18">
        <f t="shared" si="5"/>
        <v>3.4931148525398067E-2</v>
      </c>
    </row>
    <row r="19" spans="1:10" x14ac:dyDescent="0.25">
      <c r="A19" s="11">
        <v>1996</v>
      </c>
      <c r="B19" s="11">
        <v>7</v>
      </c>
      <c r="C19" s="30">
        <v>30.08</v>
      </c>
      <c r="D19" s="31">
        <f t="shared" si="0"/>
        <v>30.285359486901719</v>
      </c>
      <c r="E19" s="32">
        <f t="shared" si="1"/>
        <v>1.8915324325103273</v>
      </c>
      <c r="F19" s="33">
        <f t="shared" si="2"/>
        <v>31.148738254864654</v>
      </c>
      <c r="G19" s="21">
        <v>1</v>
      </c>
      <c r="H19" s="16">
        <f t="shared" si="3"/>
        <v>-1.0687382548646553</v>
      </c>
      <c r="I19" s="7">
        <f t="shared" si="4"/>
        <v>1.0687382548646553</v>
      </c>
      <c r="J19">
        <f t="shared" si="5"/>
        <v>3.5529862196298383E-2</v>
      </c>
    </row>
    <row r="20" spans="1:10" x14ac:dyDescent="0.25">
      <c r="A20" s="18">
        <v>1997</v>
      </c>
      <c r="B20" s="18">
        <v>8</v>
      </c>
      <c r="C20" s="34">
        <v>30.95</v>
      </c>
      <c r="D20" s="31">
        <f t="shared" si="0"/>
        <v>31.185748925340214</v>
      </c>
      <c r="E20" s="32">
        <f t="shared" si="1"/>
        <v>1.6232526402005703</v>
      </c>
      <c r="F20" s="33">
        <f t="shared" si="2"/>
        <v>32.176891919412043</v>
      </c>
      <c r="G20" s="21">
        <v>1</v>
      </c>
      <c r="H20" s="16">
        <f t="shared" si="3"/>
        <v>-1.2268919194120436</v>
      </c>
      <c r="I20" s="7">
        <f t="shared" si="4"/>
        <v>1.2268919194120436</v>
      </c>
      <c r="J20">
        <f t="shared" si="5"/>
        <v>3.9641095942230808E-2</v>
      </c>
    </row>
    <row r="21" spans="1:10" x14ac:dyDescent="0.25">
      <c r="A21" s="11">
        <v>1998</v>
      </c>
      <c r="B21" s="11">
        <v>9</v>
      </c>
      <c r="C21" s="30">
        <v>30.19</v>
      </c>
      <c r="D21" s="31">
        <f t="shared" si="0"/>
        <v>30.693244658124794</v>
      </c>
      <c r="E21" s="32">
        <f t="shared" si="1"/>
        <v>1.0505655233118054</v>
      </c>
      <c r="F21" s="33">
        <f t="shared" si="2"/>
        <v>32.809001565540783</v>
      </c>
      <c r="G21" s="21">
        <v>1</v>
      </c>
      <c r="H21" s="16">
        <f t="shared" si="3"/>
        <v>-2.6190015655407812</v>
      </c>
      <c r="I21" s="7">
        <f t="shared" si="4"/>
        <v>2.6190015655407812</v>
      </c>
      <c r="J21">
        <f t="shared" si="5"/>
        <v>8.6750631518409449E-2</v>
      </c>
    </row>
    <row r="22" spans="1:10" x14ac:dyDescent="0.25">
      <c r="A22" s="18">
        <v>1999</v>
      </c>
      <c r="B22" s="18">
        <v>10</v>
      </c>
      <c r="C22" s="34">
        <v>31.58</v>
      </c>
      <c r="D22" s="31">
        <f t="shared" si="0"/>
        <v>31.611476345733838</v>
      </c>
      <c r="E22" s="32">
        <f t="shared" si="1"/>
        <v>1.0147457736185364</v>
      </c>
      <c r="F22" s="33">
        <f t="shared" si="2"/>
        <v>31.743810181436601</v>
      </c>
      <c r="G22" s="21">
        <v>1</v>
      </c>
      <c r="H22" s="16">
        <f t="shared" si="3"/>
        <v>-0.16381018143660242</v>
      </c>
      <c r="I22" s="7">
        <f t="shared" si="4"/>
        <v>0.16381018143660242</v>
      </c>
      <c r="J22">
        <f t="shared" si="5"/>
        <v>5.1871495071755041E-3</v>
      </c>
    </row>
    <row r="23" spans="1:10" x14ac:dyDescent="0.25">
      <c r="A23" s="11">
        <v>2000</v>
      </c>
      <c r="B23" s="11">
        <v>11</v>
      </c>
      <c r="C23" s="30">
        <v>32.58</v>
      </c>
      <c r="D23" s="31">
        <f t="shared" si="0"/>
        <v>32.588881642133146</v>
      </c>
      <c r="E23" s="32">
        <f t="shared" si="1"/>
        <v>1.0046385584810242</v>
      </c>
      <c r="F23" s="33">
        <f t="shared" si="2"/>
        <v>32.626222119352377</v>
      </c>
      <c r="G23" s="21">
        <v>1</v>
      </c>
      <c r="H23" s="16">
        <f t="shared" si="3"/>
        <v>-4.6222119352378854E-2</v>
      </c>
      <c r="I23" s="7">
        <f t="shared" si="4"/>
        <v>4.6222119352378854E-2</v>
      </c>
      <c r="J23">
        <f t="shared" si="5"/>
        <v>1.4187268063959133E-3</v>
      </c>
    </row>
    <row r="24" spans="1:10" x14ac:dyDescent="0.25">
      <c r="A24" s="18">
        <v>2001</v>
      </c>
      <c r="B24" s="18">
        <v>12</v>
      </c>
      <c r="C24" s="34">
        <v>33.479999999999997</v>
      </c>
      <c r="D24" s="31">
        <f t="shared" si="0"/>
        <v>33.501813058571628</v>
      </c>
      <c r="E24" s="32">
        <f t="shared" si="1"/>
        <v>0.9798155277300129</v>
      </c>
      <c r="F24" s="33">
        <f t="shared" si="2"/>
        <v>33.593520200614172</v>
      </c>
      <c r="G24" s="21">
        <v>1</v>
      </c>
      <c r="H24" s="16">
        <f t="shared" si="3"/>
        <v>-0.11352020061417534</v>
      </c>
      <c r="I24" s="7">
        <f t="shared" si="4"/>
        <v>0.11352020061417534</v>
      </c>
      <c r="J24">
        <f t="shared" si="5"/>
        <v>3.3906869956444249E-3</v>
      </c>
    </row>
    <row r="25" spans="1:10" x14ac:dyDescent="0.25">
      <c r="A25" s="11">
        <v>2002</v>
      </c>
      <c r="B25" s="11">
        <v>13</v>
      </c>
      <c r="C25" s="30">
        <v>39.020000000000003</v>
      </c>
      <c r="D25" s="31">
        <f t="shared" si="0"/>
        <v>38.147945855176161</v>
      </c>
      <c r="E25" s="32">
        <f t="shared" si="1"/>
        <v>1.9722039533339641</v>
      </c>
      <c r="F25" s="33">
        <f t="shared" si="2"/>
        <v>34.481628586301639</v>
      </c>
      <c r="G25" s="21">
        <v>1</v>
      </c>
      <c r="H25" s="16">
        <f t="shared" si="3"/>
        <v>4.5383714136983642</v>
      </c>
      <c r="I25" s="7">
        <f t="shared" si="4"/>
        <v>4.5383714136983642</v>
      </c>
      <c r="J25">
        <f t="shared" si="5"/>
        <v>0.11630885222189553</v>
      </c>
    </row>
    <row r="26" spans="1:10" x14ac:dyDescent="0.25">
      <c r="A26" s="18">
        <v>2003</v>
      </c>
      <c r="B26" s="18">
        <v>14</v>
      </c>
      <c r="C26" s="34">
        <v>41.39</v>
      </c>
      <c r="D26" s="31">
        <f t="shared" si="0"/>
        <v>41.145996585151309</v>
      </c>
      <c r="E26" s="32">
        <f t="shared" si="1"/>
        <v>2.2498772677043672</v>
      </c>
      <c r="F26" s="33">
        <f t="shared" si="2"/>
        <v>40.120149808510128</v>
      </c>
      <c r="G26" s="21">
        <v>1</v>
      </c>
      <c r="H26" s="16">
        <f t="shared" si="3"/>
        <v>1.2698501914898728</v>
      </c>
      <c r="I26" s="7">
        <f t="shared" si="4"/>
        <v>1.2698501914898728</v>
      </c>
      <c r="J26">
        <f t="shared" si="5"/>
        <v>3.0680120596517823E-2</v>
      </c>
    </row>
    <row r="27" spans="1:10" x14ac:dyDescent="0.25">
      <c r="A27" s="11">
        <v>2004</v>
      </c>
      <c r="B27" s="11">
        <v>15</v>
      </c>
      <c r="C27" s="30">
        <v>41.6</v>
      </c>
      <c r="D27" s="31">
        <f t="shared" si="0"/>
        <v>41.945079565818816</v>
      </c>
      <c r="E27" s="32">
        <f t="shared" si="1"/>
        <v>1.8571803588441886</v>
      </c>
      <c r="F27" s="33">
        <f t="shared" si="2"/>
        <v>43.395873852855679</v>
      </c>
      <c r="G27" s="21">
        <v>1</v>
      </c>
      <c r="H27" s="16">
        <f t="shared" si="3"/>
        <v>-1.7958738528556779</v>
      </c>
      <c r="I27" s="7">
        <f t="shared" si="4"/>
        <v>1.7958738528556779</v>
      </c>
      <c r="J27">
        <f t="shared" si="5"/>
        <v>4.3170044539799945E-2</v>
      </c>
    </row>
    <row r="28" spans="1:10" x14ac:dyDescent="0.25">
      <c r="A28" s="18">
        <v>2005</v>
      </c>
      <c r="B28" s="18">
        <v>16</v>
      </c>
      <c r="C28" s="34">
        <v>44.66</v>
      </c>
      <c r="D28" s="31">
        <f t="shared" si="0"/>
        <v>44.495184095858384</v>
      </c>
      <c r="E28" s="32">
        <f t="shared" si="1"/>
        <v>2.0447391206440368</v>
      </c>
      <c r="F28" s="33">
        <f t="shared" si="2"/>
        <v>43.802259924663005</v>
      </c>
      <c r="G28" s="21">
        <v>1</v>
      </c>
      <c r="H28" s="16">
        <f t="shared" si="3"/>
        <v>0.85774007533699148</v>
      </c>
      <c r="I28" s="7">
        <f t="shared" si="4"/>
        <v>0.85774007533699148</v>
      </c>
      <c r="J28">
        <f t="shared" si="5"/>
        <v>1.9206002582556909E-2</v>
      </c>
    </row>
    <row r="29" spans="1:10" x14ac:dyDescent="0.25">
      <c r="A29" s="11">
        <v>2006</v>
      </c>
      <c r="B29" s="11">
        <v>17</v>
      </c>
      <c r="C29" s="30">
        <v>46.95</v>
      </c>
      <c r="D29" s="31">
        <f t="shared" si="0"/>
        <v>46.871203196885631</v>
      </c>
      <c r="E29" s="32">
        <f t="shared" si="1"/>
        <v>2.134409052092038</v>
      </c>
      <c r="F29" s="33">
        <f t="shared" si="2"/>
        <v>46.539923216502423</v>
      </c>
      <c r="G29" s="21">
        <v>1</v>
      </c>
      <c r="H29" s="16">
        <f t="shared" si="3"/>
        <v>0.41007678349757981</v>
      </c>
      <c r="I29" s="7">
        <f t="shared" si="4"/>
        <v>0.41007678349757981</v>
      </c>
      <c r="J29">
        <f t="shared" si="5"/>
        <v>8.7343297869559057E-3</v>
      </c>
    </row>
    <row r="30" spans="1:10" x14ac:dyDescent="0.25">
      <c r="A30" s="18">
        <v>2007</v>
      </c>
      <c r="B30" s="18">
        <v>18</v>
      </c>
      <c r="C30" s="34">
        <v>48.73</v>
      </c>
      <c r="D30" s="31">
        <f t="shared" si="0"/>
        <v>48.782959262734586</v>
      </c>
      <c r="E30" s="32">
        <f t="shared" si="1"/>
        <v>2.0741419692758196</v>
      </c>
      <c r="F30" s="33">
        <f t="shared" si="2"/>
        <v>49.00561224897767</v>
      </c>
      <c r="G30" s="21">
        <v>1</v>
      </c>
      <c r="H30" s="16">
        <f t="shared" si="3"/>
        <v>-0.27561224897767289</v>
      </c>
      <c r="I30" s="7">
        <f t="shared" si="4"/>
        <v>0.27561224897767289</v>
      </c>
      <c r="J30">
        <f t="shared" si="5"/>
        <v>5.6559049656817757E-3</v>
      </c>
    </row>
    <row r="31" spans="1:10" x14ac:dyDescent="0.25">
      <c r="A31" s="11">
        <v>2008</v>
      </c>
      <c r="B31" s="11">
        <v>19</v>
      </c>
      <c r="C31" s="30">
        <v>51.49</v>
      </c>
      <c r="D31" s="31">
        <f t="shared" si="0"/>
        <v>51.368387654167456</v>
      </c>
      <c r="E31" s="32">
        <f t="shared" si="1"/>
        <v>2.2125355370733146</v>
      </c>
      <c r="F31" s="33">
        <f t="shared" si="2"/>
        <v>50.857101232010407</v>
      </c>
      <c r="G31" s="21">
        <v>1</v>
      </c>
      <c r="H31" s="16">
        <f t="shared" si="3"/>
        <v>0.63289876798959455</v>
      </c>
      <c r="I31" s="7">
        <f t="shared" si="4"/>
        <v>0.63289876798959455</v>
      </c>
      <c r="J31">
        <f t="shared" si="5"/>
        <v>1.2291683200419392E-2</v>
      </c>
    </row>
    <row r="32" spans="1:10" x14ac:dyDescent="0.25">
      <c r="A32" s="18">
        <v>2009</v>
      </c>
      <c r="B32" s="18">
        <v>20</v>
      </c>
      <c r="C32" s="34">
        <v>50.03</v>
      </c>
      <c r="D32" s="31">
        <f t="shared" si="0"/>
        <v>50.712314646510862</v>
      </c>
      <c r="E32" s="32">
        <f t="shared" si="1"/>
        <v>1.4360686607485458</v>
      </c>
      <c r="F32" s="33">
        <f t="shared" si="2"/>
        <v>53.580923191240771</v>
      </c>
      <c r="G32" s="21">
        <v>1</v>
      </c>
      <c r="H32" s="16">
        <f t="shared" si="3"/>
        <v>-3.5509231912407699</v>
      </c>
      <c r="I32" s="7">
        <f t="shared" si="4"/>
        <v>3.5509231912407699</v>
      </c>
      <c r="J32">
        <f t="shared" si="5"/>
        <v>7.0975878297836692E-2</v>
      </c>
    </row>
    <row r="33" spans="1:10" x14ac:dyDescent="0.25">
      <c r="A33" s="11">
        <v>2010</v>
      </c>
      <c r="B33" s="11">
        <v>21</v>
      </c>
      <c r="C33" s="30">
        <v>60.64</v>
      </c>
      <c r="D33" s="31">
        <f t="shared" si="0"/>
        <v>59.008324480713839</v>
      </c>
      <c r="E33" s="32">
        <f t="shared" si="1"/>
        <v>3.292898204294838</v>
      </c>
      <c r="F33" s="33">
        <f t="shared" si="2"/>
        <v>52.148383307259408</v>
      </c>
      <c r="G33" s="21">
        <v>1</v>
      </c>
      <c r="H33" s="16">
        <f t="shared" si="3"/>
        <v>8.4916166927405925</v>
      </c>
      <c r="I33" s="7">
        <f t="shared" si="4"/>
        <v>8.4916166927405925</v>
      </c>
      <c r="J33">
        <f t="shared" si="5"/>
        <v>0.14003325680640819</v>
      </c>
    </row>
    <row r="34" spans="1:10" x14ac:dyDescent="0.25">
      <c r="A34" s="18">
        <v>2011</v>
      </c>
      <c r="B34" s="18">
        <v>22</v>
      </c>
      <c r="C34" s="34">
        <v>63.36</v>
      </c>
      <c r="D34" s="31">
        <f t="shared" si="0"/>
        <v>63.156554521034401</v>
      </c>
      <c r="E34" s="32">
        <f t="shared" si="1"/>
        <v>3.5244170150995222</v>
      </c>
      <c r="F34" s="33">
        <f t="shared" si="2"/>
        <v>62.301222685008675</v>
      </c>
      <c r="G34" s="21">
        <v>1</v>
      </c>
      <c r="H34" s="16">
        <f t="shared" si="3"/>
        <v>1.0587773149913247</v>
      </c>
      <c r="I34" s="7">
        <f t="shared" si="4"/>
        <v>1.0587773149913247</v>
      </c>
      <c r="J34">
        <f t="shared" si="5"/>
        <v>1.6710500552262069E-2</v>
      </c>
    </row>
    <row r="35" spans="1:10" x14ac:dyDescent="0.25">
      <c r="A35" s="11">
        <v>2012</v>
      </c>
      <c r="B35" s="11">
        <v>23</v>
      </c>
      <c r="C35" s="30">
        <v>66.36</v>
      </c>
      <c r="D35" s="31">
        <f t="shared" si="0"/>
        <v>66.42167511050576</v>
      </c>
      <c r="E35" s="32">
        <f t="shared" si="1"/>
        <v>3.454231389382286</v>
      </c>
      <c r="F35" s="33">
        <f t="shared" si="2"/>
        <v>66.680971536133924</v>
      </c>
      <c r="G35" s="21">
        <v>1</v>
      </c>
      <c r="H35" s="16">
        <f t="shared" si="3"/>
        <v>-0.32097153613392493</v>
      </c>
      <c r="I35" s="7">
        <f t="shared" si="4"/>
        <v>0.32097153613392493</v>
      </c>
      <c r="J35">
        <f t="shared" si="5"/>
        <v>4.8368224251646311E-3</v>
      </c>
    </row>
    <row r="36" spans="1:10" x14ac:dyDescent="0.25">
      <c r="A36" s="18">
        <v>2013</v>
      </c>
      <c r="B36" s="18">
        <v>24</v>
      </c>
      <c r="C36" s="34">
        <v>68.2</v>
      </c>
      <c r="D36" s="31">
        <f t="shared" si="0"/>
        <v>68.522027678288595</v>
      </c>
      <c r="E36" s="32">
        <f t="shared" si="1"/>
        <v>3.0877672855710903</v>
      </c>
      <c r="F36" s="33">
        <f t="shared" si="2"/>
        <v>69.875906499888046</v>
      </c>
      <c r="G36" s="21">
        <v>1</v>
      </c>
      <c r="H36" s="16">
        <f t="shared" si="3"/>
        <v>-1.6759064998880433</v>
      </c>
      <c r="I36" s="7">
        <f t="shared" si="4"/>
        <v>1.6759064998880433</v>
      </c>
      <c r="J36">
        <f t="shared" si="5"/>
        <v>2.4573409089267497E-2</v>
      </c>
    </row>
    <row r="37" spans="1:10" x14ac:dyDescent="0.25">
      <c r="A37" s="11">
        <v>2014</v>
      </c>
      <c r="B37" s="11">
        <v>25</v>
      </c>
      <c r="C37" s="30">
        <v>68.12</v>
      </c>
      <c r="D37" s="31">
        <f t="shared" si="0"/>
        <v>68.790568775758089</v>
      </c>
      <c r="E37" s="32">
        <f t="shared" si="1"/>
        <v>2.3246670863648102</v>
      </c>
      <c r="F37" s="33">
        <f t="shared" si="2"/>
        <v>71.609794963859684</v>
      </c>
      <c r="G37" s="21">
        <v>1</v>
      </c>
      <c r="H37" s="16">
        <f t="shared" si="3"/>
        <v>-3.4897949638596799</v>
      </c>
      <c r="I37" s="7">
        <f t="shared" si="4"/>
        <v>3.4897949638596799</v>
      </c>
      <c r="J37">
        <f t="shared" si="5"/>
        <v>5.1230108101287135E-2</v>
      </c>
    </row>
    <row r="38" spans="1:10" x14ac:dyDescent="0.25">
      <c r="A38" s="18">
        <v>2015</v>
      </c>
      <c r="B38" s="18">
        <v>26</v>
      </c>
      <c r="C38" s="34">
        <v>69.78</v>
      </c>
      <c r="D38" s="31">
        <f t="shared" si="0"/>
        <v>70.036567359023806</v>
      </c>
      <c r="E38" s="32">
        <f t="shared" si="1"/>
        <v>2.0326961359435756</v>
      </c>
      <c r="F38" s="33">
        <f t="shared" si="2"/>
        <v>71.115235862122901</v>
      </c>
      <c r="G38" s="21">
        <v>1</v>
      </c>
      <c r="H38" s="16">
        <f t="shared" si="3"/>
        <v>-1.3352358621229001</v>
      </c>
      <c r="I38" s="7">
        <f t="shared" si="4"/>
        <v>1.3352358621229001</v>
      </c>
      <c r="J38">
        <f t="shared" si="5"/>
        <v>1.9134936401875899E-2</v>
      </c>
    </row>
    <row r="39" spans="1:10" x14ac:dyDescent="0.25">
      <c r="A39" s="11">
        <v>2016</v>
      </c>
      <c r="B39" s="11">
        <v>27</v>
      </c>
      <c r="C39" s="30">
        <v>72.599999999999994</v>
      </c>
      <c r="D39" s="31">
        <f t="shared" si="0"/>
        <v>72.498018269807957</v>
      </c>
      <c r="E39" s="32">
        <f t="shared" si="1"/>
        <v>2.1487502700433319</v>
      </c>
      <c r="F39" s="33">
        <f t="shared" si="2"/>
        <v>72.069263494967387</v>
      </c>
      <c r="G39" s="21">
        <v>1</v>
      </c>
      <c r="H39" s="16">
        <f t="shared" si="3"/>
        <v>0.53073650503260694</v>
      </c>
      <c r="I39" s="7">
        <f t="shared" si="4"/>
        <v>0.53073650503260694</v>
      </c>
      <c r="J39">
        <f t="shared" si="5"/>
        <v>7.3104201795124932E-3</v>
      </c>
    </row>
    <row r="40" spans="1:10" x14ac:dyDescent="0.25">
      <c r="A40" s="22">
        <v>2017</v>
      </c>
      <c r="B40" s="22">
        <v>28</v>
      </c>
      <c r="C40" s="22"/>
      <c r="D40" s="31"/>
      <c r="E40" s="32"/>
      <c r="F40" s="33">
        <f>$D$39+(G40*$E$39)</f>
        <v>74.646768539851294</v>
      </c>
      <c r="G40" s="21">
        <v>1</v>
      </c>
      <c r="H40" s="16"/>
      <c r="J40" t="e">
        <f t="shared" si="5"/>
        <v>#DIV/0!</v>
      </c>
    </row>
    <row r="41" spans="1:10" x14ac:dyDescent="0.25">
      <c r="A41" s="11">
        <v>2018</v>
      </c>
      <c r="B41" s="22">
        <v>29</v>
      </c>
      <c r="C41" s="22"/>
      <c r="D41" s="35"/>
      <c r="E41" s="36"/>
      <c r="F41" s="33">
        <f>$D$39+(G41*$E$39)</f>
        <v>76.795518809894617</v>
      </c>
      <c r="G41" s="62">
        <v>2</v>
      </c>
      <c r="H41" s="16"/>
      <c r="J41" t="e">
        <f t="shared" si="5"/>
        <v>#DIV/0!</v>
      </c>
    </row>
    <row r="42" spans="1:10" x14ac:dyDescent="0.25">
      <c r="A42" s="22">
        <v>2019</v>
      </c>
      <c r="B42" s="22">
        <v>30</v>
      </c>
      <c r="C42" s="22"/>
      <c r="D42" s="35"/>
      <c r="E42" s="36"/>
      <c r="F42" s="33">
        <f>$D$39+(G42*$E$39)</f>
        <v>78.944269079937953</v>
      </c>
      <c r="G42" s="62">
        <v>3</v>
      </c>
      <c r="H42" s="16"/>
      <c r="J42" t="e">
        <f t="shared" si="5"/>
        <v>#DIV/0!</v>
      </c>
    </row>
    <row r="43" spans="1:10" x14ac:dyDescent="0.25">
      <c r="A43" s="11">
        <v>2020</v>
      </c>
      <c r="B43" s="22">
        <v>31</v>
      </c>
      <c r="C43" s="22"/>
      <c r="D43" s="35"/>
      <c r="E43" s="36"/>
      <c r="F43" s="33">
        <f>$D$39+(G43*$E$39)</f>
        <v>81.09301934998129</v>
      </c>
      <c r="G43" s="62">
        <v>4</v>
      </c>
      <c r="H43" s="16"/>
      <c r="J43" t="e">
        <f t="shared" si="5"/>
        <v>#DIV/0!</v>
      </c>
    </row>
    <row r="44" spans="1:10" x14ac:dyDescent="0.25">
      <c r="A44" s="22">
        <v>2021</v>
      </c>
      <c r="B44" s="22">
        <v>32</v>
      </c>
      <c r="C44" s="22"/>
      <c r="D44" s="35"/>
      <c r="E44" s="36"/>
      <c r="F44" s="33">
        <f t="shared" ref="F41:F44" si="6">$D$39+(G44*$E$39)</f>
        <v>83.241769620024613</v>
      </c>
      <c r="G44" s="63">
        <v>5</v>
      </c>
      <c r="H44" s="16"/>
      <c r="J44" t="e">
        <f t="shared" si="5"/>
        <v>#DIV/0!</v>
      </c>
    </row>
  </sheetData>
  <mergeCells count="2">
    <mergeCell ref="F1:G1"/>
    <mergeCell ref="F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B9A0-6EC6-4601-BFF4-342B674DDDB4}">
  <dimension ref="A1:N67"/>
  <sheetViews>
    <sheetView tabSelected="1" topLeftCell="D1" workbookViewId="0">
      <selection activeCell="H58" sqref="H58"/>
    </sheetView>
  </sheetViews>
  <sheetFormatPr baseColWidth="10" defaultRowHeight="15" x14ac:dyDescent="0.25"/>
  <cols>
    <col min="1" max="2" width="11.42578125" style="7"/>
    <col min="3" max="3" width="20.7109375" style="7" customWidth="1"/>
    <col min="4" max="4" width="30.42578125" style="7" customWidth="1"/>
    <col min="5" max="5" width="13" style="7" customWidth="1"/>
    <col min="6" max="7" width="31.42578125" style="7" customWidth="1"/>
    <col min="8" max="8" width="14.85546875" style="7" customWidth="1"/>
    <col min="9" max="9" width="13.7109375" style="7" customWidth="1"/>
    <col min="10" max="10" width="14.85546875" style="7" customWidth="1"/>
    <col min="11" max="11" width="11.42578125" style="7"/>
    <col min="12" max="12" width="24.28515625" customWidth="1"/>
    <col min="13" max="13" width="11.42578125" style="7"/>
  </cols>
  <sheetData>
    <row r="1" spans="1:13" x14ac:dyDescent="0.25">
      <c r="F1" s="56" t="s">
        <v>20</v>
      </c>
      <c r="G1" s="56"/>
      <c r="H1" s="37" t="s">
        <v>7</v>
      </c>
      <c r="I1" s="38">
        <v>1</v>
      </c>
    </row>
    <row r="2" spans="1:13" x14ac:dyDescent="0.25">
      <c r="F2" s="57" t="s">
        <v>21</v>
      </c>
      <c r="G2" s="58"/>
      <c r="H2" s="37" t="s">
        <v>8</v>
      </c>
      <c r="I2" s="38">
        <v>0</v>
      </c>
    </row>
    <row r="3" spans="1:13" x14ac:dyDescent="0.25">
      <c r="F3" s="57" t="s">
        <v>21</v>
      </c>
      <c r="G3" s="58"/>
      <c r="H3" s="37" t="s">
        <v>24</v>
      </c>
      <c r="I3" s="38">
        <v>1</v>
      </c>
    </row>
    <row r="4" spans="1:13" x14ac:dyDescent="0.25">
      <c r="F4" s="1" t="s">
        <v>27</v>
      </c>
      <c r="G4" s="1">
        <v>4</v>
      </c>
      <c r="H4" s="10"/>
      <c r="I4" s="10"/>
    </row>
    <row r="5" spans="1:13" x14ac:dyDescent="0.25">
      <c r="F5" s="57" t="s">
        <v>28</v>
      </c>
      <c r="G5" s="58"/>
      <c r="H5" s="10"/>
      <c r="I5" s="10"/>
    </row>
    <row r="6" spans="1:13" x14ac:dyDescent="0.25">
      <c r="F6" s="1" t="s">
        <v>16</v>
      </c>
      <c r="G6" s="4">
        <f>SUMPRODUCT(I14:I43,I14:I43)</f>
        <v>455.23446220718449</v>
      </c>
      <c r="H6" s="10"/>
      <c r="I6" s="10"/>
    </row>
    <row r="7" spans="1:13" x14ac:dyDescent="0.25">
      <c r="F7" s="1" t="s">
        <v>17</v>
      </c>
      <c r="G7" s="4">
        <f>G6/C42</f>
        <v>4.3656267653191447</v>
      </c>
      <c r="H7" s="10"/>
      <c r="I7" s="10"/>
    </row>
    <row r="8" spans="1:13" x14ac:dyDescent="0.25">
      <c r="F8" s="1" t="s">
        <v>15</v>
      </c>
      <c r="G8" s="3">
        <f>SQRT(G7)</f>
        <v>2.0894082332849999</v>
      </c>
      <c r="H8" s="10"/>
      <c r="I8" s="10"/>
    </row>
    <row r="9" spans="1:13" x14ac:dyDescent="0.25">
      <c r="F9" s="1" t="s">
        <v>22</v>
      </c>
      <c r="G9" s="3"/>
    </row>
    <row r="10" spans="1:13" x14ac:dyDescent="0.25">
      <c r="F10" s="1" t="s">
        <v>23</v>
      </c>
      <c r="G10" s="6"/>
    </row>
    <row r="12" spans="1:13" ht="30" x14ac:dyDescent="0.25">
      <c r="A12" s="8" t="s">
        <v>3</v>
      </c>
      <c r="B12" s="8" t="s">
        <v>4</v>
      </c>
      <c r="C12" s="8" t="s">
        <v>0</v>
      </c>
      <c r="D12" s="8" t="s">
        <v>1</v>
      </c>
      <c r="E12" s="25" t="s">
        <v>6</v>
      </c>
      <c r="F12" s="25" t="s">
        <v>25</v>
      </c>
      <c r="G12" s="8" t="s">
        <v>2</v>
      </c>
      <c r="H12" s="8" t="s">
        <v>13</v>
      </c>
      <c r="I12" s="8" t="s">
        <v>12</v>
      </c>
      <c r="J12" s="39" t="s">
        <v>32</v>
      </c>
      <c r="K12" s="8" t="s">
        <v>29</v>
      </c>
      <c r="L12" s="8" t="s">
        <v>30</v>
      </c>
      <c r="M12" s="21"/>
    </row>
    <row r="13" spans="1:13" ht="18.75" x14ac:dyDescent="0.25">
      <c r="A13" s="11"/>
      <c r="B13" s="12" t="s">
        <v>5</v>
      </c>
      <c r="C13" s="12" t="s">
        <v>34</v>
      </c>
      <c r="D13" s="12" t="s">
        <v>18</v>
      </c>
      <c r="E13" s="26" t="s">
        <v>19</v>
      </c>
      <c r="F13" s="26" t="s">
        <v>26</v>
      </c>
      <c r="G13" s="8" t="s">
        <v>10</v>
      </c>
      <c r="H13" s="8" t="s">
        <v>11</v>
      </c>
      <c r="I13" s="8" t="s">
        <v>14</v>
      </c>
      <c r="J13" s="39"/>
      <c r="K13" s="21"/>
      <c r="L13" s="15"/>
      <c r="M13" s="21"/>
    </row>
    <row r="14" spans="1:13" x14ac:dyDescent="0.25">
      <c r="A14" s="11">
        <v>1966</v>
      </c>
      <c r="B14" s="18">
        <v>-3</v>
      </c>
      <c r="C14" s="11"/>
      <c r="D14" s="11"/>
      <c r="E14" s="40"/>
      <c r="F14" s="41">
        <v>0</v>
      </c>
      <c r="G14" s="8"/>
      <c r="H14" s="8"/>
      <c r="I14" s="8"/>
      <c r="J14" s="39"/>
      <c r="K14" s="21"/>
      <c r="L14" s="15"/>
      <c r="M14" s="21"/>
    </row>
    <row r="15" spans="1:13" x14ac:dyDescent="0.25">
      <c r="A15" s="11">
        <v>1967</v>
      </c>
      <c r="B15" s="18">
        <v>-2</v>
      </c>
      <c r="C15" s="11"/>
      <c r="D15" s="11"/>
      <c r="E15" s="40"/>
      <c r="F15" s="41">
        <v>17.532009494090538</v>
      </c>
      <c r="G15" s="8"/>
      <c r="H15" s="8"/>
      <c r="I15" s="8"/>
      <c r="J15" s="39"/>
      <c r="K15" s="21"/>
      <c r="L15" s="15"/>
      <c r="M15" s="21"/>
    </row>
    <row r="16" spans="1:13" x14ac:dyDescent="0.25">
      <c r="A16" s="11">
        <v>1967</v>
      </c>
      <c r="B16" s="18">
        <v>-1</v>
      </c>
      <c r="C16" s="11"/>
      <c r="D16" s="11"/>
      <c r="E16" s="40"/>
      <c r="F16" s="41">
        <v>15.820255942810377</v>
      </c>
      <c r="G16" s="8"/>
      <c r="H16" s="8"/>
      <c r="I16" s="8"/>
      <c r="J16" s="39"/>
      <c r="K16" s="21"/>
      <c r="L16" s="15"/>
      <c r="M16" s="21"/>
    </row>
    <row r="17" spans="1:13" x14ac:dyDescent="0.25">
      <c r="A17" s="11">
        <v>1967</v>
      </c>
      <c r="B17" s="18">
        <v>0</v>
      </c>
      <c r="C17" s="18"/>
      <c r="D17" s="27">
        <v>66.032579801360882</v>
      </c>
      <c r="E17" s="28">
        <v>2.2557485084678475</v>
      </c>
      <c r="F17" s="41">
        <v>59.912706402693409</v>
      </c>
      <c r="G17" s="42"/>
      <c r="H17" s="15"/>
      <c r="I17" s="16"/>
      <c r="J17" s="21"/>
      <c r="K17" s="21"/>
      <c r="L17" s="15"/>
      <c r="M17" s="21"/>
    </row>
    <row r="18" spans="1:13" x14ac:dyDescent="0.25">
      <c r="A18" s="18">
        <v>1967</v>
      </c>
      <c r="B18" s="11">
        <v>1</v>
      </c>
      <c r="C18" s="11">
        <v>66.492000000000004</v>
      </c>
      <c r="D18" s="31">
        <f>$I$1*(C18-F14) +(1-$I$1)*(D17+E17)</f>
        <v>66.492000000000004</v>
      </c>
      <c r="E18" s="32">
        <f>$I$2*(D18-D17)+(1-$I$2)*E17</f>
        <v>2.2557485084678475</v>
      </c>
      <c r="F18" s="32">
        <f>$I$3*(C18-D17-E17) + (1-$I$3)*F14</f>
        <v>-1.7963283098287248</v>
      </c>
      <c r="G18" s="33">
        <f>D17+H18*(E17)+F14</f>
        <v>68.288328309828728</v>
      </c>
      <c r="H18" s="21">
        <v>1</v>
      </c>
      <c r="I18" s="16">
        <f>G18-C18</f>
        <v>1.7963283098287235</v>
      </c>
      <c r="J18" s="21">
        <f>INT((H18-1)/$G$4)</f>
        <v>0</v>
      </c>
      <c r="K18" s="21">
        <f>$G$4*(J18+1)</f>
        <v>4</v>
      </c>
      <c r="L18" s="21">
        <f>B17+H18-K18</f>
        <v>-3</v>
      </c>
      <c r="M18" s="21">
        <f>B18-L18</f>
        <v>4</v>
      </c>
    </row>
    <row r="19" spans="1:13" x14ac:dyDescent="0.25">
      <c r="A19" s="18">
        <v>1968</v>
      </c>
      <c r="B19" s="18">
        <v>2</v>
      </c>
      <c r="C19" s="18">
        <v>78.445999999999998</v>
      </c>
      <c r="D19" s="31">
        <f t="shared" ref="D19:D54" si="0">$I$1*(C19-F15) +(1-$I$1)*(D18+E18)</f>
        <v>60.91399050590946</v>
      </c>
      <c r="E19" s="32">
        <f t="shared" ref="E19:E54" si="1">$I$2*(D19-D18)+(1-$I$2)*E18</f>
        <v>2.2557485084678475</v>
      </c>
      <c r="F19" s="32">
        <f t="shared" ref="F19:F54" si="2">$I$3*(C19-D18-E18) + (1-$I$3)*F15</f>
        <v>9.6982514915321456</v>
      </c>
      <c r="G19" s="33">
        <f t="shared" ref="G19:G54" si="3">D18+H19*(E18)+F15</f>
        <v>86.279758002558395</v>
      </c>
      <c r="H19" s="21">
        <v>1</v>
      </c>
      <c r="I19" s="16">
        <f t="shared" ref="I19:I54" si="4">G19-C19</f>
        <v>7.8337580025583975</v>
      </c>
      <c r="J19" s="21">
        <f t="shared" ref="J19:J58" si="5">INT((H19-1)/$G$4)</f>
        <v>0</v>
      </c>
      <c r="K19" s="21">
        <f>$G$4*(J19+1)</f>
        <v>4</v>
      </c>
      <c r="L19" s="21">
        <f t="shared" ref="L19:L54" si="6">B18+H19-K19</f>
        <v>-2</v>
      </c>
      <c r="M19" s="21">
        <f t="shared" ref="M19:M59" si="7">B19-L19</f>
        <v>4</v>
      </c>
    </row>
    <row r="20" spans="1:13" x14ac:dyDescent="0.25">
      <c r="A20" s="18">
        <v>1968</v>
      </c>
      <c r="B20" s="11">
        <v>3</v>
      </c>
      <c r="C20" s="11">
        <v>78.8</v>
      </c>
      <c r="D20" s="31">
        <f t="shared" si="0"/>
        <v>62.97974405718962</v>
      </c>
      <c r="E20" s="32">
        <f t="shared" si="1"/>
        <v>2.2557485084678475</v>
      </c>
      <c r="F20" s="32">
        <f t="shared" si="2"/>
        <v>15.630260985622689</v>
      </c>
      <c r="G20" s="33">
        <f t="shared" si="3"/>
        <v>78.98999495718769</v>
      </c>
      <c r="H20" s="21">
        <v>1</v>
      </c>
      <c r="I20" s="16">
        <f t="shared" si="4"/>
        <v>0.1899949571876931</v>
      </c>
      <c r="J20" s="21">
        <f t="shared" si="5"/>
        <v>0</v>
      </c>
      <c r="K20" s="21">
        <f t="shared" ref="K20:K62" si="8">$G$4*(J20+1)</f>
        <v>4</v>
      </c>
      <c r="L20" s="21">
        <f t="shared" si="6"/>
        <v>-1</v>
      </c>
      <c r="M20" s="21">
        <f t="shared" si="7"/>
        <v>4</v>
      </c>
    </row>
    <row r="21" spans="1:13" x14ac:dyDescent="0.25">
      <c r="A21" s="18">
        <v>1968</v>
      </c>
      <c r="B21" s="18">
        <v>4</v>
      </c>
      <c r="C21" s="18">
        <v>129.822</v>
      </c>
      <c r="D21" s="31">
        <f>$I$1*(C21-F17) +(1-$I$1)*(D20+E20)</f>
        <v>69.909293597306601</v>
      </c>
      <c r="E21" s="32">
        <f t="shared" si="1"/>
        <v>2.2557485084678475</v>
      </c>
      <c r="F21" s="32">
        <f t="shared" si="2"/>
        <v>64.586507434342536</v>
      </c>
      <c r="G21" s="33">
        <f>D20+H21*(E20)+F17</f>
        <v>125.14819896835087</v>
      </c>
      <c r="H21" s="21">
        <v>1</v>
      </c>
      <c r="I21" s="16">
        <f t="shared" si="4"/>
        <v>-4.6738010316491341</v>
      </c>
      <c r="J21" s="21">
        <f t="shared" si="5"/>
        <v>0</v>
      </c>
      <c r="K21" s="21">
        <f t="shared" si="8"/>
        <v>4</v>
      </c>
      <c r="L21" s="21">
        <f t="shared" si="6"/>
        <v>0</v>
      </c>
      <c r="M21" s="21">
        <f t="shared" si="7"/>
        <v>4</v>
      </c>
    </row>
    <row r="22" spans="1:13" x14ac:dyDescent="0.25">
      <c r="A22" s="18">
        <f>A18+1</f>
        <v>1968</v>
      </c>
      <c r="B22" s="11">
        <v>5</v>
      </c>
      <c r="C22" s="11">
        <v>71.951999999999998</v>
      </c>
      <c r="D22" s="31">
        <f t="shared" si="0"/>
        <v>73.748328309828722</v>
      </c>
      <c r="E22" s="32">
        <f t="shared" si="1"/>
        <v>2.2557485084678475</v>
      </c>
      <c r="F22" s="32">
        <f t="shared" si="2"/>
        <v>-0.21304210577444982</v>
      </c>
      <c r="G22" s="33">
        <f t="shared" si="3"/>
        <v>70.368713795945723</v>
      </c>
      <c r="H22" s="21">
        <v>1</v>
      </c>
      <c r="I22" s="16">
        <f t="shared" si="4"/>
        <v>-1.583286204054275</v>
      </c>
      <c r="J22" s="21">
        <f t="shared" si="5"/>
        <v>0</v>
      </c>
      <c r="K22" s="21">
        <f t="shared" si="8"/>
        <v>4</v>
      </c>
      <c r="L22" s="21">
        <f t="shared" si="6"/>
        <v>1</v>
      </c>
      <c r="M22" s="21">
        <f t="shared" si="7"/>
        <v>4</v>
      </c>
    </row>
    <row r="23" spans="1:13" x14ac:dyDescent="0.25">
      <c r="A23" s="18">
        <f t="shared" ref="A23:A63" si="9">A19+1</f>
        <v>1969</v>
      </c>
      <c r="B23" s="18">
        <v>6</v>
      </c>
      <c r="C23" s="18">
        <v>84.942999999999998</v>
      </c>
      <c r="D23" s="31">
        <f t="shared" si="0"/>
        <v>75.24474850846785</v>
      </c>
      <c r="E23" s="32">
        <f t="shared" si="1"/>
        <v>2.2557485084678475</v>
      </c>
      <c r="F23" s="32">
        <f t="shared" si="2"/>
        <v>8.9389231817034283</v>
      </c>
      <c r="G23" s="33">
        <f t="shared" si="3"/>
        <v>85.702328309828715</v>
      </c>
      <c r="H23" s="21">
        <v>1</v>
      </c>
      <c r="I23" s="16">
        <f t="shared" si="4"/>
        <v>0.75932830982871735</v>
      </c>
      <c r="J23" s="21">
        <f t="shared" si="5"/>
        <v>0</v>
      </c>
      <c r="K23" s="21">
        <f t="shared" si="8"/>
        <v>4</v>
      </c>
      <c r="L23" s="21">
        <f t="shared" si="6"/>
        <v>2</v>
      </c>
      <c r="M23" s="21">
        <f t="shared" si="7"/>
        <v>4</v>
      </c>
    </row>
    <row r="24" spans="1:13" x14ac:dyDescent="0.25">
      <c r="A24" s="18">
        <f t="shared" si="9"/>
        <v>1969</v>
      </c>
      <c r="B24" s="11">
        <v>7</v>
      </c>
      <c r="C24" s="11">
        <v>92.736000000000004</v>
      </c>
      <c r="D24" s="31">
        <f t="shared" si="0"/>
        <v>77.10573901437732</v>
      </c>
      <c r="E24" s="32">
        <f t="shared" si="1"/>
        <v>2.2557485084678475</v>
      </c>
      <c r="F24" s="32">
        <f t="shared" si="2"/>
        <v>15.235502983064306</v>
      </c>
      <c r="G24" s="33">
        <f t="shared" si="3"/>
        <v>93.13075800255838</v>
      </c>
      <c r="H24" s="21">
        <v>1</v>
      </c>
      <c r="I24" s="16">
        <f t="shared" si="4"/>
        <v>0.39475800255837612</v>
      </c>
      <c r="J24" s="21">
        <f t="shared" si="5"/>
        <v>0</v>
      </c>
      <c r="K24" s="21">
        <f t="shared" si="8"/>
        <v>4</v>
      </c>
      <c r="L24" s="21">
        <f t="shared" si="6"/>
        <v>3</v>
      </c>
      <c r="M24" s="21">
        <f t="shared" si="7"/>
        <v>4</v>
      </c>
    </row>
    <row r="25" spans="1:13" x14ac:dyDescent="0.25">
      <c r="A25" s="18">
        <f t="shared" si="9"/>
        <v>1969</v>
      </c>
      <c r="B25" s="18">
        <v>8</v>
      </c>
      <c r="C25" s="18">
        <v>150.369</v>
      </c>
      <c r="D25" s="31">
        <f t="shared" si="0"/>
        <v>85.782492565657464</v>
      </c>
      <c r="E25" s="32">
        <f t="shared" si="1"/>
        <v>2.2557485084678475</v>
      </c>
      <c r="F25" s="32">
        <f t="shared" si="2"/>
        <v>71.007512477154833</v>
      </c>
      <c r="G25" s="33">
        <f t="shared" si="3"/>
        <v>143.94799495718769</v>
      </c>
      <c r="H25" s="21">
        <v>1</v>
      </c>
      <c r="I25" s="16">
        <f t="shared" si="4"/>
        <v>-6.4210050428123111</v>
      </c>
      <c r="J25" s="21">
        <f t="shared" si="5"/>
        <v>0</v>
      </c>
      <c r="K25" s="21">
        <f t="shared" si="8"/>
        <v>4</v>
      </c>
      <c r="L25" s="21">
        <f t="shared" si="6"/>
        <v>4</v>
      </c>
      <c r="M25" s="21">
        <f t="shared" si="7"/>
        <v>4</v>
      </c>
    </row>
    <row r="26" spans="1:13" x14ac:dyDescent="0.25">
      <c r="A26" s="18">
        <f t="shared" si="9"/>
        <v>1969</v>
      </c>
      <c r="B26" s="11">
        <v>9</v>
      </c>
      <c r="C26" s="11">
        <v>85.97</v>
      </c>
      <c r="D26" s="31">
        <f t="shared" si="0"/>
        <v>86.183042105774447</v>
      </c>
      <c r="E26" s="32">
        <f t="shared" si="1"/>
        <v>2.2557485084678475</v>
      </c>
      <c r="F26" s="32">
        <f t="shared" si="2"/>
        <v>-2.0682410741253121</v>
      </c>
      <c r="G26" s="33">
        <f t="shared" si="3"/>
        <v>87.825198968350861</v>
      </c>
      <c r="H26" s="21">
        <v>1</v>
      </c>
      <c r="I26" s="16">
        <f t="shared" si="4"/>
        <v>1.8551989683508623</v>
      </c>
      <c r="J26" s="21">
        <f t="shared" si="5"/>
        <v>0</v>
      </c>
      <c r="K26" s="21">
        <f t="shared" si="8"/>
        <v>4</v>
      </c>
      <c r="L26" s="21">
        <f t="shared" si="6"/>
        <v>5</v>
      </c>
      <c r="M26" s="21">
        <f t="shared" si="7"/>
        <v>4</v>
      </c>
    </row>
    <row r="27" spans="1:13" x14ac:dyDescent="0.25">
      <c r="A27" s="18">
        <f t="shared" si="9"/>
        <v>1970</v>
      </c>
      <c r="B27" s="18">
        <v>10</v>
      </c>
      <c r="C27" s="18">
        <v>96.653999999999996</v>
      </c>
      <c r="D27" s="31">
        <f t="shared" si="0"/>
        <v>87.715076818296566</v>
      </c>
      <c r="E27" s="32">
        <f t="shared" si="1"/>
        <v>2.2557485084678475</v>
      </c>
      <c r="F27" s="32">
        <f t="shared" si="2"/>
        <v>8.2152093857577011</v>
      </c>
      <c r="G27" s="33">
        <f t="shared" si="3"/>
        <v>97.377713795945724</v>
      </c>
      <c r="H27" s="21">
        <v>1</v>
      </c>
      <c r="I27" s="16">
        <f t="shared" si="4"/>
        <v>0.72371379594572716</v>
      </c>
      <c r="J27" s="21">
        <f t="shared" si="5"/>
        <v>0</v>
      </c>
      <c r="K27" s="21">
        <f t="shared" si="8"/>
        <v>4</v>
      </c>
      <c r="L27" s="21">
        <f t="shared" si="6"/>
        <v>6</v>
      </c>
      <c r="M27" s="21">
        <f t="shared" si="7"/>
        <v>4</v>
      </c>
    </row>
    <row r="28" spans="1:13" x14ac:dyDescent="0.25">
      <c r="A28" s="18">
        <f t="shared" si="9"/>
        <v>1970</v>
      </c>
      <c r="B28" s="11">
        <v>11</v>
      </c>
      <c r="C28" s="11">
        <v>100.44799999999999</v>
      </c>
      <c r="D28" s="31">
        <f t="shared" si="0"/>
        <v>85.212497016935686</v>
      </c>
      <c r="E28" s="32">
        <f t="shared" si="1"/>
        <v>2.2557485084678475</v>
      </c>
      <c r="F28" s="32">
        <f t="shared" si="2"/>
        <v>10.477174673235579</v>
      </c>
      <c r="G28" s="33">
        <f t="shared" si="3"/>
        <v>105.20632830982872</v>
      </c>
      <c r="H28" s="21">
        <v>1</v>
      </c>
      <c r="I28" s="16">
        <f t="shared" si="4"/>
        <v>4.7583283098287268</v>
      </c>
      <c r="J28" s="21">
        <f t="shared" si="5"/>
        <v>0</v>
      </c>
      <c r="K28" s="21">
        <f t="shared" si="8"/>
        <v>4</v>
      </c>
      <c r="L28" s="21">
        <f t="shared" si="6"/>
        <v>7</v>
      </c>
      <c r="M28" s="21">
        <f t="shared" si="7"/>
        <v>4</v>
      </c>
    </row>
    <row r="29" spans="1:13" x14ac:dyDescent="0.25">
      <c r="A29" s="18">
        <f t="shared" si="9"/>
        <v>1970</v>
      </c>
      <c r="B29" s="18">
        <v>12</v>
      </c>
      <c r="C29" s="18">
        <v>161.202</v>
      </c>
      <c r="D29" s="31">
        <f t="shared" si="0"/>
        <v>90.194487522845165</v>
      </c>
      <c r="E29" s="32">
        <f t="shared" si="1"/>
        <v>2.2557485084678475</v>
      </c>
      <c r="F29" s="32">
        <f t="shared" si="2"/>
        <v>73.733754474596466</v>
      </c>
      <c r="G29" s="33">
        <f t="shared" si="3"/>
        <v>158.47575800255836</v>
      </c>
      <c r="H29" s="21">
        <v>1</v>
      </c>
      <c r="I29" s="16">
        <f t="shared" si="4"/>
        <v>-2.7262419974416332</v>
      </c>
      <c r="J29" s="21">
        <f t="shared" si="5"/>
        <v>0</v>
      </c>
      <c r="K29" s="21">
        <f t="shared" si="8"/>
        <v>4</v>
      </c>
      <c r="L29" s="21">
        <f t="shared" si="6"/>
        <v>8</v>
      </c>
      <c r="M29" s="21">
        <f t="shared" si="7"/>
        <v>4</v>
      </c>
    </row>
    <row r="30" spans="1:13" x14ac:dyDescent="0.25">
      <c r="A30" s="18">
        <f t="shared" si="9"/>
        <v>1970</v>
      </c>
      <c r="B30" s="11">
        <v>13</v>
      </c>
      <c r="C30" s="11">
        <v>86.483999999999995</v>
      </c>
      <c r="D30" s="31">
        <f t="shared" si="0"/>
        <v>88.552241074125305</v>
      </c>
      <c r="E30" s="32">
        <f t="shared" si="1"/>
        <v>2.2557485084678475</v>
      </c>
      <c r="F30" s="32">
        <f t="shared" si="2"/>
        <v>-5.9662360313130183</v>
      </c>
      <c r="G30" s="33">
        <f t="shared" si="3"/>
        <v>90.3819949571877</v>
      </c>
      <c r="H30" s="21">
        <v>1</v>
      </c>
      <c r="I30" s="16">
        <f t="shared" si="4"/>
        <v>3.8979949571877057</v>
      </c>
      <c r="J30" s="21">
        <f t="shared" si="5"/>
        <v>0</v>
      </c>
      <c r="K30" s="21">
        <f t="shared" si="8"/>
        <v>4</v>
      </c>
      <c r="L30" s="21">
        <f t="shared" si="6"/>
        <v>9</v>
      </c>
      <c r="M30" s="21">
        <f t="shared" si="7"/>
        <v>4</v>
      </c>
    </row>
    <row r="31" spans="1:13" x14ac:dyDescent="0.25">
      <c r="A31" s="18">
        <f t="shared" si="9"/>
        <v>1971</v>
      </c>
      <c r="B31" s="18">
        <v>14</v>
      </c>
      <c r="C31" s="18">
        <v>96.731999999999999</v>
      </c>
      <c r="D31" s="31">
        <f t="shared" si="0"/>
        <v>88.516790614242296</v>
      </c>
      <c r="E31" s="32">
        <f t="shared" si="1"/>
        <v>2.2557485084678475</v>
      </c>
      <c r="F31" s="32">
        <f t="shared" si="2"/>
        <v>5.924010417406846</v>
      </c>
      <c r="G31" s="33">
        <f t="shared" si="3"/>
        <v>99.023198968350854</v>
      </c>
      <c r="H31" s="21">
        <v>1</v>
      </c>
      <c r="I31" s="16">
        <f t="shared" si="4"/>
        <v>2.2911989683508551</v>
      </c>
      <c r="J31" s="21">
        <f t="shared" si="5"/>
        <v>0</v>
      </c>
      <c r="K31" s="21">
        <f t="shared" si="8"/>
        <v>4</v>
      </c>
      <c r="L31" s="21">
        <f t="shared" si="6"/>
        <v>10</v>
      </c>
      <c r="M31" s="21">
        <f t="shared" si="7"/>
        <v>4</v>
      </c>
    </row>
    <row r="32" spans="1:13" x14ac:dyDescent="0.25">
      <c r="A32" s="18">
        <f t="shared" si="9"/>
        <v>1971</v>
      </c>
      <c r="B32" s="11">
        <v>15</v>
      </c>
      <c r="C32" s="11">
        <v>99.049000000000007</v>
      </c>
      <c r="D32" s="31">
        <f t="shared" si="0"/>
        <v>88.571825326764426</v>
      </c>
      <c r="E32" s="32">
        <f t="shared" si="1"/>
        <v>2.2557485084678475</v>
      </c>
      <c r="F32" s="32">
        <f t="shared" si="2"/>
        <v>8.2764608772898622</v>
      </c>
      <c r="G32" s="33">
        <f t="shared" si="3"/>
        <v>101.24971379594572</v>
      </c>
      <c r="H32" s="21">
        <v>1</v>
      </c>
      <c r="I32" s="16">
        <f t="shared" si="4"/>
        <v>2.2007137959457168</v>
      </c>
      <c r="J32" s="21">
        <f t="shared" si="5"/>
        <v>0</v>
      </c>
      <c r="K32" s="21">
        <f t="shared" si="8"/>
        <v>4</v>
      </c>
      <c r="L32" s="21">
        <f t="shared" si="6"/>
        <v>11</v>
      </c>
      <c r="M32" s="21">
        <f t="shared" si="7"/>
        <v>4</v>
      </c>
    </row>
    <row r="33" spans="1:13" x14ac:dyDescent="0.25">
      <c r="A33" s="18">
        <f t="shared" si="9"/>
        <v>1971</v>
      </c>
      <c r="B33" s="18">
        <v>16</v>
      </c>
      <c r="C33" s="18">
        <v>164.976</v>
      </c>
      <c r="D33" s="31">
        <f t="shared" si="0"/>
        <v>91.242245525403533</v>
      </c>
      <c r="E33" s="32">
        <f t="shared" si="1"/>
        <v>2.2557485084678475</v>
      </c>
      <c r="F33" s="32">
        <f t="shared" si="2"/>
        <v>74.148426164767727</v>
      </c>
      <c r="G33" s="33">
        <f t="shared" si="3"/>
        <v>164.56132830982875</v>
      </c>
      <c r="H33" s="21">
        <v>1</v>
      </c>
      <c r="I33" s="16">
        <f t="shared" si="4"/>
        <v>-0.41467169017124661</v>
      </c>
      <c r="J33" s="21">
        <f t="shared" si="5"/>
        <v>0</v>
      </c>
      <c r="K33" s="21">
        <f t="shared" si="8"/>
        <v>4</v>
      </c>
      <c r="L33" s="21">
        <f t="shared" si="6"/>
        <v>12</v>
      </c>
      <c r="M33" s="21">
        <f t="shared" si="7"/>
        <v>4</v>
      </c>
    </row>
    <row r="34" spans="1:13" x14ac:dyDescent="0.25">
      <c r="A34" s="18">
        <f t="shared" si="9"/>
        <v>1971</v>
      </c>
      <c r="B34" s="11">
        <v>17</v>
      </c>
      <c r="C34" s="11">
        <v>88.997</v>
      </c>
      <c r="D34" s="31">
        <f t="shared" si="0"/>
        <v>94.963236031313016</v>
      </c>
      <c r="E34" s="32">
        <f t="shared" si="1"/>
        <v>2.2557485084678475</v>
      </c>
      <c r="F34" s="32">
        <f t="shared" si="2"/>
        <v>-4.5009940338713808</v>
      </c>
      <c r="G34" s="33">
        <f t="shared" si="3"/>
        <v>87.531758002558362</v>
      </c>
      <c r="H34" s="21">
        <v>1</v>
      </c>
      <c r="I34" s="16">
        <f t="shared" si="4"/>
        <v>-1.4652419974416375</v>
      </c>
      <c r="J34" s="21">
        <f t="shared" si="5"/>
        <v>0</v>
      </c>
      <c r="K34" s="21">
        <f t="shared" si="8"/>
        <v>4</v>
      </c>
      <c r="L34" s="21">
        <f t="shared" si="6"/>
        <v>13</v>
      </c>
      <c r="M34" s="21">
        <f t="shared" si="7"/>
        <v>4</v>
      </c>
    </row>
    <row r="35" spans="1:13" x14ac:dyDescent="0.25">
      <c r="A35" s="18">
        <f t="shared" si="9"/>
        <v>1972</v>
      </c>
      <c r="B35" s="18">
        <v>18</v>
      </c>
      <c r="C35" s="18">
        <v>98.441000000000003</v>
      </c>
      <c r="D35" s="31">
        <f t="shared" si="0"/>
        <v>92.516989582593155</v>
      </c>
      <c r="E35" s="32">
        <f t="shared" si="1"/>
        <v>2.2557485084678475</v>
      </c>
      <c r="F35" s="32">
        <f t="shared" si="2"/>
        <v>1.2220154602191386</v>
      </c>
      <c r="G35" s="33">
        <f t="shared" si="3"/>
        <v>103.14299495718771</v>
      </c>
      <c r="H35" s="21">
        <v>1</v>
      </c>
      <c r="I35" s="16">
        <f t="shared" si="4"/>
        <v>4.7019949571877078</v>
      </c>
      <c r="J35" s="21">
        <f t="shared" si="5"/>
        <v>0</v>
      </c>
      <c r="K35" s="21">
        <f t="shared" si="8"/>
        <v>4</v>
      </c>
      <c r="L35" s="21">
        <f t="shared" si="6"/>
        <v>14</v>
      </c>
      <c r="M35" s="21">
        <f t="shared" si="7"/>
        <v>4</v>
      </c>
    </row>
    <row r="36" spans="1:13" x14ac:dyDescent="0.25">
      <c r="A36" s="18">
        <f t="shared" si="9"/>
        <v>1972</v>
      </c>
      <c r="B36" s="11">
        <v>19</v>
      </c>
      <c r="C36" s="11">
        <v>99.844999999999999</v>
      </c>
      <c r="D36" s="31">
        <f t="shared" si="0"/>
        <v>91.568539122710135</v>
      </c>
      <c r="E36" s="32">
        <f t="shared" si="1"/>
        <v>2.2557485084678475</v>
      </c>
      <c r="F36" s="32">
        <f t="shared" si="2"/>
        <v>5.0722619089389962</v>
      </c>
      <c r="G36" s="33">
        <f t="shared" si="3"/>
        <v>103.04919896835086</v>
      </c>
      <c r="H36" s="21">
        <v>1</v>
      </c>
      <c r="I36" s="16">
        <f t="shared" si="4"/>
        <v>3.204198968350866</v>
      </c>
      <c r="J36" s="21">
        <f t="shared" si="5"/>
        <v>0</v>
      </c>
      <c r="K36" s="21">
        <f t="shared" si="8"/>
        <v>4</v>
      </c>
      <c r="L36" s="21">
        <f t="shared" si="6"/>
        <v>15</v>
      </c>
      <c r="M36" s="21">
        <f t="shared" si="7"/>
        <v>4</v>
      </c>
    </row>
    <row r="37" spans="1:13" x14ac:dyDescent="0.25">
      <c r="A37" s="18">
        <f t="shared" si="9"/>
        <v>1972</v>
      </c>
      <c r="B37" s="18">
        <v>20</v>
      </c>
      <c r="C37" s="18">
        <v>175.09899999999999</v>
      </c>
      <c r="D37" s="31">
        <f t="shared" si="0"/>
        <v>100.95057383523226</v>
      </c>
      <c r="E37" s="32">
        <f t="shared" si="1"/>
        <v>2.2557485084678475</v>
      </c>
      <c r="F37" s="32">
        <f t="shared" si="2"/>
        <v>81.274712368822009</v>
      </c>
      <c r="G37" s="33">
        <f t="shared" si="3"/>
        <v>167.97271379594571</v>
      </c>
      <c r="H37" s="21">
        <v>1</v>
      </c>
      <c r="I37" s="16">
        <f t="shared" si="4"/>
        <v>-7.1262862040542814</v>
      </c>
      <c r="J37" s="21">
        <f t="shared" si="5"/>
        <v>0</v>
      </c>
      <c r="K37" s="21">
        <f t="shared" si="8"/>
        <v>4</v>
      </c>
      <c r="L37" s="21">
        <f t="shared" si="6"/>
        <v>16</v>
      </c>
      <c r="M37" s="21">
        <f t="shared" si="7"/>
        <v>4</v>
      </c>
    </row>
    <row r="38" spans="1:13" x14ac:dyDescent="0.25">
      <c r="A38" s="18">
        <f t="shared" si="9"/>
        <v>1972</v>
      </c>
      <c r="B38" s="11">
        <v>21</v>
      </c>
      <c r="C38" s="11">
        <v>95.331000000000003</v>
      </c>
      <c r="D38" s="31">
        <f t="shared" si="0"/>
        <v>99.831994033871382</v>
      </c>
      <c r="E38" s="32">
        <f t="shared" si="1"/>
        <v>2.2557485084678475</v>
      </c>
      <c r="F38" s="32">
        <f t="shared" si="2"/>
        <v>-7.8753223437001072</v>
      </c>
      <c r="G38" s="33">
        <f t="shared" si="3"/>
        <v>98.70532830982873</v>
      </c>
      <c r="H38" s="21">
        <v>1</v>
      </c>
      <c r="I38" s="16">
        <f t="shared" si="4"/>
        <v>3.3743283098287264</v>
      </c>
      <c r="J38" s="21">
        <f t="shared" si="5"/>
        <v>0</v>
      </c>
      <c r="K38" s="21">
        <f t="shared" si="8"/>
        <v>4</v>
      </c>
      <c r="L38" s="21">
        <f t="shared" si="6"/>
        <v>17</v>
      </c>
      <c r="M38" s="21">
        <f t="shared" si="7"/>
        <v>4</v>
      </c>
    </row>
    <row r="39" spans="1:13" x14ac:dyDescent="0.25">
      <c r="A39" s="18">
        <f t="shared" si="9"/>
        <v>1973</v>
      </c>
      <c r="B39" s="18">
        <v>22</v>
      </c>
      <c r="C39" s="18">
        <v>107.34699999999999</v>
      </c>
      <c r="D39" s="31">
        <f t="shared" si="0"/>
        <v>106.12498453978085</v>
      </c>
      <c r="E39" s="32">
        <f t="shared" si="1"/>
        <v>2.2557485084678475</v>
      </c>
      <c r="F39" s="32">
        <f t="shared" si="2"/>
        <v>5.2592574576607642</v>
      </c>
      <c r="G39" s="33">
        <f t="shared" si="3"/>
        <v>103.30975800255837</v>
      </c>
      <c r="H39" s="21">
        <v>1</v>
      </c>
      <c r="I39" s="16">
        <f t="shared" si="4"/>
        <v>-4.037241997441626</v>
      </c>
      <c r="J39" s="21">
        <f t="shared" si="5"/>
        <v>0</v>
      </c>
      <c r="K39" s="21">
        <f t="shared" si="8"/>
        <v>4</v>
      </c>
      <c r="L39" s="21">
        <f t="shared" si="6"/>
        <v>18</v>
      </c>
      <c r="M39" s="21">
        <f t="shared" si="7"/>
        <v>4</v>
      </c>
    </row>
    <row r="40" spans="1:13" x14ac:dyDescent="0.25">
      <c r="A40" s="18">
        <f t="shared" si="9"/>
        <v>1973</v>
      </c>
      <c r="B40" s="11">
        <v>23</v>
      </c>
      <c r="C40" s="11">
        <v>115.822</v>
      </c>
      <c r="D40" s="31">
        <f t="shared" si="0"/>
        <v>110.749738091061</v>
      </c>
      <c r="E40" s="32">
        <f t="shared" si="1"/>
        <v>2.2557485084678475</v>
      </c>
      <c r="F40" s="32">
        <f t="shared" si="2"/>
        <v>7.4412669517513006</v>
      </c>
      <c r="G40" s="33">
        <f t="shared" si="3"/>
        <v>113.4529949571877</v>
      </c>
      <c r="H40" s="21">
        <v>1</v>
      </c>
      <c r="I40" s="16">
        <f t="shared" si="4"/>
        <v>-2.3690050428123044</v>
      </c>
      <c r="J40" s="21">
        <f t="shared" si="5"/>
        <v>0</v>
      </c>
      <c r="K40" s="21">
        <f t="shared" si="8"/>
        <v>4</v>
      </c>
      <c r="L40" s="21">
        <f t="shared" si="6"/>
        <v>19</v>
      </c>
      <c r="M40" s="21">
        <f t="shared" si="7"/>
        <v>4</v>
      </c>
    </row>
    <row r="41" spans="1:13" x14ac:dyDescent="0.25">
      <c r="A41" s="18">
        <f t="shared" si="9"/>
        <v>1973</v>
      </c>
      <c r="B41" s="18">
        <v>24</v>
      </c>
      <c r="C41" s="18">
        <v>196.95699999999999</v>
      </c>
      <c r="D41" s="31">
        <f t="shared" si="0"/>
        <v>115.68228763117799</v>
      </c>
      <c r="E41" s="32">
        <f t="shared" si="1"/>
        <v>2.2557485084678475</v>
      </c>
      <c r="F41" s="32">
        <f t="shared" si="2"/>
        <v>83.951513400471143</v>
      </c>
      <c r="G41" s="33">
        <f t="shared" si="3"/>
        <v>194.28019896835087</v>
      </c>
      <c r="H41" s="21">
        <v>1</v>
      </c>
      <c r="I41" s="16">
        <f t="shared" si="4"/>
        <v>-2.67680103164912</v>
      </c>
      <c r="J41" s="21">
        <f t="shared" si="5"/>
        <v>0</v>
      </c>
      <c r="K41" s="21">
        <f t="shared" si="8"/>
        <v>4</v>
      </c>
      <c r="L41" s="21">
        <f t="shared" si="6"/>
        <v>20</v>
      </c>
      <c r="M41" s="21">
        <f t="shared" si="7"/>
        <v>4</v>
      </c>
    </row>
    <row r="42" spans="1:13" x14ac:dyDescent="0.25">
      <c r="A42" s="18">
        <f t="shared" si="9"/>
        <v>1973</v>
      </c>
      <c r="B42" s="11">
        <v>25</v>
      </c>
      <c r="C42" s="11">
        <v>104.277</v>
      </c>
      <c r="D42" s="31">
        <f t="shared" si="0"/>
        <v>112.15232234370011</v>
      </c>
      <c r="E42" s="32">
        <f t="shared" si="1"/>
        <v>2.2557485084678475</v>
      </c>
      <c r="F42" s="32">
        <f t="shared" si="2"/>
        <v>-13.661036139645832</v>
      </c>
      <c r="G42" s="33">
        <f t="shared" si="3"/>
        <v>110.06271379594573</v>
      </c>
      <c r="H42" s="21">
        <v>1</v>
      </c>
      <c r="I42" s="16">
        <f t="shared" si="4"/>
        <v>5.7857137959457248</v>
      </c>
      <c r="J42" s="21">
        <f t="shared" si="5"/>
        <v>0</v>
      </c>
      <c r="K42" s="21">
        <f t="shared" si="8"/>
        <v>4</v>
      </c>
      <c r="L42" s="21">
        <f t="shared" si="6"/>
        <v>21</v>
      </c>
      <c r="M42" s="21">
        <f t="shared" si="7"/>
        <v>4</v>
      </c>
    </row>
    <row r="43" spans="1:13" x14ac:dyDescent="0.25">
      <c r="A43" s="18">
        <f t="shared" si="9"/>
        <v>1974</v>
      </c>
      <c r="B43" s="18">
        <v>26</v>
      </c>
      <c r="C43" s="18">
        <v>129.941</v>
      </c>
      <c r="D43" s="31">
        <f t="shared" si="0"/>
        <v>124.68174254233924</v>
      </c>
      <c r="E43" s="32">
        <f t="shared" si="1"/>
        <v>2.2557485084678475</v>
      </c>
      <c r="F43" s="32">
        <f t="shared" si="2"/>
        <v>15.532929147832048</v>
      </c>
      <c r="G43" s="33">
        <f t="shared" si="3"/>
        <v>119.66732830982872</v>
      </c>
      <c r="H43" s="21">
        <v>1</v>
      </c>
      <c r="I43" s="16">
        <f t="shared" si="4"/>
        <v>-10.273671690171284</v>
      </c>
      <c r="J43" s="21">
        <f t="shared" si="5"/>
        <v>0</v>
      </c>
      <c r="K43" s="21">
        <f t="shared" si="8"/>
        <v>4</v>
      </c>
      <c r="L43" s="21">
        <f t="shared" si="6"/>
        <v>22</v>
      </c>
      <c r="M43" s="21">
        <f t="shared" si="7"/>
        <v>4</v>
      </c>
    </row>
    <row r="44" spans="1:13" x14ac:dyDescent="0.25">
      <c r="A44" s="18">
        <f t="shared" si="9"/>
        <v>1974</v>
      </c>
      <c r="B44" s="11">
        <v>27</v>
      </c>
      <c r="C44" s="11">
        <v>133.61600000000001</v>
      </c>
      <c r="D44" s="31">
        <f t="shared" si="0"/>
        <v>126.17473304824871</v>
      </c>
      <c r="E44" s="32">
        <f t="shared" si="1"/>
        <v>2.2557485084678475</v>
      </c>
      <c r="F44" s="32">
        <f t="shared" si="2"/>
        <v>6.6785089491929295</v>
      </c>
      <c r="G44" s="33">
        <f t="shared" si="3"/>
        <v>134.37875800255838</v>
      </c>
      <c r="H44" s="21">
        <v>1</v>
      </c>
      <c r="I44" s="16">
        <f t="shared" si="4"/>
        <v>0.76275800255837112</v>
      </c>
      <c r="J44" s="21">
        <f t="shared" si="5"/>
        <v>0</v>
      </c>
      <c r="K44" s="21">
        <f t="shared" si="8"/>
        <v>4</v>
      </c>
      <c r="L44" s="21">
        <f t="shared" si="6"/>
        <v>23</v>
      </c>
      <c r="M44" s="21">
        <f t="shared" si="7"/>
        <v>4</v>
      </c>
    </row>
    <row r="45" spans="1:13" x14ac:dyDescent="0.25">
      <c r="A45" s="18">
        <f t="shared" si="9"/>
        <v>1974</v>
      </c>
      <c r="B45" s="43">
        <v>28</v>
      </c>
      <c r="C45" s="43">
        <v>228.21700000000001</v>
      </c>
      <c r="D45" s="31">
        <f t="shared" si="0"/>
        <v>144.26548659952886</v>
      </c>
      <c r="E45" s="32">
        <f t="shared" si="1"/>
        <v>2.2557485084678475</v>
      </c>
      <c r="F45" s="32">
        <f t="shared" si="2"/>
        <v>99.786518443283455</v>
      </c>
      <c r="G45" s="33">
        <f t="shared" si="3"/>
        <v>212.38199495718771</v>
      </c>
      <c r="H45" s="21">
        <v>1</v>
      </c>
      <c r="I45" s="16">
        <f t="shared" si="4"/>
        <v>-15.835005042812298</v>
      </c>
      <c r="J45" s="21">
        <f t="shared" si="5"/>
        <v>0</v>
      </c>
      <c r="K45" s="21">
        <f t="shared" si="8"/>
        <v>4</v>
      </c>
      <c r="L45" s="21">
        <f t="shared" si="6"/>
        <v>24</v>
      </c>
      <c r="M45" s="21">
        <f t="shared" si="7"/>
        <v>4</v>
      </c>
    </row>
    <row r="46" spans="1:13" x14ac:dyDescent="0.25">
      <c r="A46" s="18">
        <f t="shared" si="9"/>
        <v>1974</v>
      </c>
      <c r="B46" s="43">
        <v>29</v>
      </c>
      <c r="C46" s="43">
        <v>124.387</v>
      </c>
      <c r="D46" s="31">
        <f t="shared" si="0"/>
        <v>138.04803613964583</v>
      </c>
      <c r="E46" s="32">
        <f t="shared" si="1"/>
        <v>2.2557485084678475</v>
      </c>
      <c r="F46" s="32">
        <f t="shared" si="2"/>
        <v>-22.134235107996702</v>
      </c>
      <c r="G46" s="33">
        <f t="shared" si="3"/>
        <v>132.86019896835089</v>
      </c>
      <c r="H46" s="21">
        <v>1</v>
      </c>
      <c r="I46" s="16">
        <f t="shared" si="4"/>
        <v>8.4731989683508857</v>
      </c>
      <c r="J46" s="21">
        <f t="shared" si="5"/>
        <v>0</v>
      </c>
      <c r="K46" s="21">
        <f t="shared" si="8"/>
        <v>4</v>
      </c>
      <c r="L46" s="21">
        <f t="shared" si="6"/>
        <v>25</v>
      </c>
      <c r="M46" s="21">
        <f t="shared" si="7"/>
        <v>4</v>
      </c>
    </row>
    <row r="47" spans="1:13" x14ac:dyDescent="0.25">
      <c r="A47" s="18">
        <f t="shared" si="9"/>
        <v>1975</v>
      </c>
      <c r="B47" s="43">
        <v>30</v>
      </c>
      <c r="C47" s="43">
        <v>138.79</v>
      </c>
      <c r="D47" s="31">
        <f t="shared" si="0"/>
        <v>123.25707085216794</v>
      </c>
      <c r="E47" s="32">
        <f t="shared" si="1"/>
        <v>2.2557485084678475</v>
      </c>
      <c r="F47" s="32">
        <f t="shared" si="2"/>
        <v>-1.5137846481136861</v>
      </c>
      <c r="G47" s="33">
        <f t="shared" si="3"/>
        <v>155.83671379594574</v>
      </c>
      <c r="H47" s="21">
        <v>1</v>
      </c>
      <c r="I47" s="16">
        <f t="shared" si="4"/>
        <v>17.046713795945749</v>
      </c>
      <c r="J47" s="21">
        <f t="shared" si="5"/>
        <v>0</v>
      </c>
      <c r="K47" s="21">
        <f t="shared" si="8"/>
        <v>4</v>
      </c>
      <c r="L47" s="21">
        <f t="shared" si="6"/>
        <v>26</v>
      </c>
      <c r="M47" s="21">
        <f t="shared" si="7"/>
        <v>4</v>
      </c>
    </row>
    <row r="48" spans="1:13" x14ac:dyDescent="0.25">
      <c r="A48" s="18">
        <f t="shared" si="9"/>
        <v>1975</v>
      </c>
      <c r="B48" s="43">
        <v>31</v>
      </c>
      <c r="C48" s="43">
        <v>145.12200000000001</v>
      </c>
      <c r="D48" s="31">
        <f t="shared" si="0"/>
        <v>138.4434910508071</v>
      </c>
      <c r="E48" s="32">
        <f t="shared" si="1"/>
        <v>2.2557485084678475</v>
      </c>
      <c r="F48" s="32">
        <f t="shared" si="2"/>
        <v>19.609180639364226</v>
      </c>
      <c r="G48" s="33">
        <f t="shared" si="3"/>
        <v>132.19132830982872</v>
      </c>
      <c r="H48" s="21">
        <v>1</v>
      </c>
      <c r="I48" s="16">
        <f t="shared" si="4"/>
        <v>-12.930671690171295</v>
      </c>
      <c r="J48" s="21">
        <f t="shared" si="5"/>
        <v>0</v>
      </c>
      <c r="K48" s="21">
        <f t="shared" si="8"/>
        <v>4</v>
      </c>
      <c r="L48" s="21">
        <f t="shared" si="6"/>
        <v>27</v>
      </c>
      <c r="M48" s="21">
        <f t="shared" si="7"/>
        <v>4</v>
      </c>
    </row>
    <row r="49" spans="1:14" x14ac:dyDescent="0.25">
      <c r="A49" s="18">
        <f t="shared" si="9"/>
        <v>1975</v>
      </c>
      <c r="B49" s="43">
        <v>32</v>
      </c>
      <c r="C49" s="43">
        <v>233.429</v>
      </c>
      <c r="D49" s="31">
        <f t="shared" si="0"/>
        <v>133.64248155671655</v>
      </c>
      <c r="E49" s="32">
        <f t="shared" si="1"/>
        <v>2.2557485084678475</v>
      </c>
      <c r="F49" s="32">
        <f t="shared" si="2"/>
        <v>92.729760440725059</v>
      </c>
      <c r="G49" s="33">
        <f t="shared" si="3"/>
        <v>240.48575800255841</v>
      </c>
      <c r="H49" s="21">
        <v>1</v>
      </c>
      <c r="I49" s="16">
        <f t="shared" si="4"/>
        <v>7.0567580025584107</v>
      </c>
      <c r="J49" s="21">
        <f t="shared" si="5"/>
        <v>0</v>
      </c>
      <c r="K49" s="21">
        <f t="shared" si="8"/>
        <v>4</v>
      </c>
      <c r="L49" s="21">
        <f t="shared" si="6"/>
        <v>28</v>
      </c>
      <c r="M49" s="21">
        <f t="shared" si="7"/>
        <v>4</v>
      </c>
    </row>
    <row r="50" spans="1:14" x14ac:dyDescent="0.25">
      <c r="A50" s="18">
        <f t="shared" si="9"/>
        <v>1975</v>
      </c>
      <c r="B50" s="43">
        <v>33</v>
      </c>
      <c r="C50" s="21">
        <v>130.25399999999999</v>
      </c>
      <c r="D50" s="31">
        <f t="shared" si="0"/>
        <v>152.38823510799671</v>
      </c>
      <c r="E50" s="32">
        <f t="shared" si="1"/>
        <v>2.2557485084678475</v>
      </c>
      <c r="F50" s="32">
        <f t="shared" si="2"/>
        <v>-5.644230065184404</v>
      </c>
      <c r="G50" s="33">
        <f t="shared" si="3"/>
        <v>113.76399495718771</v>
      </c>
      <c r="H50" s="21">
        <v>1</v>
      </c>
      <c r="I50" s="16">
        <f t="shared" si="4"/>
        <v>-16.490005042812285</v>
      </c>
      <c r="J50" s="21">
        <f t="shared" si="5"/>
        <v>0</v>
      </c>
      <c r="K50" s="21">
        <f t="shared" si="8"/>
        <v>4</v>
      </c>
      <c r="L50" s="21">
        <f t="shared" si="6"/>
        <v>29</v>
      </c>
      <c r="M50" s="21">
        <f t="shared" si="7"/>
        <v>4</v>
      </c>
    </row>
    <row r="51" spans="1:14" x14ac:dyDescent="0.25">
      <c r="A51" s="18">
        <f t="shared" si="9"/>
        <v>1976</v>
      </c>
      <c r="B51" s="43">
        <v>34</v>
      </c>
      <c r="C51" s="21">
        <v>150.001</v>
      </c>
      <c r="D51" s="31">
        <f t="shared" si="0"/>
        <v>151.5147846481137</v>
      </c>
      <c r="E51" s="32">
        <f t="shared" si="1"/>
        <v>2.2557485084678475</v>
      </c>
      <c r="F51" s="32">
        <f t="shared" si="2"/>
        <v>-4.6429836164645497</v>
      </c>
      <c r="G51" s="33">
        <f t="shared" si="3"/>
        <v>153.13019896835087</v>
      </c>
      <c r="H51" s="21">
        <v>1</v>
      </c>
      <c r="I51" s="16">
        <f t="shared" si="4"/>
        <v>3.1291989683508632</v>
      </c>
      <c r="J51" s="21">
        <f t="shared" si="5"/>
        <v>0</v>
      </c>
      <c r="K51" s="21">
        <f t="shared" si="8"/>
        <v>4</v>
      </c>
      <c r="L51" s="21">
        <f t="shared" si="6"/>
        <v>30</v>
      </c>
      <c r="M51" s="21">
        <f t="shared" si="7"/>
        <v>4</v>
      </c>
    </row>
    <row r="52" spans="1:14" x14ac:dyDescent="0.25">
      <c r="A52" s="18">
        <f t="shared" si="9"/>
        <v>1976</v>
      </c>
      <c r="B52" s="43">
        <v>35</v>
      </c>
      <c r="C52" s="21">
        <v>150.126</v>
      </c>
      <c r="D52" s="31">
        <f t="shared" si="0"/>
        <v>130.51681936063579</v>
      </c>
      <c r="E52" s="32">
        <f t="shared" si="1"/>
        <v>2.2557485084678475</v>
      </c>
      <c r="F52" s="32">
        <f t="shared" si="2"/>
        <v>-3.6445331565815464</v>
      </c>
      <c r="G52" s="33">
        <f t="shared" si="3"/>
        <v>173.3797137959458</v>
      </c>
      <c r="H52" s="21">
        <v>1</v>
      </c>
      <c r="I52" s="16">
        <f t="shared" si="4"/>
        <v>23.253713795945799</v>
      </c>
      <c r="J52" s="21">
        <f t="shared" si="5"/>
        <v>0</v>
      </c>
      <c r="K52" s="21">
        <f t="shared" si="8"/>
        <v>4</v>
      </c>
      <c r="L52" s="21">
        <f t="shared" si="6"/>
        <v>31</v>
      </c>
      <c r="M52" s="21">
        <f t="shared" si="7"/>
        <v>4</v>
      </c>
    </row>
    <row r="53" spans="1:14" x14ac:dyDescent="0.25">
      <c r="A53" s="18">
        <f t="shared" si="9"/>
        <v>1976</v>
      </c>
      <c r="B53" s="43">
        <v>36</v>
      </c>
      <c r="C53" s="21">
        <v>257.47899999999998</v>
      </c>
      <c r="D53" s="31">
        <f t="shared" si="0"/>
        <v>164.74923955927494</v>
      </c>
      <c r="E53" s="32">
        <f t="shared" si="1"/>
        <v>2.2557485084678475</v>
      </c>
      <c r="F53" s="32">
        <f t="shared" si="2"/>
        <v>124.70643213089635</v>
      </c>
      <c r="G53" s="33">
        <f t="shared" si="3"/>
        <v>225.50232830982873</v>
      </c>
      <c r="H53" s="21">
        <v>1</v>
      </c>
      <c r="I53" s="16">
        <f t="shared" si="4"/>
        <v>-31.976671690171258</v>
      </c>
      <c r="J53" s="21">
        <f t="shared" si="5"/>
        <v>0</v>
      </c>
      <c r="K53" s="21">
        <f t="shared" si="8"/>
        <v>4</v>
      </c>
      <c r="L53" s="21">
        <f t="shared" si="6"/>
        <v>32</v>
      </c>
      <c r="M53" s="21">
        <f t="shared" si="7"/>
        <v>4</v>
      </c>
    </row>
    <row r="54" spans="1:14" ht="15.75" thickBot="1" x14ac:dyDescent="0.3">
      <c r="A54" s="18">
        <f t="shared" si="9"/>
        <v>1976</v>
      </c>
      <c r="B54" s="44">
        <v>37</v>
      </c>
      <c r="C54" s="45">
        <v>139.22200000000001</v>
      </c>
      <c r="D54" s="46">
        <f t="shared" si="0"/>
        <v>144.86623006518442</v>
      </c>
      <c r="E54" s="47">
        <f t="shared" si="1"/>
        <v>2.2557485084678475</v>
      </c>
      <c r="F54" s="47">
        <f t="shared" si="2"/>
        <v>-27.782988067742778</v>
      </c>
      <c r="G54" s="33">
        <f t="shared" si="3"/>
        <v>161.36075800255838</v>
      </c>
      <c r="H54" s="45">
        <v>1</v>
      </c>
      <c r="I54" s="16">
        <f t="shared" si="4"/>
        <v>22.138758002558376</v>
      </c>
      <c r="J54" s="21">
        <f t="shared" si="5"/>
        <v>0</v>
      </c>
      <c r="K54" s="45">
        <f t="shared" si="8"/>
        <v>4</v>
      </c>
      <c r="L54" s="21">
        <f t="shared" si="6"/>
        <v>33</v>
      </c>
      <c r="M54" s="21">
        <f t="shared" si="7"/>
        <v>4</v>
      </c>
    </row>
    <row r="55" spans="1:14" x14ac:dyDescent="0.25">
      <c r="A55" s="18">
        <f t="shared" si="9"/>
        <v>1977</v>
      </c>
      <c r="B55" s="48">
        <v>38</v>
      </c>
      <c r="C55" s="49">
        <f>G54</f>
        <v>161.36075800255838</v>
      </c>
      <c r="D55" s="50"/>
      <c r="E55" s="51"/>
      <c r="F55" s="51"/>
      <c r="G55" s="52">
        <f>$D$54+H55*($E$54)+F51</f>
        <v>142.47899495718772</v>
      </c>
      <c r="H55" s="48">
        <v>1</v>
      </c>
      <c r="I55" s="53"/>
      <c r="J55" s="48">
        <f>INT((H55-1)/$G$4)</f>
        <v>0</v>
      </c>
      <c r="K55" s="48">
        <f t="shared" si="8"/>
        <v>4</v>
      </c>
      <c r="L55" s="48">
        <f>$B$54+H55-K55</f>
        <v>34</v>
      </c>
      <c r="M55" s="54">
        <f t="shared" si="7"/>
        <v>4</v>
      </c>
      <c r="N55" s="59" t="s">
        <v>31</v>
      </c>
    </row>
    <row r="56" spans="1:14" x14ac:dyDescent="0.25">
      <c r="A56" s="18">
        <f t="shared" si="9"/>
        <v>1977</v>
      </c>
      <c r="B56" s="48">
        <v>39</v>
      </c>
      <c r="C56" s="49">
        <f>G55</f>
        <v>142.47899495718772</v>
      </c>
      <c r="D56" s="50"/>
      <c r="E56" s="51"/>
      <c r="F56" s="51"/>
      <c r="G56" s="52">
        <f>$D$54+H56*($E$54)+F52</f>
        <v>145.73319392553856</v>
      </c>
      <c r="H56" s="48">
        <v>2</v>
      </c>
      <c r="I56" s="53"/>
      <c r="J56" s="48">
        <f t="shared" si="5"/>
        <v>0</v>
      </c>
      <c r="K56" s="48">
        <f t="shared" si="8"/>
        <v>4</v>
      </c>
      <c r="L56" s="48">
        <f>$B$54+H56-K56</f>
        <v>35</v>
      </c>
      <c r="M56" s="54">
        <f t="shared" si="7"/>
        <v>4</v>
      </c>
      <c r="N56" s="60"/>
    </row>
    <row r="57" spans="1:14" x14ac:dyDescent="0.25">
      <c r="A57" s="18">
        <f t="shared" si="9"/>
        <v>1977</v>
      </c>
      <c r="B57" s="48">
        <v>40</v>
      </c>
      <c r="C57" s="49">
        <f>G56</f>
        <v>145.73319392553856</v>
      </c>
      <c r="D57" s="50"/>
      <c r="E57" s="51"/>
      <c r="F57" s="51"/>
      <c r="G57" s="52">
        <f>$D$54+H57*($E$54)+F53</f>
        <v>276.33990772148434</v>
      </c>
      <c r="H57" s="48">
        <v>3</v>
      </c>
      <c r="I57" s="53"/>
      <c r="J57" s="48">
        <f t="shared" si="5"/>
        <v>0</v>
      </c>
      <c r="K57" s="48">
        <f t="shared" si="8"/>
        <v>4</v>
      </c>
      <c r="L57" s="48">
        <f t="shared" ref="L57:L58" si="10">$B$54+H57-K57</f>
        <v>36</v>
      </c>
      <c r="M57" s="54">
        <f t="shared" si="7"/>
        <v>4</v>
      </c>
      <c r="N57" s="60"/>
    </row>
    <row r="58" spans="1:14" x14ac:dyDescent="0.25">
      <c r="A58" s="18">
        <f t="shared" si="9"/>
        <v>1977</v>
      </c>
      <c r="B58" s="48">
        <v>41</v>
      </c>
      <c r="C58" s="49">
        <f t="shared" ref="C58:C59" si="11">G57</f>
        <v>276.33990772148434</v>
      </c>
      <c r="D58" s="50"/>
      <c r="E58" s="51"/>
      <c r="F58" s="51"/>
      <c r="G58" s="52">
        <f>$D$54+H58*($E$54)+F54</f>
        <v>126.10623603131303</v>
      </c>
      <c r="H58" s="48">
        <v>4</v>
      </c>
      <c r="I58" s="53"/>
      <c r="J58" s="48">
        <f t="shared" si="5"/>
        <v>0</v>
      </c>
      <c r="K58" s="48">
        <f t="shared" si="8"/>
        <v>4</v>
      </c>
      <c r="L58" s="48">
        <f t="shared" si="10"/>
        <v>37</v>
      </c>
      <c r="M58" s="54">
        <f t="shared" si="7"/>
        <v>4</v>
      </c>
      <c r="N58" s="60"/>
    </row>
    <row r="59" spans="1:14" x14ac:dyDescent="0.25">
      <c r="A59" s="18">
        <f t="shared" si="9"/>
        <v>1978</v>
      </c>
      <c r="B59" s="48">
        <v>42</v>
      </c>
      <c r="C59" s="49">
        <f t="shared" si="11"/>
        <v>126.10623603131303</v>
      </c>
      <c r="D59" s="50"/>
      <c r="E59" s="51"/>
      <c r="F59" s="51"/>
      <c r="G59" s="52">
        <f>$D$54+H59*($E$54)+F51</f>
        <v>151.50198899105911</v>
      </c>
      <c r="H59" s="48">
        <v>5</v>
      </c>
      <c r="I59" s="53"/>
      <c r="J59" s="48">
        <f>INT((H59-1)/$G$4)</f>
        <v>1</v>
      </c>
      <c r="K59" s="48">
        <f t="shared" si="8"/>
        <v>8</v>
      </c>
      <c r="L59" s="48">
        <f>$B$54+H59-K59</f>
        <v>34</v>
      </c>
      <c r="M59" s="54">
        <f t="shared" si="7"/>
        <v>8</v>
      </c>
      <c r="N59" s="60"/>
    </row>
    <row r="60" spans="1:14" x14ac:dyDescent="0.25">
      <c r="A60" s="18">
        <f t="shared" si="9"/>
        <v>1978</v>
      </c>
      <c r="B60" s="48">
        <v>43</v>
      </c>
      <c r="C60" s="49">
        <f>G59</f>
        <v>151.50198899105911</v>
      </c>
      <c r="D60" s="50"/>
      <c r="E60" s="51"/>
      <c r="F60" s="51"/>
      <c r="G60" s="52">
        <f t="shared" ref="G60:G62" si="12">$D$54+H60*($E$54)+F52</f>
        <v>154.75618795940994</v>
      </c>
      <c r="H60" s="48">
        <v>6</v>
      </c>
      <c r="I60" s="53"/>
      <c r="J60" s="48">
        <f>INT((H60-1)/$G$4)</f>
        <v>1</v>
      </c>
      <c r="K60" s="48">
        <f t="shared" si="8"/>
        <v>8</v>
      </c>
      <c r="L60" s="48">
        <f>$B$54+H60-K60</f>
        <v>35</v>
      </c>
      <c r="M60" s="54">
        <f t="shared" ref="M60:M63" si="13">B60-L60</f>
        <v>8</v>
      </c>
      <c r="N60" s="60"/>
    </row>
    <row r="61" spans="1:14" x14ac:dyDescent="0.25">
      <c r="A61" s="18">
        <f t="shared" si="9"/>
        <v>1978</v>
      </c>
      <c r="B61" s="48">
        <v>44</v>
      </c>
      <c r="C61" s="49">
        <f>G60</f>
        <v>154.75618795940994</v>
      </c>
      <c r="D61" s="50"/>
      <c r="E61" s="51"/>
      <c r="F61" s="51"/>
      <c r="G61" s="52">
        <f t="shared" si="12"/>
        <v>285.36290175535572</v>
      </c>
      <c r="H61" s="48">
        <v>7</v>
      </c>
      <c r="I61" s="53"/>
      <c r="J61" s="48">
        <f>INT((H61-1)/$G$4)</f>
        <v>1</v>
      </c>
      <c r="K61" s="48">
        <f t="shared" si="8"/>
        <v>8</v>
      </c>
      <c r="L61" s="48">
        <f>$B$54+H61-K61</f>
        <v>36</v>
      </c>
      <c r="M61" s="54">
        <f t="shared" si="13"/>
        <v>8</v>
      </c>
      <c r="N61" s="60"/>
    </row>
    <row r="62" spans="1:14" x14ac:dyDescent="0.25">
      <c r="A62" s="18">
        <f t="shared" si="9"/>
        <v>1978</v>
      </c>
      <c r="B62" s="48">
        <v>45</v>
      </c>
      <c r="C62" s="49">
        <f>G61</f>
        <v>285.36290175535572</v>
      </c>
      <c r="D62" s="50"/>
      <c r="E62" s="51"/>
      <c r="F62" s="51"/>
      <c r="G62" s="52">
        <f t="shared" si="12"/>
        <v>135.1292300651844</v>
      </c>
      <c r="H62" s="48">
        <v>8</v>
      </c>
      <c r="I62" s="53"/>
      <c r="J62" s="48">
        <f>INT((H62-1)/$G$4)</f>
        <v>1</v>
      </c>
      <c r="K62" s="48">
        <f t="shared" si="8"/>
        <v>8</v>
      </c>
      <c r="L62" s="48">
        <f>$B$54+H62-K62</f>
        <v>37</v>
      </c>
      <c r="M62" s="54">
        <f t="shared" si="13"/>
        <v>8</v>
      </c>
      <c r="N62" s="60"/>
    </row>
    <row r="63" spans="1:14" ht="15.75" thickBot="1" x14ac:dyDescent="0.3">
      <c r="A63" s="18">
        <f t="shared" si="9"/>
        <v>1979</v>
      </c>
      <c r="B63" s="48">
        <v>46</v>
      </c>
      <c r="C63" s="49">
        <f>G62</f>
        <v>135.1292300651844</v>
      </c>
      <c r="D63" s="50"/>
      <c r="E63" s="51"/>
      <c r="F63" s="51"/>
      <c r="G63" s="52">
        <f>$D$54+H63*($E$54)+F51</f>
        <v>160.52498302493049</v>
      </c>
      <c r="H63" s="48">
        <v>9</v>
      </c>
      <c r="I63" s="53"/>
      <c r="J63" s="48">
        <f>INT((H63-1)/$G$4)</f>
        <v>2</v>
      </c>
      <c r="K63" s="48">
        <f>$G$4*(J63+1)</f>
        <v>12</v>
      </c>
      <c r="L63" s="48">
        <f>$B$54+H63-K63</f>
        <v>34</v>
      </c>
      <c r="M63" s="54">
        <f t="shared" si="13"/>
        <v>12</v>
      </c>
      <c r="N63" s="61"/>
    </row>
    <row r="67" spans="10:10" x14ac:dyDescent="0.25">
      <c r="J67" s="7">
        <f>INT(J62)</f>
        <v>1</v>
      </c>
    </row>
  </sheetData>
  <mergeCells count="5">
    <mergeCell ref="F1:G1"/>
    <mergeCell ref="F2:G2"/>
    <mergeCell ref="F3:G3"/>
    <mergeCell ref="F5:G5"/>
    <mergeCell ref="N55:N63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SES</vt:lpstr>
      <vt:lpstr>Holt</vt:lpstr>
      <vt:lpstr>Holt_winter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JUAN CAMILO ESPAÑA LOPERA</cp:lastModifiedBy>
  <dcterms:created xsi:type="dcterms:W3CDTF">2022-01-18T17:38:52Z</dcterms:created>
  <dcterms:modified xsi:type="dcterms:W3CDTF">2023-09-19T14:50:37Z</dcterms:modified>
</cp:coreProperties>
</file>