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DRIVE_JCE\Mi unidad\cod\RL_DS_dynamic\RL_DS\utils\"/>
    </mc:Choice>
  </mc:AlternateContent>
  <xr:revisionPtr revIDLastSave="0" documentId="13_ncr:1_{C4FC405A-2511-4AA4-840F-7834A6F978F2}" xr6:coauthVersionLast="47" xr6:coauthVersionMax="47" xr10:uidLastSave="{00000000-0000-0000-0000-000000000000}"/>
  <bookViews>
    <workbookView xWindow="-20610" yWindow="-120" windowWidth="20730" windowHeight="11040" xr2:uid="{9190A782-109A-4E43-A899-3A4B83188105}"/>
  </bookViews>
  <sheets>
    <sheet name="Modelo" sheetId="1" r:id="rId1"/>
    <sheet name="graficas" sheetId="4" r:id="rId2"/>
    <sheet name="políticas" sheetId="2" r:id="rId3"/>
    <sheet name="resultados" sheetId="3" r:id="rId4"/>
  </sheets>
  <definedNames>
    <definedName name="solver_adj" localSheetId="0" hidden="1">Modelo!$D$7:$D$53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Modelo!$D$7:$D$53</definedName>
    <definedName name="solver_lhs2" localSheetId="0" hidden="1">Modelo!$D$7:$D$53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Modelo!$O$53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500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N15" i="1"/>
  <c r="N9" i="1"/>
  <c r="L8" i="1"/>
  <c r="L7" i="1"/>
  <c r="L9" i="1"/>
  <c r="P9" i="1"/>
  <c r="P10" i="1"/>
  <c r="P11" i="1"/>
  <c r="P8" i="1"/>
  <c r="K8" i="1"/>
  <c r="G8" i="1" l="1"/>
  <c r="M7" i="1"/>
  <c r="L47" i="1"/>
  <c r="J8" i="1"/>
  <c r="F8" i="1"/>
  <c r="M2" i="1"/>
  <c r="L30" i="1" s="1"/>
  <c r="I7" i="1"/>
  <c r="L46" i="1" l="1"/>
  <c r="L22" i="1"/>
  <c r="L45" i="1"/>
  <c r="L14" i="1"/>
  <c r="L50" i="1"/>
  <c r="L49" i="1"/>
  <c r="M8" i="1"/>
  <c r="N8" i="1" s="1"/>
  <c r="L53" i="1"/>
  <c r="F9" i="1"/>
  <c r="J9" i="1"/>
  <c r="M9" i="1" s="1"/>
  <c r="L43" i="1"/>
  <c r="L52" i="1"/>
  <c r="L44" i="1"/>
  <c r="N7" i="1"/>
  <c r="O8" i="1" s="1"/>
  <c r="L48" i="1"/>
  <c r="L51" i="1"/>
  <c r="L15" i="1"/>
  <c r="L38" i="1"/>
  <c r="L20" i="1"/>
  <c r="L35" i="1"/>
  <c r="L27" i="1"/>
  <c r="L19" i="1"/>
  <c r="L11" i="1"/>
  <c r="L42" i="1"/>
  <c r="L34" i="1"/>
  <c r="L26" i="1"/>
  <c r="L18" i="1"/>
  <c r="L10" i="1"/>
  <c r="L29" i="1"/>
  <c r="L12" i="1"/>
  <c r="L41" i="1"/>
  <c r="L33" i="1"/>
  <c r="L25" i="1"/>
  <c r="L17" i="1"/>
  <c r="L21" i="1"/>
  <c r="L36" i="1"/>
  <c r="L32" i="1"/>
  <c r="L16" i="1"/>
  <c r="L37" i="1"/>
  <c r="L13" i="1"/>
  <c r="L28" i="1"/>
  <c r="L40" i="1"/>
  <c r="L24" i="1"/>
  <c r="L39" i="1"/>
  <c r="L31" i="1"/>
  <c r="L23" i="1"/>
  <c r="O9" i="1" l="1"/>
  <c r="L4" i="1"/>
  <c r="J10" i="1"/>
  <c r="J11" i="1" l="1"/>
  <c r="H8" i="1"/>
  <c r="E8" i="1" l="1"/>
  <c r="I8" i="1" s="1"/>
  <c r="G9" i="1" s="1"/>
  <c r="F10" i="1" s="1"/>
  <c r="K9" i="1"/>
  <c r="J12" i="1"/>
  <c r="E9" i="1" l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I9" i="1"/>
  <c r="G10" i="1" s="1"/>
  <c r="F11" i="1" s="1"/>
  <c r="H9" i="1"/>
  <c r="E10" i="1" s="1"/>
  <c r="J49" i="1" l="1"/>
  <c r="J50" i="1" s="1"/>
  <c r="J51" i="1" s="1"/>
  <c r="J52" i="1" s="1"/>
  <c r="J53" i="1" s="1"/>
  <c r="K10" i="1"/>
  <c r="H10" i="1"/>
  <c r="E11" i="1" s="1"/>
  <c r="I10" i="1"/>
  <c r="O10" i="1" l="1"/>
  <c r="K11" i="1"/>
  <c r="M10" i="1"/>
  <c r="H11" i="1"/>
  <c r="E12" i="1" s="1"/>
  <c r="I11" i="1"/>
  <c r="N10" i="1" l="1"/>
  <c r="K12" i="1"/>
  <c r="M12" i="1" s="1"/>
  <c r="N12" i="1" s="1"/>
  <c r="M11" i="1"/>
  <c r="N11" i="1" s="1"/>
  <c r="I12" i="1"/>
  <c r="G11" i="1"/>
  <c r="F12" i="1" s="1"/>
  <c r="O11" i="1" l="1"/>
  <c r="H12" i="1"/>
  <c r="P12" i="1" s="1"/>
  <c r="G12" i="1"/>
  <c r="F13" i="1" s="1"/>
  <c r="H13" i="1" s="1"/>
  <c r="P13" i="1" s="1"/>
  <c r="K13" i="1" l="1"/>
  <c r="M13" i="1" s="1"/>
  <c r="N13" i="1" s="1"/>
  <c r="O12" i="1"/>
  <c r="O13" i="1" s="1"/>
  <c r="E13" i="1"/>
  <c r="I13" i="1" s="1"/>
  <c r="G13" i="1" s="1"/>
  <c r="F14" i="1" s="1"/>
  <c r="K14" i="1" l="1"/>
  <c r="M14" i="1" s="1"/>
  <c r="N14" i="1" s="1"/>
  <c r="E14" i="1"/>
  <c r="H14" i="1"/>
  <c r="P14" i="1" s="1"/>
  <c r="K15" i="1" l="1"/>
  <c r="E15" i="1"/>
  <c r="I15" i="1" s="1"/>
  <c r="I14" i="1"/>
  <c r="G14" i="1" s="1"/>
  <c r="F15" i="1" s="1"/>
  <c r="H15" i="1" s="1"/>
  <c r="P15" i="1" s="1"/>
  <c r="O14" i="1"/>
  <c r="K16" i="1" l="1"/>
  <c r="M16" i="1" s="1"/>
  <c r="E16" i="1"/>
  <c r="I16" i="1" s="1"/>
  <c r="G15" i="1"/>
  <c r="F16" i="1" s="1"/>
  <c r="H16" i="1" s="1"/>
  <c r="P16" i="1" s="1"/>
  <c r="O15" i="1"/>
  <c r="N16" i="1" l="1"/>
  <c r="G16" i="1"/>
  <c r="F17" i="1" s="1"/>
  <c r="H17" i="1" s="1"/>
  <c r="P17" i="1" s="1"/>
  <c r="E17" i="1"/>
  <c r="I17" i="1" s="1"/>
  <c r="O16" i="1"/>
  <c r="K17" i="1"/>
  <c r="M17" i="1" s="1"/>
  <c r="N17" i="1" s="1"/>
  <c r="G17" i="1" l="1"/>
  <c r="F18" i="1" s="1"/>
  <c r="H18" i="1" s="1"/>
  <c r="P18" i="1" s="1"/>
  <c r="E18" i="1"/>
  <c r="I18" i="1" s="1"/>
  <c r="K18" i="1"/>
  <c r="M18" i="1" s="1"/>
  <c r="N18" i="1" s="1"/>
  <c r="E19" i="1" l="1"/>
  <c r="I19" i="1" s="1"/>
  <c r="G18" i="1"/>
  <c r="F19" i="1" s="1"/>
  <c r="H19" i="1" s="1"/>
  <c r="P19" i="1" s="1"/>
  <c r="K19" i="1"/>
  <c r="M19" i="1" s="1"/>
  <c r="N19" i="1" s="1"/>
  <c r="O17" i="1"/>
  <c r="G19" i="1" l="1"/>
  <c r="F20" i="1" s="1"/>
  <c r="H20" i="1" s="1"/>
  <c r="P20" i="1" s="1"/>
  <c r="E20" i="1"/>
  <c r="I20" i="1" s="1"/>
  <c r="O18" i="1"/>
  <c r="K20" i="1"/>
  <c r="M20" i="1" s="1"/>
  <c r="N20" i="1" s="1"/>
  <c r="E21" i="1" l="1"/>
  <c r="I21" i="1" s="1"/>
  <c r="G20" i="1"/>
  <c r="F21" i="1" s="1"/>
  <c r="H21" i="1" s="1"/>
  <c r="P21" i="1" s="1"/>
  <c r="K21" i="1"/>
  <c r="M21" i="1" s="1"/>
  <c r="N21" i="1" s="1"/>
  <c r="O19" i="1"/>
  <c r="E22" i="1" l="1"/>
  <c r="I22" i="1" s="1"/>
  <c r="G21" i="1"/>
  <c r="F22" i="1" s="1"/>
  <c r="H22" i="1" s="1"/>
  <c r="P22" i="1" s="1"/>
  <c r="O20" i="1"/>
  <c r="K22" i="1"/>
  <c r="M22" i="1" s="1"/>
  <c r="N22" i="1" s="1"/>
  <c r="E23" i="1" l="1"/>
  <c r="I23" i="1" s="1"/>
  <c r="G22" i="1"/>
  <c r="F23" i="1" s="1"/>
  <c r="H23" i="1" s="1"/>
  <c r="P23" i="1" s="1"/>
  <c r="K23" i="1"/>
  <c r="M23" i="1" s="1"/>
  <c r="N23" i="1" s="1"/>
  <c r="O21" i="1"/>
  <c r="E24" i="1" l="1"/>
  <c r="I24" i="1" s="1"/>
  <c r="G23" i="1"/>
  <c r="F24" i="1" s="1"/>
  <c r="H24" i="1" s="1"/>
  <c r="P24" i="1" s="1"/>
  <c r="O22" i="1"/>
  <c r="K24" i="1"/>
  <c r="M24" i="1" s="1"/>
  <c r="N24" i="1" s="1"/>
  <c r="E25" i="1" l="1"/>
  <c r="I25" i="1" s="1"/>
  <c r="G24" i="1"/>
  <c r="F25" i="1" s="1"/>
  <c r="H25" i="1" s="1"/>
  <c r="P25" i="1" s="1"/>
  <c r="K25" i="1"/>
  <c r="M25" i="1" s="1"/>
  <c r="N25" i="1" s="1"/>
  <c r="O23" i="1"/>
  <c r="E26" i="1" l="1"/>
  <c r="I26" i="1" s="1"/>
  <c r="G25" i="1"/>
  <c r="F26" i="1" s="1"/>
  <c r="H26" i="1" s="1"/>
  <c r="P26" i="1" s="1"/>
  <c r="O24" i="1"/>
  <c r="K26" i="1"/>
  <c r="M26" i="1" s="1"/>
  <c r="N26" i="1" s="1"/>
  <c r="E27" i="1" l="1"/>
  <c r="I27" i="1" s="1"/>
  <c r="G26" i="1"/>
  <c r="F27" i="1" s="1"/>
  <c r="H27" i="1" s="1"/>
  <c r="P27" i="1" s="1"/>
  <c r="K27" i="1"/>
  <c r="M27" i="1" s="1"/>
  <c r="N27" i="1" s="1"/>
  <c r="O25" i="1"/>
  <c r="E28" i="1" l="1"/>
  <c r="I28" i="1" s="1"/>
  <c r="G27" i="1"/>
  <c r="F28" i="1" s="1"/>
  <c r="H28" i="1" s="1"/>
  <c r="P28" i="1" s="1"/>
  <c r="O26" i="1"/>
  <c r="K28" i="1"/>
  <c r="M28" i="1" s="1"/>
  <c r="N28" i="1" s="1"/>
  <c r="E29" i="1" l="1"/>
  <c r="I29" i="1" s="1"/>
  <c r="G28" i="1"/>
  <c r="F29" i="1" s="1"/>
  <c r="H29" i="1" s="1"/>
  <c r="P29" i="1" s="1"/>
  <c r="K29" i="1"/>
  <c r="M29" i="1" s="1"/>
  <c r="N29" i="1" s="1"/>
  <c r="O27" i="1"/>
  <c r="E30" i="1" l="1"/>
  <c r="I30" i="1" s="1"/>
  <c r="G29" i="1"/>
  <c r="F30" i="1" s="1"/>
  <c r="H30" i="1" s="1"/>
  <c r="P30" i="1" s="1"/>
  <c r="O28" i="1"/>
  <c r="K30" i="1"/>
  <c r="M30" i="1" s="1"/>
  <c r="N30" i="1" s="1"/>
  <c r="E31" i="1" l="1"/>
  <c r="I31" i="1" s="1"/>
  <c r="G30" i="1"/>
  <c r="F31" i="1" s="1"/>
  <c r="H31" i="1" s="1"/>
  <c r="P31" i="1" s="1"/>
  <c r="K31" i="1"/>
  <c r="M31" i="1" s="1"/>
  <c r="N31" i="1" s="1"/>
  <c r="O29" i="1"/>
  <c r="E32" i="1" l="1"/>
  <c r="I32" i="1" s="1"/>
  <c r="G31" i="1"/>
  <c r="F32" i="1" s="1"/>
  <c r="H32" i="1" s="1"/>
  <c r="P32" i="1" s="1"/>
  <c r="O30" i="1"/>
  <c r="K32" i="1"/>
  <c r="M32" i="1" s="1"/>
  <c r="N32" i="1" s="1"/>
  <c r="E33" i="1" l="1"/>
  <c r="I33" i="1" s="1"/>
  <c r="G32" i="1"/>
  <c r="F33" i="1" s="1"/>
  <c r="H33" i="1" s="1"/>
  <c r="P33" i="1" s="1"/>
  <c r="K33" i="1"/>
  <c r="M33" i="1" s="1"/>
  <c r="N33" i="1" s="1"/>
  <c r="O31" i="1"/>
  <c r="E34" i="1" l="1"/>
  <c r="I34" i="1" s="1"/>
  <c r="G33" i="1"/>
  <c r="F34" i="1" s="1"/>
  <c r="H34" i="1" s="1"/>
  <c r="P34" i="1" s="1"/>
  <c r="O32" i="1"/>
  <c r="K34" i="1"/>
  <c r="M34" i="1" s="1"/>
  <c r="N34" i="1" s="1"/>
  <c r="E35" i="1" l="1"/>
  <c r="I35" i="1" s="1"/>
  <c r="G34" i="1"/>
  <c r="F35" i="1" s="1"/>
  <c r="H35" i="1" s="1"/>
  <c r="P35" i="1" s="1"/>
  <c r="K35" i="1"/>
  <c r="M35" i="1" s="1"/>
  <c r="N35" i="1" s="1"/>
  <c r="O33" i="1"/>
  <c r="E36" i="1" l="1"/>
  <c r="I36" i="1" s="1"/>
  <c r="G35" i="1"/>
  <c r="F36" i="1" s="1"/>
  <c r="H36" i="1" s="1"/>
  <c r="P36" i="1" s="1"/>
  <c r="O34" i="1"/>
  <c r="K36" i="1"/>
  <c r="M36" i="1" l="1"/>
  <c r="N36" i="1" s="1"/>
  <c r="E37" i="1"/>
  <c r="I37" i="1" s="1"/>
  <c r="G36" i="1"/>
  <c r="F37" i="1" s="1"/>
  <c r="H37" i="1" s="1"/>
  <c r="P37" i="1" s="1"/>
  <c r="K37" i="1"/>
  <c r="M37" i="1" s="1"/>
  <c r="N37" i="1" s="1"/>
  <c r="O35" i="1"/>
  <c r="E38" i="1" l="1"/>
  <c r="I38" i="1" s="1"/>
  <c r="G37" i="1"/>
  <c r="F38" i="1" s="1"/>
  <c r="H38" i="1" s="1"/>
  <c r="P38" i="1" s="1"/>
  <c r="O36" i="1"/>
  <c r="K38" i="1"/>
  <c r="M38" i="1" s="1"/>
  <c r="N38" i="1" s="1"/>
  <c r="E39" i="1" l="1"/>
  <c r="I39" i="1" s="1"/>
  <c r="G38" i="1"/>
  <c r="F39" i="1" s="1"/>
  <c r="H39" i="1" s="1"/>
  <c r="P39" i="1" s="1"/>
  <c r="K39" i="1"/>
  <c r="M39" i="1" s="1"/>
  <c r="N39" i="1" s="1"/>
  <c r="O37" i="1"/>
  <c r="E40" i="1" l="1"/>
  <c r="I40" i="1" s="1"/>
  <c r="G39" i="1"/>
  <c r="F40" i="1" s="1"/>
  <c r="H40" i="1" s="1"/>
  <c r="P40" i="1" s="1"/>
  <c r="O38" i="1"/>
  <c r="K40" i="1"/>
  <c r="M40" i="1" s="1"/>
  <c r="N40" i="1" s="1"/>
  <c r="E41" i="1" l="1"/>
  <c r="G40" i="1"/>
  <c r="F41" i="1" s="1"/>
  <c r="K41" i="1"/>
  <c r="M41" i="1" s="1"/>
  <c r="N41" i="1" s="1"/>
  <c r="O39" i="1"/>
  <c r="H41" i="1" l="1"/>
  <c r="P41" i="1" s="1"/>
  <c r="I41" i="1"/>
  <c r="G41" i="1" s="1"/>
  <c r="F42" i="1" s="1"/>
  <c r="O40" i="1"/>
  <c r="E42" i="1" l="1"/>
  <c r="I42" i="1" s="1"/>
  <c r="K42" i="1"/>
  <c r="M42" i="1" s="1"/>
  <c r="H42" i="1"/>
  <c r="P42" i="1" s="1"/>
  <c r="O41" i="1"/>
  <c r="K43" i="1" l="1"/>
  <c r="O42" i="1"/>
  <c r="Q3" i="1" s="1"/>
  <c r="G42" i="1"/>
  <c r="F43" i="1" s="1"/>
  <c r="H43" i="1" s="1"/>
  <c r="P43" i="1" s="1"/>
  <c r="N42" i="1"/>
  <c r="E43" i="1"/>
  <c r="I43" i="1" s="1"/>
  <c r="M43" i="1" l="1"/>
  <c r="N43" i="1" s="1"/>
  <c r="K44" i="1"/>
  <c r="M44" i="1" s="1"/>
  <c r="N44" i="1" s="1"/>
  <c r="G43" i="1"/>
  <c r="F44" i="1" s="1"/>
  <c r="H44" i="1" s="1"/>
  <c r="P44" i="1" s="1"/>
  <c r="E44" i="1"/>
  <c r="I44" i="1" s="1"/>
  <c r="O43" i="1"/>
  <c r="O44" i="1" l="1"/>
  <c r="O45" i="1" s="1"/>
  <c r="K45" i="1"/>
  <c r="M45" i="1" s="1"/>
  <c r="N45" i="1" s="1"/>
  <c r="G44" i="1"/>
  <c r="F45" i="1" s="1"/>
  <c r="H45" i="1" s="1"/>
  <c r="P45" i="1" s="1"/>
  <c r="E45" i="1"/>
  <c r="I45" i="1" s="1"/>
  <c r="K46" i="1" l="1"/>
  <c r="M46" i="1" s="1"/>
  <c r="N46" i="1" s="1"/>
  <c r="G45" i="1"/>
  <c r="F46" i="1" s="1"/>
  <c r="H46" i="1" s="1"/>
  <c r="P46" i="1" s="1"/>
  <c r="O46" i="1"/>
  <c r="E46" i="1"/>
  <c r="I46" i="1" s="1"/>
  <c r="K47" i="1" l="1"/>
  <c r="M47" i="1" s="1"/>
  <c r="N47" i="1" s="1"/>
  <c r="G46" i="1"/>
  <c r="F47" i="1" s="1"/>
  <c r="H47" i="1" s="1"/>
  <c r="P47" i="1" s="1"/>
  <c r="O47" i="1"/>
  <c r="E47" i="1"/>
  <c r="I47" i="1" s="1"/>
  <c r="O48" i="1" l="1"/>
  <c r="K48" i="1"/>
  <c r="M48" i="1" s="1"/>
  <c r="N48" i="1" s="1"/>
  <c r="G47" i="1"/>
  <c r="F48" i="1" s="1"/>
  <c r="H48" i="1" s="1"/>
  <c r="P48" i="1" s="1"/>
  <c r="E48" i="1"/>
  <c r="I48" i="1" s="1"/>
  <c r="O49" i="1" l="1"/>
  <c r="K49" i="1"/>
  <c r="M49" i="1" s="1"/>
  <c r="N49" i="1" s="1"/>
  <c r="G48" i="1"/>
  <c r="F49" i="1" s="1"/>
  <c r="H49" i="1" s="1"/>
  <c r="P49" i="1" s="1"/>
  <c r="E49" i="1"/>
  <c r="O50" i="1" l="1"/>
  <c r="K50" i="1"/>
  <c r="M50" i="1" s="1"/>
  <c r="N50" i="1" s="1"/>
  <c r="E50" i="1"/>
  <c r="I50" i="1" s="1"/>
  <c r="I49" i="1"/>
  <c r="G49" i="1" s="1"/>
  <c r="F50" i="1" s="1"/>
  <c r="H50" i="1" s="1"/>
  <c r="P50" i="1" s="1"/>
  <c r="O51" i="1" l="1"/>
  <c r="K51" i="1"/>
  <c r="M51" i="1" s="1"/>
  <c r="N51" i="1" s="1"/>
  <c r="E51" i="1"/>
  <c r="I51" i="1" s="1"/>
  <c r="G50" i="1"/>
  <c r="F51" i="1" s="1"/>
  <c r="H51" i="1" s="1"/>
  <c r="P51" i="1" s="1"/>
  <c r="O52" i="1" l="1"/>
  <c r="K52" i="1"/>
  <c r="M52" i="1" s="1"/>
  <c r="N52" i="1" s="1"/>
  <c r="G51" i="1"/>
  <c r="F52" i="1" s="1"/>
  <c r="H52" i="1" s="1"/>
  <c r="P52" i="1" s="1"/>
  <c r="E52" i="1"/>
  <c r="O53" i="1" l="1"/>
  <c r="O4" i="1" s="1"/>
  <c r="K53" i="1"/>
  <c r="E53" i="1"/>
  <c r="I53" i="1" s="1"/>
  <c r="I52" i="1"/>
  <c r="G52" i="1" s="1"/>
  <c r="F53" i="1" s="1"/>
  <c r="H53" i="1" s="1"/>
  <c r="P53" i="1" s="1"/>
  <c r="M53" i="1" l="1"/>
  <c r="N53" i="1" s="1"/>
  <c r="N4" i="1" s="1"/>
  <c r="G53" i="1"/>
  <c r="M4" i="1" l="1"/>
</calcChain>
</file>

<file path=xl/sharedStrings.xml><?xml version="1.0" encoding="utf-8"?>
<sst xmlns="http://schemas.openxmlformats.org/spreadsheetml/2006/main" count="31" uniqueCount="28">
  <si>
    <t>Demanda</t>
  </si>
  <si>
    <t>Capacidad</t>
  </si>
  <si>
    <t>Backlog</t>
  </si>
  <si>
    <t>tiempo</t>
  </si>
  <si>
    <t>Condiciones iniciales</t>
  </si>
  <si>
    <t>Despacho</t>
  </si>
  <si>
    <t>Orden</t>
  </si>
  <si>
    <t>Despacho deseado</t>
  </si>
  <si>
    <t>cambio capacidad</t>
  </si>
  <si>
    <t>Costo gap</t>
  </si>
  <si>
    <t>Costo Orden</t>
  </si>
  <si>
    <t>Demanda acumulada</t>
  </si>
  <si>
    <t>Despacho acumulado</t>
  </si>
  <si>
    <t>Costo GAP</t>
  </si>
  <si>
    <t>Costo acumulado</t>
  </si>
  <si>
    <t>Costo Paso</t>
  </si>
  <si>
    <t>Optimo Differential evlution python</t>
  </si>
  <si>
    <t>Solución</t>
  </si>
  <si>
    <t>Costo S46</t>
  </si>
  <si>
    <t>Costo S35</t>
  </si>
  <si>
    <t>CrossEntropy</t>
  </si>
  <si>
    <t>Solver</t>
  </si>
  <si>
    <t>Differential Evolution con L-BFGS-B</t>
  </si>
  <si>
    <t>Costo semana 35</t>
  </si>
  <si>
    <t>Cross Entropy</t>
  </si>
  <si>
    <t>Target Delivery Delay</t>
  </si>
  <si>
    <t>Time to adjust capacity</t>
  </si>
  <si>
    <t>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</si>
</sst>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164" formatCode="0.000"/>
    <numFmt numFmtId="165" formatCode="0.0"/>
    <numFmt numFmtId="166" formatCode="0.000000"/>
    <numFmt numFmtId="167" formatCode="0.0000"/>
    <numFmt numFmtId="168" formatCode="#,##0.0000"/>
    <numFmt numFmtId="169" formatCode="_-&quot;$&quot;\ * #,##0_-;\-&quot;$&quot;\ * #,##0_-;_-&quot;$&quot;\ * &quot;-&quot;??_-;_-@_-"/>
  </numFmts>
  <fonts count="5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1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167" fontId="0" fillId="2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 wrapText="1"/>
    </xf>
    <xf numFmtId="44" fontId="1" fillId="3" borderId="0" xfId="1" applyFont="1" applyFill="1" applyAlignment="1">
      <alignment horizontal="center"/>
    </xf>
    <xf numFmtId="44" fontId="0" fillId="2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44" fontId="1" fillId="0" borderId="0" xfId="1" applyFont="1" applyAlignment="1">
      <alignment horizontal="center"/>
    </xf>
    <xf numFmtId="44" fontId="0" fillId="3" borderId="0" xfId="1" applyFont="1" applyFill="1" applyAlignment="1">
      <alignment horizontal="center"/>
    </xf>
    <xf numFmtId="169" fontId="0" fillId="2" borderId="0" xfId="1" applyNumberFormat="1" applyFont="1" applyFill="1" applyAlignment="1">
      <alignment horizontal="center"/>
    </xf>
    <xf numFmtId="169" fontId="0" fillId="0" borderId="0" xfId="1" applyNumberFormat="1" applyFont="1" applyAlignment="1">
      <alignment horizontal="center"/>
    </xf>
    <xf numFmtId="169" fontId="0" fillId="3" borderId="0" xfId="1" applyNumberFormat="1" applyFont="1" applyFill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0" fillId="2" borderId="0" xfId="0" applyFill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Costo paso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Modelo!$N$7:$N$53</c:f>
              <c:numCache>
                <c:formatCode>_("$"* #,##0.00_);_("$"* \(#,##0.00\);_("$"* "-"??_);_(@_)</c:formatCode>
                <c:ptCount val="47"/>
                <c:pt idx="0">
                  <c:v>67.43426954231245</c:v>
                </c:pt>
                <c:pt idx="1">
                  <c:v>44.483670112356478</c:v>
                </c:pt>
                <c:pt idx="2">
                  <c:v>29.361110711407282</c:v>
                </c:pt>
                <c:pt idx="3">
                  <c:v>18.946927306074247</c:v>
                </c:pt>
                <c:pt idx="4">
                  <c:v>14.44536270987669</c:v>
                </c:pt>
                <c:pt idx="5">
                  <c:v>14.628358953671011</c:v>
                </c:pt>
                <c:pt idx="6">
                  <c:v>15.822320660076159</c:v>
                </c:pt>
                <c:pt idx="7">
                  <c:v>17.897057751984498</c:v>
                </c:pt>
                <c:pt idx="8">
                  <c:v>18.132303251824009</c:v>
                </c:pt>
                <c:pt idx="9">
                  <c:v>17.309978319733304</c:v>
                </c:pt>
                <c:pt idx="10">
                  <c:v>17.242970056917287</c:v>
                </c:pt>
                <c:pt idx="11">
                  <c:v>14.75136410154796</c:v>
                </c:pt>
                <c:pt idx="12">
                  <c:v>15.795755978946003</c:v>
                </c:pt>
                <c:pt idx="13">
                  <c:v>13.897914750239357</c:v>
                </c:pt>
                <c:pt idx="14">
                  <c:v>14.551380021272182</c:v>
                </c:pt>
                <c:pt idx="15">
                  <c:v>14.994717424962589</c:v>
                </c:pt>
                <c:pt idx="16">
                  <c:v>15.554301864567764</c:v>
                </c:pt>
                <c:pt idx="17">
                  <c:v>13.928829301894059</c:v>
                </c:pt>
                <c:pt idx="18">
                  <c:v>14.257736785722418</c:v>
                </c:pt>
                <c:pt idx="19">
                  <c:v>15.526002593802923</c:v>
                </c:pt>
                <c:pt idx="20">
                  <c:v>14.765815320917442</c:v>
                </c:pt>
                <c:pt idx="21">
                  <c:v>15.819138905128495</c:v>
                </c:pt>
                <c:pt idx="22">
                  <c:v>14.474367511898487</c:v>
                </c:pt>
                <c:pt idx="23">
                  <c:v>14.121274537024373</c:v>
                </c:pt>
                <c:pt idx="24">
                  <c:v>14.914348804528508</c:v>
                </c:pt>
                <c:pt idx="25">
                  <c:v>16.293255739807158</c:v>
                </c:pt>
                <c:pt idx="26">
                  <c:v>16.091516560469707</c:v>
                </c:pt>
                <c:pt idx="27">
                  <c:v>16.419913709649869</c:v>
                </c:pt>
                <c:pt idx="28">
                  <c:v>15.534234903581773</c:v>
                </c:pt>
                <c:pt idx="29">
                  <c:v>16.833081408728322</c:v>
                </c:pt>
                <c:pt idx="30">
                  <c:v>15.172303655126608</c:v>
                </c:pt>
                <c:pt idx="31">
                  <c:v>14.067765533657576</c:v>
                </c:pt>
                <c:pt idx="32">
                  <c:v>11.074764303608353</c:v>
                </c:pt>
                <c:pt idx="33">
                  <c:v>8.8416095711529934</c:v>
                </c:pt>
                <c:pt idx="34">
                  <c:v>7.1773694873051621</c:v>
                </c:pt>
                <c:pt idx="35">
                  <c:v>3.5011693253693439</c:v>
                </c:pt>
                <c:pt idx="36">
                  <c:v>2.4377078452413992</c:v>
                </c:pt>
                <c:pt idx="37">
                  <c:v>0.84987279784639425</c:v>
                </c:pt>
                <c:pt idx="38">
                  <c:v>0.44355076806755778</c:v>
                </c:pt>
                <c:pt idx="39">
                  <c:v>0.58185237662048883</c:v>
                </c:pt>
                <c:pt idx="40">
                  <c:v>0.42638289076814845</c:v>
                </c:pt>
                <c:pt idx="41">
                  <c:v>0.24683520304025408</c:v>
                </c:pt>
                <c:pt idx="42">
                  <c:v>7.1222362351673341E-2</c:v>
                </c:pt>
                <c:pt idx="43">
                  <c:v>0.543538149750602</c:v>
                </c:pt>
                <c:pt idx="44">
                  <c:v>2.9869584134429887</c:v>
                </c:pt>
                <c:pt idx="45">
                  <c:v>9.3367697176947679</c:v>
                </c:pt>
                <c:pt idx="46">
                  <c:v>68.316902033007338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5-4C71-9092-20B0C487B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851312"/>
        <c:axId val="1016857072"/>
      </c:lineChart>
      <c:catAx>
        <c:axId val="101685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6857072"/>
        <c:crosses val="autoZero"/>
        <c:auto val="1"/>
        <c:lblAlgn val="ctr"/>
        <c:lblOffset val="100"/>
        <c:noMultiLvlLbl val="0"/>
      </c:catAx>
      <c:valAx>
        <c:axId val="101685707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685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Demanda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Modelo!$C$7:$C$53</c:f>
              <c:numCache>
                <c:formatCode>General</c:formatCode>
                <c:ptCount val="4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F-4B27-AC23-17C746C71D31}"/>
            </c:ext>
          </c:extLst>
        </c:ser>
        <c:ser>
          <c:idx val="1"/>
          <c:order val="1"/>
          <c:tx>
            <c:v>Ordenes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Modelo!$D$7:$D$53</c:f>
              <c:numCache>
                <c:formatCode>0.0</c:formatCode>
                <c:ptCount val="47"/>
                <c:pt idx="0">
                  <c:v>259.68109199999998</c:v>
                </c:pt>
                <c:pt idx="1">
                  <c:v>210.91152199999999</c:v>
                </c:pt>
                <c:pt idx="2">
                  <c:v>171.350841</c:v>
                </c:pt>
                <c:pt idx="3">
                  <c:v>137.64783800000001</c:v>
                </c:pt>
                <c:pt idx="4">
                  <c:v>116.813367</c:v>
                </c:pt>
                <c:pt idx="5">
                  <c:v>106.903503</c:v>
                </c:pt>
                <c:pt idx="6">
                  <c:v>99.212434000000002</c:v>
                </c:pt>
                <c:pt idx="7">
                  <c:v>100.905815</c:v>
                </c:pt>
                <c:pt idx="8">
                  <c:v>101.574658</c:v>
                </c:pt>
                <c:pt idx="9">
                  <c:v>103.55455499999999</c:v>
                </c:pt>
                <c:pt idx="10">
                  <c:v>111.824151</c:v>
                </c:pt>
                <c:pt idx="11">
                  <c:v>108.795968</c:v>
                </c:pt>
                <c:pt idx="12">
                  <c:v>119.52606900000001</c:v>
                </c:pt>
                <c:pt idx="13">
                  <c:v>115.227715</c:v>
                </c:pt>
                <c:pt idx="14">
                  <c:v>119.91098700000001</c:v>
                </c:pt>
                <c:pt idx="15">
                  <c:v>122.385437</c:v>
                </c:pt>
                <c:pt idx="16">
                  <c:v>124.69295099999999</c:v>
                </c:pt>
                <c:pt idx="17">
                  <c:v>117.84640899999999</c:v>
                </c:pt>
                <c:pt idx="18">
                  <c:v>119.107401</c:v>
                </c:pt>
                <c:pt idx="19">
                  <c:v>124.291034</c:v>
                </c:pt>
                <c:pt idx="20">
                  <c:v>121.249171</c:v>
                </c:pt>
                <c:pt idx="21">
                  <c:v>125.60300700000001</c:v>
                </c:pt>
                <c:pt idx="22">
                  <c:v>120.210285</c:v>
                </c:pt>
                <c:pt idx="23">
                  <c:v>118.79460899999999</c:v>
                </c:pt>
                <c:pt idx="24">
                  <c:v>122.119877</c:v>
                </c:pt>
                <c:pt idx="25">
                  <c:v>127.64285099999999</c:v>
                </c:pt>
                <c:pt idx="26">
                  <c:v>126.831763</c:v>
                </c:pt>
                <c:pt idx="27">
                  <c:v>128.09689900000001</c:v>
                </c:pt>
                <c:pt idx="28">
                  <c:v>124.572547</c:v>
                </c:pt>
                <c:pt idx="29">
                  <c:v>129.667383</c:v>
                </c:pt>
                <c:pt idx="30">
                  <c:v>123.09179</c:v>
                </c:pt>
                <c:pt idx="31">
                  <c:v>118.535635</c:v>
                </c:pt>
                <c:pt idx="32">
                  <c:v>105.193628</c:v>
                </c:pt>
                <c:pt idx="33">
                  <c:v>94.023910999999998</c:v>
                </c:pt>
                <c:pt idx="34">
                  <c:v>84.703581</c:v>
                </c:pt>
                <c:pt idx="35">
                  <c:v>58.941260999999997</c:v>
                </c:pt>
                <c:pt idx="36">
                  <c:v>48.466368000000003</c:v>
                </c:pt>
                <c:pt idx="37">
                  <c:v>25.639907999999998</c:v>
                </c:pt>
                <c:pt idx="38">
                  <c:v>11.491186000000001</c:v>
                </c:pt>
                <c:pt idx="39">
                  <c:v>14.059443</c:v>
                </c:pt>
                <c:pt idx="40">
                  <c:v>9.0803580000000004</c:v>
                </c:pt>
                <c:pt idx="41">
                  <c:v>9.4616699999999998</c:v>
                </c:pt>
                <c:pt idx="42">
                  <c:v>8.4387889999999999</c:v>
                </c:pt>
                <c:pt idx="43">
                  <c:v>9.2370800000000006</c:v>
                </c:pt>
                <c:pt idx="44">
                  <c:v>12.557095</c:v>
                </c:pt>
                <c:pt idx="45">
                  <c:v>8.6049670000000003</c:v>
                </c:pt>
                <c:pt idx="46">
                  <c:v>213.36166700000001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F-4B27-AC23-17C746C71D31}"/>
            </c:ext>
          </c:extLst>
        </c:ser>
        <c:ser>
          <c:idx val="2"/>
          <c:order val="2"/>
          <c:tx>
            <c:v>Despacho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Modelo!$H$7:$H$53</c:f>
              <c:numCache>
                <c:formatCode>0.00</c:formatCode>
                <c:ptCount val="4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105.32270306666666</c:v>
                </c:pt>
                <c:pt idx="6">
                  <c:v>112.56822251111112</c:v>
                </c:pt>
                <c:pt idx="7">
                  <c:v>119.59950673851853</c:v>
                </c:pt>
                <c:pt idx="8">
                  <c:v>125.1230167397531</c:v>
                </c:pt>
                <c:pt idx="9">
                  <c:v>128.71248541595887</c:v>
                </c:pt>
                <c:pt idx="10">
                  <c:v>130.49814740877093</c:v>
                </c:pt>
                <c:pt idx="11">
                  <c:v>130.70525369011369</c:v>
                </c:pt>
                <c:pt idx="12">
                  <c:v>129.85691346404982</c:v>
                </c:pt>
                <c:pt idx="13">
                  <c:v>128.32033345700347</c:v>
                </c:pt>
                <c:pt idx="14">
                  <c:v>126.41920150350424</c:v>
                </c:pt>
                <c:pt idx="15">
                  <c:v>124.60190745260464</c:v>
                </c:pt>
                <c:pt idx="16">
                  <c:v>122.80293696855476</c:v>
                </c:pt>
                <c:pt idx="17">
                  <c:v>121.43442869743468</c:v>
                </c:pt>
                <c:pt idx="18">
                  <c:v>120.26958245106948</c:v>
                </c:pt>
                <c:pt idx="19">
                  <c:v>119.44223689691152</c:v>
                </c:pt>
                <c:pt idx="20">
                  <c:v>118.96120167910389</c:v>
                </c:pt>
                <c:pt idx="21">
                  <c:v>118.81553533733509</c:v>
                </c:pt>
                <c:pt idx="22">
                  <c:v>118.68126468685243</c:v>
                </c:pt>
                <c:pt idx="23">
                  <c:v>118.60147977528615</c:v>
                </c:pt>
                <c:pt idx="24">
                  <c:v>118.73528214468021</c:v>
                </c:pt>
                <c:pt idx="25">
                  <c:v>118.91274009843337</c:v>
                </c:pt>
                <c:pt idx="26">
                  <c:v>119.25996956277947</c:v>
                </c:pt>
                <c:pt idx="27">
                  <c:v>119.53470736906243</c:v>
                </c:pt>
                <c:pt idx="28">
                  <c:v>119.70235388782508</c:v>
                </c:pt>
                <c:pt idx="29">
                  <c:v>119.9002905546981</c:v>
                </c:pt>
                <c:pt idx="30">
                  <c:v>120.29693156968595</c:v>
                </c:pt>
                <c:pt idx="31">
                  <c:v>120.79240799452124</c:v>
                </c:pt>
                <c:pt idx="32">
                  <c:v>121.38272452542189</c:v>
                </c:pt>
                <c:pt idx="33">
                  <c:v>121.90227351287162</c:v>
                </c:pt>
                <c:pt idx="34">
                  <c:v>122.52479478699071</c:v>
                </c:pt>
                <c:pt idx="35">
                  <c:v>122.97945951930771</c:v>
                </c:pt>
                <c:pt idx="36">
                  <c:v>123.14959734795268</c:v>
                </c:pt>
                <c:pt idx="37">
                  <c:v>122.67016151640574</c:v>
                </c:pt>
                <c:pt idx="38">
                  <c:v>121.37968141710935</c:v>
                </c:pt>
                <c:pt idx="39">
                  <c:v>119.25380866703158</c:v>
                </c:pt>
                <c:pt idx="40">
                  <c:v>115.75527948640941</c:v>
                </c:pt>
                <c:pt idx="41">
                  <c:v>111.06334534376025</c:v>
                </c:pt>
                <c:pt idx="42">
                  <c:v>104.93154353244717</c:v>
                </c:pt>
                <c:pt idx="43">
                  <c:v>97.524603680113103</c:v>
                </c:pt>
                <c:pt idx="44">
                  <c:v>89.557573760808822</c:v>
                </c:pt>
                <c:pt idx="45">
                  <c:v>81.298078958602204</c:v>
                </c:pt>
                <c:pt idx="46">
                  <c:v>73.121885631770823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F-4B27-AC23-17C746C7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752912"/>
        <c:axId val="1016749072"/>
      </c:lineChart>
      <c:catAx>
        <c:axId val="101675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6749072"/>
        <c:crosses val="autoZero"/>
        <c:auto val="1"/>
        <c:lblAlgn val="ctr"/>
        <c:lblOffset val="100"/>
        <c:noMultiLvlLbl val="0"/>
      </c:catAx>
      <c:valAx>
        <c:axId val="1016749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167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1</xdr:row>
      <xdr:rowOff>114300</xdr:rowOff>
    </xdr:from>
    <xdr:to>
      <xdr:col>11</xdr:col>
      <xdr:colOff>409575</xdr:colOff>
      <xdr:row>15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A31385-4942-4BD1-81BF-D1BE954BF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76199</xdr:colOff>
      <xdr:row>17</xdr:row>
      <xdr:rowOff>104775</xdr:rowOff>
    </xdr:from>
    <xdr:to>
      <xdr:col>12</xdr:col>
      <xdr:colOff>9525</xdr:colOff>
      <xdr:row>33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A794A6-394B-4B80-AA05-E6CE5C2F8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34C3-B0EF-452A-B745-B234E9E67503}">
  <dimension ref="A1:Q53"/>
  <sheetViews>
    <sheetView tabSelected="1" topLeftCell="G1" zoomScaleNormal="100" workbookViewId="0">
      <selection activeCell="K9" sqref="K9"/>
    </sheetView>
  </sheetViews>
  <sheetFormatPr baseColWidth="10" defaultRowHeight="15" x14ac:dyDescent="0.25"/>
  <cols>
    <col min="1" max="1" width="18" style="3" customWidth="1"/>
    <col min="2" max="3" width="11.42578125" style="3"/>
    <col min="4" max="4" width="11.42578125" style="8"/>
    <col min="5" max="5" width="14.140625" style="7" customWidth="1"/>
    <col min="6" max="6" width="11.42578125" style="7"/>
    <col min="7" max="7" width="17" style="7" customWidth="1"/>
    <col min="8" max="8" width="18" style="7" customWidth="1"/>
    <col min="9" max="9" width="23" style="23" customWidth="1"/>
    <col min="10" max="10" width="15.85546875" style="3" customWidth="1"/>
    <col min="11" max="11" width="16.85546875" style="3" customWidth="1"/>
    <col min="12" max="12" width="15.42578125" style="3" customWidth="1"/>
    <col min="13" max="13" width="14.42578125" style="7" customWidth="1"/>
    <col min="14" max="14" width="16.7109375" style="7" customWidth="1"/>
    <col min="15" max="15" width="20.5703125" style="3" customWidth="1"/>
    <col min="17" max="17" width="17" customWidth="1"/>
  </cols>
  <sheetData>
    <row r="1" spans="1:17" x14ac:dyDescent="0.25">
      <c r="G1" s="7" t="s">
        <v>26</v>
      </c>
      <c r="I1" s="23" t="s">
        <v>25</v>
      </c>
      <c r="K1" s="3" t="s">
        <v>9</v>
      </c>
      <c r="M1" s="3" t="s">
        <v>10</v>
      </c>
    </row>
    <row r="2" spans="1:17" x14ac:dyDescent="0.25">
      <c r="G2" s="7">
        <v>3</v>
      </c>
      <c r="I2" s="10">
        <v>10</v>
      </c>
      <c r="K2" s="3">
        <v>2E-3</v>
      </c>
      <c r="M2" s="11">
        <f>0.001</f>
        <v>1E-3</v>
      </c>
      <c r="Q2" t="s">
        <v>23</v>
      </c>
    </row>
    <row r="3" spans="1:17" ht="30" x14ac:dyDescent="0.25">
      <c r="B3" s="4" t="s">
        <v>3</v>
      </c>
      <c r="C3" s="4" t="s">
        <v>0</v>
      </c>
      <c r="D3" s="12" t="s">
        <v>6</v>
      </c>
      <c r="E3" s="20" t="s">
        <v>2</v>
      </c>
      <c r="F3" s="20" t="s">
        <v>1</v>
      </c>
      <c r="G3" s="9" t="s">
        <v>8</v>
      </c>
      <c r="H3" s="20" t="s">
        <v>5</v>
      </c>
      <c r="I3" s="24" t="s">
        <v>7</v>
      </c>
      <c r="J3" s="5" t="s">
        <v>11</v>
      </c>
      <c r="K3" s="5" t="s">
        <v>12</v>
      </c>
      <c r="L3" s="5" t="s">
        <v>10</v>
      </c>
      <c r="M3" s="9" t="s">
        <v>13</v>
      </c>
      <c r="N3" s="9" t="s">
        <v>15</v>
      </c>
      <c r="O3" s="5" t="s">
        <v>14</v>
      </c>
      <c r="Q3" s="27">
        <f>O42</f>
        <v>620.56309215177362</v>
      </c>
    </row>
    <row r="4" spans="1:17" x14ac:dyDescent="0.25">
      <c r="B4" s="4"/>
      <c r="C4" s="4"/>
      <c r="D4" s="12"/>
      <c r="E4" s="20"/>
      <c r="F4" s="20"/>
      <c r="G4" s="9"/>
      <c r="H4" s="20"/>
      <c r="I4" s="24"/>
      <c r="J4" s="5"/>
      <c r="K4" s="5"/>
      <c r="L4" s="8">
        <f>SUM(L7:L53)</f>
        <v>630.94861026552826</v>
      </c>
      <c r="M4" s="8">
        <f t="shared" ref="M4" si="0">SUM(M7:M53)</f>
        <v>79.3572437694461</v>
      </c>
      <c r="N4" s="8">
        <f>SUM(N7:N53)</f>
        <v>710.30585403497469</v>
      </c>
      <c r="O4" s="30">
        <f>MAX(O7:O1048576)</f>
        <v>641.98895200196739</v>
      </c>
    </row>
    <row r="5" spans="1:17" s="1" customFormat="1" x14ac:dyDescent="0.25">
      <c r="A5" s="41" t="s">
        <v>4</v>
      </c>
      <c r="B5" s="2">
        <v>-2</v>
      </c>
      <c r="C5" s="2"/>
      <c r="D5" s="13">
        <v>100</v>
      </c>
      <c r="E5" s="6"/>
      <c r="F5" s="6"/>
      <c r="G5" s="6"/>
      <c r="H5" s="6"/>
      <c r="I5" s="25"/>
      <c r="J5" s="2"/>
      <c r="K5" s="2"/>
      <c r="M5" s="6"/>
      <c r="N5" s="6"/>
      <c r="O5" s="2"/>
    </row>
    <row r="6" spans="1:17" s="1" customFormat="1" x14ac:dyDescent="0.25">
      <c r="A6" s="41"/>
      <c r="B6" s="2">
        <v>-1</v>
      </c>
      <c r="C6" s="2"/>
      <c r="D6" s="13">
        <v>100</v>
      </c>
      <c r="E6" s="6"/>
      <c r="F6" s="6"/>
      <c r="G6" s="6"/>
      <c r="H6" s="6"/>
      <c r="I6" s="25"/>
      <c r="J6" s="2"/>
      <c r="K6" s="2"/>
      <c r="L6" s="2"/>
      <c r="M6" s="6"/>
      <c r="N6" s="6"/>
      <c r="O6" s="2"/>
    </row>
    <row r="7" spans="1:17" s="1" customFormat="1" x14ac:dyDescent="0.25">
      <c r="A7" s="41"/>
      <c r="B7" s="2">
        <v>0</v>
      </c>
      <c r="C7" s="2">
        <v>100</v>
      </c>
      <c r="D7" s="8">
        <v>259.68109199999998</v>
      </c>
      <c r="E7" s="6">
        <v>1000</v>
      </c>
      <c r="F7" s="6">
        <v>100</v>
      </c>
      <c r="G7" s="6">
        <v>0</v>
      </c>
      <c r="H7" s="6">
        <v>100</v>
      </c>
      <c r="I7" s="25">
        <f>E7/$I$2</f>
        <v>100</v>
      </c>
      <c r="J7" s="2">
        <v>100</v>
      </c>
      <c r="K7" s="2">
        <v>100</v>
      </c>
      <c r="L7" s="36">
        <f>(D7^2)*$M$2</f>
        <v>67.43426954231245</v>
      </c>
      <c r="M7" s="32">
        <f>$K$2*(J7-K7)^2</f>
        <v>0</v>
      </c>
      <c r="N7" s="32">
        <f>L7+M7</f>
        <v>67.43426954231245</v>
      </c>
      <c r="O7" s="32">
        <v>0</v>
      </c>
    </row>
    <row r="8" spans="1:17" x14ac:dyDescent="0.25">
      <c r="B8" s="3">
        <v>1</v>
      </c>
      <c r="C8" s="2">
        <v>100</v>
      </c>
      <c r="D8" s="8">
        <v>210.91152199999999</v>
      </c>
      <c r="E8" s="7">
        <f>E7+D5-H8</f>
        <v>1000</v>
      </c>
      <c r="F8" s="7">
        <f t="shared" ref="F8:F41" si="1">F7+G7</f>
        <v>100</v>
      </c>
      <c r="G8" s="7">
        <f>(I7-F7)/$G$2</f>
        <v>0</v>
      </c>
      <c r="H8" s="7">
        <f>F8</f>
        <v>100</v>
      </c>
      <c r="I8" s="23">
        <f t="shared" ref="I8:I42" si="2">E8/$I$2</f>
        <v>100</v>
      </c>
      <c r="J8" s="3">
        <f t="shared" ref="J8:J42" si="3">J7+C7</f>
        <v>200</v>
      </c>
      <c r="K8" s="10">
        <f>K7+H7</f>
        <v>200</v>
      </c>
      <c r="L8" s="37">
        <f>(D8^2)*$M$2</f>
        <v>44.483670112356478</v>
      </c>
      <c r="M8" s="33">
        <f>$K$2*(J8-K8)^2</f>
        <v>0</v>
      </c>
      <c r="N8" s="33">
        <f>L8+M8</f>
        <v>44.483670112356478</v>
      </c>
      <c r="O8" s="34">
        <f>N7+O7</f>
        <v>67.43426954231245</v>
      </c>
      <c r="P8" s="39">
        <f>$K$2*(C8-H8)^2</f>
        <v>0</v>
      </c>
      <c r="Q8" s="39"/>
    </row>
    <row r="9" spans="1:17" x14ac:dyDescent="0.25">
      <c r="B9" s="3">
        <v>2</v>
      </c>
      <c r="C9" s="2">
        <v>100</v>
      </c>
      <c r="D9" s="8">
        <v>171.350841</v>
      </c>
      <c r="E9" s="7">
        <f t="shared" ref="E9:E41" si="4">E8+D5-H8</f>
        <v>1000</v>
      </c>
      <c r="F9" s="7">
        <f t="shared" si="1"/>
        <v>100</v>
      </c>
      <c r="G9" s="7">
        <f t="shared" ref="G9" si="5">(I8-F8)/$G$2</f>
        <v>0</v>
      </c>
      <c r="H9" s="7">
        <f t="shared" ref="H9:H42" si="6">F9</f>
        <v>100</v>
      </c>
      <c r="I9" s="23">
        <f t="shared" si="2"/>
        <v>100</v>
      </c>
      <c r="J9" s="3">
        <f t="shared" si="3"/>
        <v>300</v>
      </c>
      <c r="K9" s="10">
        <f t="shared" ref="K9:K42" si="7">K8+H8</f>
        <v>300</v>
      </c>
      <c r="L9" s="37">
        <f>(D9^2)*$M$2</f>
        <v>29.361110711407282</v>
      </c>
      <c r="M9" s="33">
        <f>$K$2*(J9-K9)^2</f>
        <v>0</v>
      </c>
      <c r="N9" s="33">
        <f>L9+M9</f>
        <v>29.361110711407282</v>
      </c>
      <c r="O9" s="34">
        <f>N8+O8</f>
        <v>111.91793965466893</v>
      </c>
      <c r="P9" s="39">
        <f t="shared" ref="P9:P53" si="8">$K$2*(C9-H9)^2</f>
        <v>0</v>
      </c>
      <c r="Q9" s="39"/>
    </row>
    <row r="10" spans="1:17" x14ac:dyDescent="0.25">
      <c r="B10" s="3">
        <v>3</v>
      </c>
      <c r="C10" s="2">
        <v>120</v>
      </c>
      <c r="D10" s="8">
        <v>137.64783800000001</v>
      </c>
      <c r="E10" s="7">
        <f t="shared" si="4"/>
        <v>1000</v>
      </c>
      <c r="F10" s="7">
        <f t="shared" si="1"/>
        <v>100</v>
      </c>
      <c r="G10" s="7">
        <f>(I9-F9)/$G$2</f>
        <v>0</v>
      </c>
      <c r="H10" s="7">
        <f t="shared" si="6"/>
        <v>100</v>
      </c>
      <c r="I10" s="23">
        <f t="shared" si="2"/>
        <v>100</v>
      </c>
      <c r="J10" s="3">
        <f t="shared" si="3"/>
        <v>400</v>
      </c>
      <c r="K10" s="10">
        <f t="shared" si="7"/>
        <v>400</v>
      </c>
      <c r="L10" s="37">
        <f t="shared" ref="L10:L42" si="9">(D10^2)*$M$2</f>
        <v>18.946927306074247</v>
      </c>
      <c r="M10" s="33">
        <f t="shared" ref="M10:M41" si="10">$K$2*(J10-K10)^2</f>
        <v>0</v>
      </c>
      <c r="N10" s="33">
        <f t="shared" ref="N10:N42" si="11">L10+M10</f>
        <v>18.946927306074247</v>
      </c>
      <c r="O10" s="34">
        <f t="shared" ref="O10:O41" si="12">N9+O9</f>
        <v>141.27905036607621</v>
      </c>
      <c r="P10" s="39">
        <f t="shared" si="8"/>
        <v>0.8</v>
      </c>
      <c r="Q10" s="39"/>
    </row>
    <row r="11" spans="1:17" x14ac:dyDescent="0.25">
      <c r="B11" s="3">
        <v>4</v>
      </c>
      <c r="C11" s="2">
        <v>120</v>
      </c>
      <c r="D11" s="8">
        <v>116.813367</v>
      </c>
      <c r="E11" s="7">
        <f t="shared" si="4"/>
        <v>1159.681092</v>
      </c>
      <c r="F11" s="7">
        <f t="shared" si="1"/>
        <v>100</v>
      </c>
      <c r="G11" s="7">
        <f t="shared" ref="G11:G42" si="13">(I11-F11)/$G$2</f>
        <v>5.3227030666666666</v>
      </c>
      <c r="H11" s="7">
        <f t="shared" si="6"/>
        <v>100</v>
      </c>
      <c r="I11" s="23">
        <f t="shared" si="2"/>
        <v>115.9681092</v>
      </c>
      <c r="J11" s="3">
        <f t="shared" si="3"/>
        <v>520</v>
      </c>
      <c r="K11" s="10">
        <f t="shared" si="7"/>
        <v>500</v>
      </c>
      <c r="L11" s="37">
        <f t="shared" si="9"/>
        <v>13.645362709876689</v>
      </c>
      <c r="M11" s="33">
        <f t="shared" si="10"/>
        <v>0.8</v>
      </c>
      <c r="N11" s="33">
        <f>L11+M11</f>
        <v>14.44536270987669</v>
      </c>
      <c r="O11" s="34">
        <f>N10+O10</f>
        <v>160.22597767215046</v>
      </c>
      <c r="P11" s="39">
        <f t="shared" si="8"/>
        <v>0.8</v>
      </c>
      <c r="Q11" s="39"/>
    </row>
    <row r="12" spans="1:17" x14ac:dyDescent="0.25">
      <c r="B12" s="3">
        <v>5</v>
      </c>
      <c r="C12" s="2">
        <v>120</v>
      </c>
      <c r="D12" s="8">
        <v>106.903503</v>
      </c>
      <c r="E12" s="7">
        <f t="shared" si="4"/>
        <v>1270.5926140000001</v>
      </c>
      <c r="F12" s="7">
        <f t="shared" si="1"/>
        <v>105.32270306666666</v>
      </c>
      <c r="G12" s="7">
        <f t="shared" si="13"/>
        <v>7.24551944444445</v>
      </c>
      <c r="H12" s="7">
        <f t="shared" si="6"/>
        <v>105.32270306666666</v>
      </c>
      <c r="I12" s="23">
        <f t="shared" si="2"/>
        <v>127.05926140000001</v>
      </c>
      <c r="J12" s="3">
        <f t="shared" si="3"/>
        <v>640</v>
      </c>
      <c r="K12" s="10">
        <f t="shared" si="7"/>
        <v>600</v>
      </c>
      <c r="L12" s="37">
        <f t="shared" si="9"/>
        <v>11.42835895367101</v>
      </c>
      <c r="M12" s="33">
        <f t="shared" si="10"/>
        <v>3.2</v>
      </c>
      <c r="N12" s="33">
        <f t="shared" si="11"/>
        <v>14.628358953671011</v>
      </c>
      <c r="O12" s="34">
        <f>N11+O11</f>
        <v>174.67134038202715</v>
      </c>
      <c r="P12" s="39">
        <f t="shared" si="8"/>
        <v>0.43084609053847245</v>
      </c>
      <c r="Q12" s="39"/>
    </row>
    <row r="13" spans="1:17" x14ac:dyDescent="0.25">
      <c r="B13" s="3">
        <v>6</v>
      </c>
      <c r="C13" s="2">
        <v>120</v>
      </c>
      <c r="D13" s="8">
        <v>99.212434000000002</v>
      </c>
      <c r="E13" s="7">
        <f t="shared" si="4"/>
        <v>1336.6207519333334</v>
      </c>
      <c r="F13" s="7">
        <f t="shared" si="1"/>
        <v>112.56822251111112</v>
      </c>
      <c r="G13" s="7">
        <f t="shared" si="13"/>
        <v>7.0312842274074114</v>
      </c>
      <c r="H13" s="7">
        <f t="shared" si="6"/>
        <v>112.56822251111112</v>
      </c>
      <c r="I13" s="23">
        <f t="shared" si="2"/>
        <v>133.66207519333335</v>
      </c>
      <c r="J13" s="3">
        <f t="shared" si="3"/>
        <v>760</v>
      </c>
      <c r="K13" s="10">
        <f t="shared" si="7"/>
        <v>705.32270306666669</v>
      </c>
      <c r="L13" s="37">
        <f t="shared" si="9"/>
        <v>9.8431070602043569</v>
      </c>
      <c r="M13" s="33">
        <f t="shared" si="10"/>
        <v>5.9792135998718008</v>
      </c>
      <c r="N13" s="33">
        <f t="shared" si="11"/>
        <v>15.822320660076159</v>
      </c>
      <c r="O13" s="34">
        <f t="shared" ref="O13" si="14">N12+O12</f>
        <v>189.29969933569816</v>
      </c>
      <c r="P13" s="39">
        <f t="shared" si="8"/>
        <v>0.11046263328871112</v>
      </c>
      <c r="Q13" s="39"/>
    </row>
    <row r="14" spans="1:17" x14ac:dyDescent="0.25">
      <c r="B14" s="3">
        <v>7</v>
      </c>
      <c r="C14" s="2">
        <v>120</v>
      </c>
      <c r="D14" s="8">
        <v>100.905815</v>
      </c>
      <c r="E14" s="7">
        <f t="shared" si="4"/>
        <v>1361.7003674222224</v>
      </c>
      <c r="F14" s="7">
        <f t="shared" si="1"/>
        <v>119.59950673851853</v>
      </c>
      <c r="G14" s="7">
        <f t="shared" si="13"/>
        <v>5.5235100012345697</v>
      </c>
      <c r="H14" s="7">
        <f t="shared" si="6"/>
        <v>119.59950673851853</v>
      </c>
      <c r="I14" s="23">
        <f t="shared" si="2"/>
        <v>136.17003674222224</v>
      </c>
      <c r="J14" s="3">
        <f t="shared" si="3"/>
        <v>880</v>
      </c>
      <c r="K14" s="17">
        <f t="shared" si="7"/>
        <v>817.89092557777781</v>
      </c>
      <c r="L14" s="37">
        <f t="shared" si="9"/>
        <v>10.181983500814226</v>
      </c>
      <c r="M14" s="33">
        <f t="shared" si="10"/>
        <v>7.7150742511702699</v>
      </c>
      <c r="N14" s="33">
        <f t="shared" si="11"/>
        <v>17.897057751984498</v>
      </c>
      <c r="O14" s="34">
        <f t="shared" si="12"/>
        <v>205.12201999577434</v>
      </c>
      <c r="P14" s="39">
        <f t="shared" si="8"/>
        <v>3.2078970498413344E-4</v>
      </c>
      <c r="Q14" s="39"/>
    </row>
    <row r="15" spans="1:17" x14ac:dyDescent="0.25">
      <c r="B15" s="3">
        <v>8</v>
      </c>
      <c r="C15" s="2">
        <v>120</v>
      </c>
      <c r="D15" s="8">
        <v>101.574658</v>
      </c>
      <c r="E15" s="7">
        <f t="shared" si="4"/>
        <v>1358.9142276837038</v>
      </c>
      <c r="F15" s="7">
        <f t="shared" si="1"/>
        <v>125.1230167397531</v>
      </c>
      <c r="G15" s="7">
        <f t="shared" si="13"/>
        <v>3.5894686762057595</v>
      </c>
      <c r="H15" s="7">
        <f t="shared" si="6"/>
        <v>125.1230167397531</v>
      </c>
      <c r="I15" s="23">
        <f t="shared" si="2"/>
        <v>135.89142276837038</v>
      </c>
      <c r="J15" s="3">
        <f t="shared" si="3"/>
        <v>1000</v>
      </c>
      <c r="K15" s="10">
        <f t="shared" si="7"/>
        <v>937.49043231629639</v>
      </c>
      <c r="L15" s="37">
        <f t="shared" si="9"/>
        <v>10.317411147816964</v>
      </c>
      <c r="M15" s="33">
        <f>$K$2*(J15-K15)^2</f>
        <v>7.8148921040070443</v>
      </c>
      <c r="N15" s="33">
        <f>L15+M15</f>
        <v>18.132303251824009</v>
      </c>
      <c r="O15" s="34">
        <f t="shared" si="12"/>
        <v>223.01907774775884</v>
      </c>
      <c r="P15" s="39">
        <f t="shared" si="8"/>
        <v>5.2490601031580916E-2</v>
      </c>
      <c r="Q15" s="39"/>
    </row>
    <row r="16" spans="1:17" x14ac:dyDescent="0.25">
      <c r="B16" s="3">
        <v>9</v>
      </c>
      <c r="C16" s="2">
        <v>120</v>
      </c>
      <c r="D16" s="8">
        <v>103.55455499999999</v>
      </c>
      <c r="E16" s="7">
        <f t="shared" si="4"/>
        <v>1340.6947139439508</v>
      </c>
      <c r="F16" s="7">
        <f t="shared" si="1"/>
        <v>128.71248541595887</v>
      </c>
      <c r="G16" s="7">
        <f t="shared" si="13"/>
        <v>1.7856619928120665</v>
      </c>
      <c r="H16" s="7">
        <f t="shared" si="6"/>
        <v>128.71248541595887</v>
      </c>
      <c r="I16" s="23">
        <f t="shared" si="2"/>
        <v>134.06947139439507</v>
      </c>
      <c r="J16" s="3">
        <f t="shared" si="3"/>
        <v>1120</v>
      </c>
      <c r="K16" s="10">
        <f t="shared" si="7"/>
        <v>1062.6134490560494</v>
      </c>
      <c r="L16" s="37">
        <f t="shared" si="9"/>
        <v>10.723545861248024</v>
      </c>
      <c r="M16" s="33">
        <f t="shared" si="10"/>
        <v>6.5864324584852803</v>
      </c>
      <c r="N16" s="33">
        <f t="shared" si="11"/>
        <v>17.309978319733304</v>
      </c>
      <c r="O16" s="34">
        <f>N15+O15</f>
        <v>241.15138099958284</v>
      </c>
      <c r="P16" s="39">
        <f t="shared" si="8"/>
        <v>0.15181480424659188</v>
      </c>
      <c r="Q16" s="39"/>
    </row>
    <row r="17" spans="2:17" x14ac:dyDescent="0.25">
      <c r="B17" s="3">
        <v>10</v>
      </c>
      <c r="C17" s="2">
        <v>120</v>
      </c>
      <c r="D17" s="8">
        <v>111.824151</v>
      </c>
      <c r="E17" s="7">
        <f t="shared" si="4"/>
        <v>1311.194662527992</v>
      </c>
      <c r="F17" s="7">
        <f t="shared" si="1"/>
        <v>130.49814740877093</v>
      </c>
      <c r="G17" s="7">
        <f t="shared" si="13"/>
        <v>0.20710628134276021</v>
      </c>
      <c r="H17" s="7">
        <f t="shared" si="6"/>
        <v>130.49814740877093</v>
      </c>
      <c r="I17" s="23">
        <f t="shared" si="2"/>
        <v>131.11946625279921</v>
      </c>
      <c r="J17" s="3">
        <f t="shared" si="3"/>
        <v>1240</v>
      </c>
      <c r="K17" s="10">
        <f t="shared" si="7"/>
        <v>1191.3259344720082</v>
      </c>
      <c r="L17" s="37">
        <f t="shared" si="9"/>
        <v>12.5046407468708</v>
      </c>
      <c r="M17" s="33">
        <f t="shared" si="10"/>
        <v>4.7383293100464883</v>
      </c>
      <c r="N17" s="33">
        <f t="shared" si="11"/>
        <v>17.242970056917287</v>
      </c>
      <c r="O17" s="34">
        <f t="shared" si="12"/>
        <v>258.46135931931616</v>
      </c>
      <c r="P17" s="39">
        <f t="shared" si="8"/>
        <v>0.22042219803256771</v>
      </c>
      <c r="Q17" s="39"/>
    </row>
    <row r="18" spans="2:17" x14ac:dyDescent="0.25">
      <c r="B18" s="3">
        <v>11</v>
      </c>
      <c r="C18" s="2">
        <v>120</v>
      </c>
      <c r="D18" s="8">
        <v>108.795968</v>
      </c>
      <c r="E18" s="7">
        <f t="shared" si="4"/>
        <v>1281.6023301192213</v>
      </c>
      <c r="F18" s="7">
        <f t="shared" si="1"/>
        <v>130.70525369011369</v>
      </c>
      <c r="G18" s="7">
        <f t="shared" si="13"/>
        <v>-0.84834022606385895</v>
      </c>
      <c r="H18" s="7">
        <f t="shared" si="6"/>
        <v>130.70525369011369</v>
      </c>
      <c r="I18" s="23">
        <f t="shared" si="2"/>
        <v>128.16023301192212</v>
      </c>
      <c r="J18" s="3">
        <f t="shared" si="3"/>
        <v>1360</v>
      </c>
      <c r="K18" s="10">
        <f t="shared" si="7"/>
        <v>1321.824081880779</v>
      </c>
      <c r="L18" s="37">
        <f t="shared" si="9"/>
        <v>11.836562653057024</v>
      </c>
      <c r="M18" s="33">
        <f t="shared" si="10"/>
        <v>2.9148014484909366</v>
      </c>
      <c r="N18" s="33">
        <f t="shared" si="11"/>
        <v>14.75136410154796</v>
      </c>
      <c r="O18" s="34">
        <f t="shared" si="12"/>
        <v>275.70432937623343</v>
      </c>
      <c r="P18" s="39">
        <f t="shared" si="8"/>
        <v>0.22920491313938571</v>
      </c>
      <c r="Q18" s="39"/>
    </row>
    <row r="19" spans="2:17" x14ac:dyDescent="0.25">
      <c r="B19" s="3">
        <v>12</v>
      </c>
      <c r="C19" s="2">
        <v>120</v>
      </c>
      <c r="D19" s="8">
        <v>119.52606900000001</v>
      </c>
      <c r="E19" s="7">
        <f t="shared" si="4"/>
        <v>1252.4717344291075</v>
      </c>
      <c r="F19" s="7">
        <f t="shared" si="1"/>
        <v>129.85691346404982</v>
      </c>
      <c r="G19" s="7">
        <f t="shared" si="13"/>
        <v>-1.5365800070463582</v>
      </c>
      <c r="H19" s="7">
        <f t="shared" si="6"/>
        <v>129.85691346404982</v>
      </c>
      <c r="I19" s="23">
        <f t="shared" si="2"/>
        <v>125.24717344291075</v>
      </c>
      <c r="J19" s="3">
        <f t="shared" si="3"/>
        <v>1480</v>
      </c>
      <c r="K19" s="10">
        <f t="shared" si="7"/>
        <v>1452.5293355708927</v>
      </c>
      <c r="L19" s="37">
        <f t="shared" si="9"/>
        <v>14.286481170592763</v>
      </c>
      <c r="M19" s="33">
        <f t="shared" si="10"/>
        <v>1.5092748083532392</v>
      </c>
      <c r="N19" s="33">
        <f t="shared" si="11"/>
        <v>15.795755978946003</v>
      </c>
      <c r="O19" s="34">
        <f t="shared" si="12"/>
        <v>290.45569347778138</v>
      </c>
      <c r="P19" s="39">
        <f t="shared" si="8"/>
        <v>0.19431748607553342</v>
      </c>
      <c r="Q19" s="39"/>
    </row>
    <row r="20" spans="2:17" x14ac:dyDescent="0.25">
      <c r="B20" s="3">
        <v>13</v>
      </c>
      <c r="C20" s="2">
        <v>120</v>
      </c>
      <c r="D20" s="8">
        <v>115.227715</v>
      </c>
      <c r="E20" s="7">
        <f t="shared" si="4"/>
        <v>1226.1693759650577</v>
      </c>
      <c r="F20" s="7">
        <f t="shared" si="1"/>
        <v>128.32033345700347</v>
      </c>
      <c r="G20" s="7">
        <f t="shared" si="13"/>
        <v>-1.901131953499231</v>
      </c>
      <c r="H20" s="7">
        <f t="shared" si="6"/>
        <v>128.32033345700347</v>
      </c>
      <c r="I20" s="23">
        <f t="shared" si="2"/>
        <v>122.61693759650578</v>
      </c>
      <c r="J20" s="3">
        <f t="shared" si="3"/>
        <v>1600</v>
      </c>
      <c r="K20" s="10">
        <f t="shared" si="7"/>
        <v>1582.3862490349425</v>
      </c>
      <c r="L20" s="37">
        <f t="shared" si="9"/>
        <v>13.277426304121226</v>
      </c>
      <c r="M20" s="33">
        <f t="shared" si="10"/>
        <v>0.62048844611813048</v>
      </c>
      <c r="N20" s="33">
        <f t="shared" si="11"/>
        <v>13.897914750239357</v>
      </c>
      <c r="O20" s="34">
        <f t="shared" si="12"/>
        <v>306.25144945672736</v>
      </c>
      <c r="P20" s="39">
        <f t="shared" si="8"/>
        <v>0.13845589767146269</v>
      </c>
      <c r="Q20" s="39"/>
    </row>
    <row r="21" spans="2:17" x14ac:dyDescent="0.25">
      <c r="B21" s="3">
        <v>14</v>
      </c>
      <c r="C21" s="2">
        <v>120</v>
      </c>
      <c r="D21" s="8">
        <v>119.91098700000001</v>
      </c>
      <c r="E21" s="7">
        <f t="shared" si="4"/>
        <v>1209.6731935080543</v>
      </c>
      <c r="F21" s="7">
        <f t="shared" si="1"/>
        <v>126.41920150350424</v>
      </c>
      <c r="G21" s="7">
        <f t="shared" si="13"/>
        <v>-1.8172940508996049</v>
      </c>
      <c r="H21" s="7">
        <f t="shared" si="6"/>
        <v>126.41920150350424</v>
      </c>
      <c r="I21" s="23">
        <f t="shared" si="2"/>
        <v>120.96731935080543</v>
      </c>
      <c r="J21" s="3">
        <f t="shared" si="3"/>
        <v>1720</v>
      </c>
      <c r="K21" s="10">
        <f t="shared" si="7"/>
        <v>1710.7065824919459</v>
      </c>
      <c r="L21" s="37">
        <f t="shared" si="9"/>
        <v>14.37864480331417</v>
      </c>
      <c r="M21" s="33">
        <f t="shared" si="10"/>
        <v>0.17273521795801156</v>
      </c>
      <c r="N21" s="33">
        <f t="shared" si="11"/>
        <v>14.551380021272182</v>
      </c>
      <c r="O21" s="34">
        <f t="shared" si="12"/>
        <v>320.14936420696671</v>
      </c>
      <c r="P21" s="39">
        <f t="shared" si="8"/>
        <v>8.2412295885182202E-2</v>
      </c>
      <c r="Q21" s="39"/>
    </row>
    <row r="22" spans="2:17" x14ac:dyDescent="0.25">
      <c r="B22" s="3">
        <v>15</v>
      </c>
      <c r="C22" s="2">
        <v>120</v>
      </c>
      <c r="D22" s="8">
        <v>122.385437</v>
      </c>
      <c r="E22" s="7">
        <f t="shared" si="4"/>
        <v>1192.04996000455</v>
      </c>
      <c r="F22" s="7">
        <f t="shared" si="1"/>
        <v>124.60190745260464</v>
      </c>
      <c r="G22" s="7">
        <f t="shared" si="13"/>
        <v>-1.7989704840498792</v>
      </c>
      <c r="H22" s="7">
        <f t="shared" si="6"/>
        <v>124.60190745260464</v>
      </c>
      <c r="I22" s="23">
        <f t="shared" si="2"/>
        <v>119.204996000455</v>
      </c>
      <c r="J22" s="3">
        <f t="shared" si="3"/>
        <v>1840</v>
      </c>
      <c r="K22" s="10">
        <f t="shared" si="7"/>
        <v>1837.1257839954501</v>
      </c>
      <c r="L22" s="37">
        <f t="shared" si="9"/>
        <v>14.978195189680967</v>
      </c>
      <c r="M22" s="33">
        <f t="shared" si="10"/>
        <v>1.652223528162167E-2</v>
      </c>
      <c r="N22" s="33">
        <f t="shared" si="11"/>
        <v>14.994717424962589</v>
      </c>
      <c r="O22" s="34">
        <f t="shared" si="12"/>
        <v>334.70074422823888</v>
      </c>
      <c r="P22" s="39">
        <f t="shared" si="8"/>
        <v>4.2355104404676172E-2</v>
      </c>
      <c r="Q22" s="39"/>
    </row>
    <row r="23" spans="2:17" x14ac:dyDescent="0.25">
      <c r="B23" s="3">
        <v>16</v>
      </c>
      <c r="C23" s="2">
        <v>120</v>
      </c>
      <c r="D23" s="8">
        <v>124.69295099999999</v>
      </c>
      <c r="E23" s="7">
        <f t="shared" si="4"/>
        <v>1186.9741215519455</v>
      </c>
      <c r="F23" s="7">
        <f t="shared" si="1"/>
        <v>122.80293696855476</v>
      </c>
      <c r="G23" s="7">
        <f t="shared" si="13"/>
        <v>-1.3685082711200731</v>
      </c>
      <c r="H23" s="7">
        <f t="shared" si="6"/>
        <v>122.80293696855476</v>
      </c>
      <c r="I23" s="23">
        <f t="shared" si="2"/>
        <v>118.69741215519454</v>
      </c>
      <c r="J23" s="3">
        <f t="shared" si="3"/>
        <v>1960</v>
      </c>
      <c r="K23" s="10">
        <f t="shared" si="7"/>
        <v>1961.7276914480547</v>
      </c>
      <c r="L23" s="37">
        <f t="shared" si="9"/>
        <v>15.548332029088401</v>
      </c>
      <c r="M23" s="33">
        <f t="shared" si="10"/>
        <v>5.9698354793623924E-3</v>
      </c>
      <c r="N23" s="33">
        <f t="shared" si="11"/>
        <v>15.554301864567764</v>
      </c>
      <c r="O23" s="34">
        <f t="shared" si="12"/>
        <v>349.69546165320145</v>
      </c>
      <c r="P23" s="39">
        <f t="shared" si="8"/>
        <v>1.5712911299381904E-2</v>
      </c>
      <c r="Q23" s="39"/>
    </row>
    <row r="24" spans="2:17" x14ac:dyDescent="0.25">
      <c r="B24" s="3">
        <v>17</v>
      </c>
      <c r="C24" s="2">
        <v>120</v>
      </c>
      <c r="D24" s="8">
        <v>117.84640899999999</v>
      </c>
      <c r="E24" s="7">
        <f t="shared" si="4"/>
        <v>1179.3988995833906</v>
      </c>
      <c r="F24" s="7">
        <f t="shared" si="1"/>
        <v>121.43442869743468</v>
      </c>
      <c r="G24" s="7">
        <f t="shared" si="13"/>
        <v>-1.1648462463652056</v>
      </c>
      <c r="H24" s="7">
        <f t="shared" si="6"/>
        <v>121.43442869743468</v>
      </c>
      <c r="I24" s="23">
        <f t="shared" si="2"/>
        <v>117.93988995833907</v>
      </c>
      <c r="J24" s="3">
        <f t="shared" si="3"/>
        <v>2080</v>
      </c>
      <c r="K24" s="10">
        <f t="shared" si="7"/>
        <v>2084.5306284166095</v>
      </c>
      <c r="L24" s="37">
        <f t="shared" si="9"/>
        <v>13.88777611419528</v>
      </c>
      <c r="M24" s="33">
        <f t="shared" si="10"/>
        <v>4.1053187698778804E-2</v>
      </c>
      <c r="N24" s="33">
        <f t="shared" si="11"/>
        <v>13.928829301894059</v>
      </c>
      <c r="O24" s="34">
        <f t="shared" si="12"/>
        <v>365.24976351776922</v>
      </c>
      <c r="P24" s="39">
        <f t="shared" si="8"/>
        <v>4.1151713760483226E-3</v>
      </c>
      <c r="Q24" s="39"/>
    </row>
    <row r="25" spans="2:17" x14ac:dyDescent="0.25">
      <c r="B25" s="3">
        <v>18</v>
      </c>
      <c r="C25" s="2">
        <v>120</v>
      </c>
      <c r="D25" s="8">
        <v>119.107401</v>
      </c>
      <c r="E25" s="7">
        <f t="shared" si="4"/>
        <v>1177.8754578859559</v>
      </c>
      <c r="F25" s="7">
        <f t="shared" si="1"/>
        <v>120.26958245106948</v>
      </c>
      <c r="G25" s="7">
        <f t="shared" si="13"/>
        <v>-0.82734555415796274</v>
      </c>
      <c r="H25" s="7">
        <f t="shared" si="6"/>
        <v>120.26958245106948</v>
      </c>
      <c r="I25" s="23">
        <f t="shared" si="2"/>
        <v>117.78754578859559</v>
      </c>
      <c r="J25" s="3">
        <f t="shared" si="3"/>
        <v>2200</v>
      </c>
      <c r="K25" s="10">
        <f t="shared" si="7"/>
        <v>2205.9650571140442</v>
      </c>
      <c r="L25" s="37">
        <f t="shared" si="9"/>
        <v>14.186572972974801</v>
      </c>
      <c r="M25" s="33">
        <f t="shared" si="10"/>
        <v>7.1163812747617614E-2</v>
      </c>
      <c r="N25" s="33">
        <f t="shared" si="11"/>
        <v>14.257736785722418</v>
      </c>
      <c r="O25" s="34">
        <f t="shared" si="12"/>
        <v>379.17859281966327</v>
      </c>
      <c r="P25" s="39">
        <f t="shared" si="8"/>
        <v>1.4534939584925929E-4</v>
      </c>
      <c r="Q25" s="39"/>
    </row>
    <row r="26" spans="2:17" x14ac:dyDescent="0.25">
      <c r="B26" s="3">
        <v>19</v>
      </c>
      <c r="C26" s="2">
        <v>120</v>
      </c>
      <c r="D26" s="8">
        <v>124.291034</v>
      </c>
      <c r="E26" s="7">
        <f t="shared" si="4"/>
        <v>1179.9913124348864</v>
      </c>
      <c r="F26" s="7">
        <f t="shared" si="1"/>
        <v>119.44223689691152</v>
      </c>
      <c r="G26" s="7">
        <f t="shared" si="13"/>
        <v>-0.48103521780763003</v>
      </c>
      <c r="H26" s="7">
        <f t="shared" si="6"/>
        <v>119.44223689691152</v>
      </c>
      <c r="I26" s="23">
        <f t="shared" si="2"/>
        <v>117.99913124348863</v>
      </c>
      <c r="J26" s="3">
        <f t="shared" si="3"/>
        <v>2320</v>
      </c>
      <c r="K26" s="10">
        <f t="shared" si="7"/>
        <v>2326.2346395651139</v>
      </c>
      <c r="L26" s="37">
        <f t="shared" si="9"/>
        <v>15.448261132789156</v>
      </c>
      <c r="M26" s="33">
        <f t="shared" si="10"/>
        <v>7.7741461013766444E-2</v>
      </c>
      <c r="N26" s="33">
        <f t="shared" si="11"/>
        <v>15.526002593802923</v>
      </c>
      <c r="O26" s="34">
        <f t="shared" si="12"/>
        <v>393.43632960538571</v>
      </c>
      <c r="P26" s="39">
        <f t="shared" si="8"/>
        <v>6.2219935833377187E-4</v>
      </c>
      <c r="Q26" s="39"/>
    </row>
    <row r="27" spans="2:17" x14ac:dyDescent="0.25">
      <c r="B27" s="3">
        <v>20</v>
      </c>
      <c r="C27" s="2">
        <v>120</v>
      </c>
      <c r="D27" s="8">
        <v>121.249171</v>
      </c>
      <c r="E27" s="7">
        <f t="shared" si="4"/>
        <v>1185.2420265379749</v>
      </c>
      <c r="F27" s="7">
        <f t="shared" si="1"/>
        <v>118.96120167910389</v>
      </c>
      <c r="G27" s="7">
        <f t="shared" si="13"/>
        <v>-0.145666341768802</v>
      </c>
      <c r="H27" s="7">
        <f t="shared" si="6"/>
        <v>118.96120167910389</v>
      </c>
      <c r="I27" s="23">
        <f t="shared" si="2"/>
        <v>118.52420265379749</v>
      </c>
      <c r="J27" s="3">
        <f t="shared" si="3"/>
        <v>2440</v>
      </c>
      <c r="K27" s="10">
        <f t="shared" si="7"/>
        <v>2445.6768764620256</v>
      </c>
      <c r="L27" s="37">
        <f t="shared" si="9"/>
        <v>14.701361468187242</v>
      </c>
      <c r="M27" s="33">
        <f t="shared" si="10"/>
        <v>6.4453852730200031E-2</v>
      </c>
      <c r="N27" s="33">
        <f t="shared" si="11"/>
        <v>14.765815320917442</v>
      </c>
      <c r="O27" s="34">
        <f t="shared" si="12"/>
        <v>408.96233219918861</v>
      </c>
      <c r="P27" s="39">
        <f t="shared" si="8"/>
        <v>2.1582039029931382E-3</v>
      </c>
      <c r="Q27" s="39"/>
    </row>
    <row r="28" spans="2:17" x14ac:dyDescent="0.25">
      <c r="B28" s="3">
        <v>21</v>
      </c>
      <c r="C28" s="2">
        <v>120</v>
      </c>
      <c r="D28" s="8">
        <v>125.60300700000001</v>
      </c>
      <c r="E28" s="7">
        <f t="shared" si="4"/>
        <v>1184.127233858871</v>
      </c>
      <c r="F28" s="7">
        <f t="shared" si="1"/>
        <v>118.81553533733509</v>
      </c>
      <c r="G28" s="7">
        <f t="shared" si="13"/>
        <v>-0.13427065048266229</v>
      </c>
      <c r="H28" s="7">
        <f t="shared" si="6"/>
        <v>118.81553533733509</v>
      </c>
      <c r="I28" s="23">
        <f t="shared" si="2"/>
        <v>118.41272338588711</v>
      </c>
      <c r="J28" s="3">
        <f t="shared" si="3"/>
        <v>2560</v>
      </c>
      <c r="K28" s="10">
        <f t="shared" si="7"/>
        <v>2564.6380781411294</v>
      </c>
      <c r="L28" s="37">
        <f t="shared" si="9"/>
        <v>15.776115367442051</v>
      </c>
      <c r="M28" s="33">
        <f t="shared" si="10"/>
        <v>4.3023537686445193E-2</v>
      </c>
      <c r="N28" s="33">
        <f t="shared" si="11"/>
        <v>15.819138905128495</v>
      </c>
      <c r="O28" s="34">
        <f t="shared" si="12"/>
        <v>423.72814752010606</v>
      </c>
      <c r="P28" s="39">
        <f t="shared" si="8"/>
        <v>2.8059130742037887E-3</v>
      </c>
      <c r="Q28" s="39"/>
    </row>
    <row r="29" spans="2:17" x14ac:dyDescent="0.25">
      <c r="B29" s="3">
        <v>22</v>
      </c>
      <c r="C29" s="2">
        <v>120</v>
      </c>
      <c r="D29" s="8">
        <v>120.210285</v>
      </c>
      <c r="E29" s="7">
        <f t="shared" si="4"/>
        <v>1184.4190995215358</v>
      </c>
      <c r="F29" s="7">
        <f t="shared" si="1"/>
        <v>118.68126468685243</v>
      </c>
      <c r="G29" s="7">
        <f t="shared" si="13"/>
        <v>-7.978491156628327E-2</v>
      </c>
      <c r="H29" s="7">
        <f t="shared" si="6"/>
        <v>118.68126468685243</v>
      </c>
      <c r="I29" s="23">
        <f t="shared" si="2"/>
        <v>118.44190995215358</v>
      </c>
      <c r="J29" s="3">
        <f t="shared" si="3"/>
        <v>2680</v>
      </c>
      <c r="K29" s="10">
        <f t="shared" si="7"/>
        <v>2683.4536134784644</v>
      </c>
      <c r="L29" s="37">
        <f t="shared" si="9"/>
        <v>14.450512619781225</v>
      </c>
      <c r="M29" s="33">
        <f t="shared" si="10"/>
        <v>2.385489211726162E-2</v>
      </c>
      <c r="N29" s="33">
        <f t="shared" si="11"/>
        <v>14.474367511898487</v>
      </c>
      <c r="O29" s="34">
        <f t="shared" si="12"/>
        <v>439.54728642523457</v>
      </c>
      <c r="P29" s="39">
        <f t="shared" si="8"/>
        <v>3.4781256522848406E-3</v>
      </c>
      <c r="Q29" s="39"/>
    </row>
    <row r="30" spans="2:17" x14ac:dyDescent="0.25">
      <c r="B30" s="3">
        <v>23</v>
      </c>
      <c r="C30" s="2">
        <v>120</v>
      </c>
      <c r="D30" s="8">
        <v>118.79460899999999</v>
      </c>
      <c r="E30" s="7">
        <f t="shared" si="4"/>
        <v>1190.0288688346834</v>
      </c>
      <c r="F30" s="7">
        <f t="shared" si="1"/>
        <v>118.60147977528615</v>
      </c>
      <c r="G30" s="7">
        <f t="shared" si="13"/>
        <v>0.13380236939406132</v>
      </c>
      <c r="H30" s="7">
        <f t="shared" si="6"/>
        <v>118.60147977528615</v>
      </c>
      <c r="I30" s="23">
        <f t="shared" si="2"/>
        <v>119.00288688346834</v>
      </c>
      <c r="J30" s="3">
        <f t="shared" si="3"/>
        <v>2800</v>
      </c>
      <c r="K30" s="10">
        <f t="shared" si="7"/>
        <v>2802.1348781653169</v>
      </c>
      <c r="L30" s="37">
        <f t="shared" si="9"/>
        <v>14.112159127462879</v>
      </c>
      <c r="M30" s="33">
        <f t="shared" si="10"/>
        <v>9.1154095614935111E-3</v>
      </c>
      <c r="N30" s="33">
        <f t="shared" si="11"/>
        <v>14.121274537024373</v>
      </c>
      <c r="O30" s="34">
        <f t="shared" si="12"/>
        <v>454.02165393713307</v>
      </c>
      <c r="P30" s="39">
        <f t="shared" si="8"/>
        <v>3.9117176378673487E-3</v>
      </c>
      <c r="Q30" s="39"/>
    </row>
    <row r="31" spans="2:17" x14ac:dyDescent="0.25">
      <c r="B31" s="3">
        <v>24</v>
      </c>
      <c r="C31" s="2">
        <v>120</v>
      </c>
      <c r="D31" s="8">
        <v>122.119877</v>
      </c>
      <c r="E31" s="7">
        <f t="shared" si="4"/>
        <v>1192.6765600593972</v>
      </c>
      <c r="F31" s="7">
        <f t="shared" si="1"/>
        <v>118.73528214468021</v>
      </c>
      <c r="G31" s="7">
        <f t="shared" si="13"/>
        <v>0.17745795375316695</v>
      </c>
      <c r="H31" s="7">
        <f t="shared" si="6"/>
        <v>118.73528214468021</v>
      </c>
      <c r="I31" s="23">
        <f t="shared" si="2"/>
        <v>119.26765600593971</v>
      </c>
      <c r="J31" s="3">
        <f t="shared" si="3"/>
        <v>2920</v>
      </c>
      <c r="K31" s="10">
        <f t="shared" si="7"/>
        <v>2920.7363579406028</v>
      </c>
      <c r="L31" s="37">
        <f t="shared" si="9"/>
        <v>14.91326435849513</v>
      </c>
      <c r="M31" s="33">
        <f t="shared" si="10"/>
        <v>1.0844460333776797E-3</v>
      </c>
      <c r="N31" s="33">
        <f t="shared" si="11"/>
        <v>14.914348804528508</v>
      </c>
      <c r="O31" s="34">
        <f t="shared" si="12"/>
        <v>468.14292847415743</v>
      </c>
      <c r="P31" s="39">
        <f t="shared" si="8"/>
        <v>3.199022507129366E-3</v>
      </c>
      <c r="Q31" s="39"/>
    </row>
    <row r="32" spans="2:17" x14ac:dyDescent="0.25">
      <c r="B32" s="3">
        <v>25</v>
      </c>
      <c r="C32" s="2">
        <v>120</v>
      </c>
      <c r="D32" s="8">
        <v>127.64285099999999</v>
      </c>
      <c r="E32" s="7">
        <f t="shared" si="4"/>
        <v>1199.5442849147169</v>
      </c>
      <c r="F32" s="7">
        <f t="shared" si="1"/>
        <v>118.91274009843337</v>
      </c>
      <c r="G32" s="7">
        <f t="shared" si="13"/>
        <v>0.34722946434610452</v>
      </c>
      <c r="H32" s="7">
        <f t="shared" si="6"/>
        <v>118.91274009843337</v>
      </c>
      <c r="I32" s="23">
        <f t="shared" si="2"/>
        <v>119.95442849147169</v>
      </c>
      <c r="J32" s="3">
        <f t="shared" si="3"/>
        <v>3040</v>
      </c>
      <c r="K32" s="10">
        <f t="shared" si="7"/>
        <v>3039.4716400852831</v>
      </c>
      <c r="L32" s="37">
        <f t="shared" si="9"/>
        <v>16.292697411408199</v>
      </c>
      <c r="M32" s="33">
        <f t="shared" si="10"/>
        <v>5.5832839895936259E-4</v>
      </c>
      <c r="N32" s="33">
        <f t="shared" si="11"/>
        <v>16.293255739807158</v>
      </c>
      <c r="O32" s="34">
        <f t="shared" si="12"/>
        <v>483.05727727868594</v>
      </c>
      <c r="P32" s="39">
        <f t="shared" si="8"/>
        <v>2.3642681871093355E-3</v>
      </c>
      <c r="Q32" s="39"/>
    </row>
    <row r="33" spans="1:17" x14ac:dyDescent="0.25">
      <c r="B33" s="3">
        <v>26</v>
      </c>
      <c r="C33" s="2">
        <v>120</v>
      </c>
      <c r="D33" s="8">
        <v>126.831763</v>
      </c>
      <c r="E33" s="7">
        <f t="shared" si="4"/>
        <v>1200.8418298162833</v>
      </c>
      <c r="F33" s="7">
        <f t="shared" si="1"/>
        <v>119.25996956277947</v>
      </c>
      <c r="G33" s="7">
        <f t="shared" si="13"/>
        <v>0.27473780628295214</v>
      </c>
      <c r="H33" s="7">
        <f t="shared" si="6"/>
        <v>119.25996956277947</v>
      </c>
      <c r="I33" s="23">
        <f t="shared" si="2"/>
        <v>120.08418298162833</v>
      </c>
      <c r="J33" s="3">
        <f t="shared" si="3"/>
        <v>3160</v>
      </c>
      <c r="K33" s="10">
        <f t="shared" si="7"/>
        <v>3158.3843801837165</v>
      </c>
      <c r="L33" s="37">
        <f t="shared" si="9"/>
        <v>16.08629610568817</v>
      </c>
      <c r="M33" s="33">
        <f t="shared" si="10"/>
        <v>5.2204547815356654E-3</v>
      </c>
      <c r="N33" s="33">
        <f t="shared" si="11"/>
        <v>16.091516560469707</v>
      </c>
      <c r="O33" s="34">
        <f t="shared" si="12"/>
        <v>499.35053301849308</v>
      </c>
      <c r="P33" s="39">
        <f t="shared" si="8"/>
        <v>1.0952900960256044E-3</v>
      </c>
      <c r="Q33" s="39"/>
    </row>
    <row r="34" spans="1:17" x14ac:dyDescent="0.25">
      <c r="B34" s="3">
        <v>27</v>
      </c>
      <c r="C34" s="2">
        <v>120</v>
      </c>
      <c r="D34" s="8">
        <v>128.09689900000001</v>
      </c>
      <c r="E34" s="7">
        <f t="shared" si="4"/>
        <v>1200.3764692535037</v>
      </c>
      <c r="F34" s="7">
        <f t="shared" si="1"/>
        <v>119.53470736906243</v>
      </c>
      <c r="G34" s="7">
        <f t="shared" si="13"/>
        <v>0.16764651876264716</v>
      </c>
      <c r="H34" s="7">
        <f t="shared" si="6"/>
        <v>119.53470736906243</v>
      </c>
      <c r="I34" s="23">
        <f t="shared" si="2"/>
        <v>120.03764692535037</v>
      </c>
      <c r="J34" s="3">
        <f t="shared" si="3"/>
        <v>3280</v>
      </c>
      <c r="K34" s="10">
        <f t="shared" si="7"/>
        <v>3277.6443497464961</v>
      </c>
      <c r="L34" s="37">
        <f t="shared" si="9"/>
        <v>16.408815533416202</v>
      </c>
      <c r="M34" s="33">
        <f t="shared" si="10"/>
        <v>1.1098176233665803E-2</v>
      </c>
      <c r="N34" s="33">
        <f t="shared" si="11"/>
        <v>16.419913709649869</v>
      </c>
      <c r="O34" s="34">
        <f t="shared" si="12"/>
        <v>515.44204957896284</v>
      </c>
      <c r="P34" s="39">
        <f t="shared" si="8"/>
        <v>4.3299446480960896E-4</v>
      </c>
      <c r="Q34" s="39"/>
    </row>
    <row r="35" spans="1:17" x14ac:dyDescent="0.25">
      <c r="B35" s="3">
        <v>28</v>
      </c>
      <c r="C35" s="2">
        <v>120</v>
      </c>
      <c r="D35" s="8">
        <v>124.572547</v>
      </c>
      <c r="E35" s="7">
        <f t="shared" si="4"/>
        <v>1202.9616388844413</v>
      </c>
      <c r="F35" s="7">
        <f t="shared" si="1"/>
        <v>119.70235388782508</v>
      </c>
      <c r="G35" s="7">
        <f t="shared" si="13"/>
        <v>0.19793666687301462</v>
      </c>
      <c r="H35" s="7">
        <f t="shared" si="6"/>
        <v>119.70235388782508</v>
      </c>
      <c r="I35" s="23">
        <f t="shared" si="2"/>
        <v>120.29616388844413</v>
      </c>
      <c r="J35" s="3">
        <f t="shared" si="3"/>
        <v>3400</v>
      </c>
      <c r="K35" s="10">
        <f t="shared" si="7"/>
        <v>3397.1790571155584</v>
      </c>
      <c r="L35" s="37">
        <f t="shared" si="9"/>
        <v>15.51831946606721</v>
      </c>
      <c r="M35" s="33">
        <f t="shared" si="10"/>
        <v>1.5915437514563303E-2</v>
      </c>
      <c r="N35" s="33">
        <f t="shared" si="11"/>
        <v>15.534234903581773</v>
      </c>
      <c r="O35" s="34">
        <f t="shared" si="12"/>
        <v>531.86196328861274</v>
      </c>
      <c r="P35" s="39">
        <f t="shared" si="8"/>
        <v>1.7718641618568625E-4</v>
      </c>
      <c r="Q35" s="39"/>
    </row>
    <row r="36" spans="1:17" x14ac:dyDescent="0.25">
      <c r="B36" s="3">
        <v>29</v>
      </c>
      <c r="C36" s="2">
        <v>120</v>
      </c>
      <c r="D36" s="8">
        <v>129.667383</v>
      </c>
      <c r="E36" s="7">
        <f t="shared" si="4"/>
        <v>1210.9021359966164</v>
      </c>
      <c r="F36" s="7">
        <f t="shared" si="1"/>
        <v>119.9002905546981</v>
      </c>
      <c r="G36" s="7">
        <f t="shared" si="13"/>
        <v>0.39664101498784515</v>
      </c>
      <c r="H36" s="7">
        <f t="shared" si="6"/>
        <v>119.9002905546981</v>
      </c>
      <c r="I36" s="23">
        <f t="shared" si="2"/>
        <v>121.09021359966164</v>
      </c>
      <c r="J36" s="3">
        <f t="shared" si="3"/>
        <v>3520</v>
      </c>
      <c r="K36" s="10">
        <f t="shared" si="7"/>
        <v>3516.8814110033836</v>
      </c>
      <c r="L36" s="37">
        <f t="shared" si="9"/>
        <v>16.813630214068688</v>
      </c>
      <c r="M36" s="33">
        <f>$K$2*(J36-K36)^2</f>
        <v>1.9451194659633537E-2</v>
      </c>
      <c r="N36" s="33">
        <f t="shared" si="11"/>
        <v>16.833081408728322</v>
      </c>
      <c r="O36" s="34">
        <f t="shared" si="12"/>
        <v>547.39619819219456</v>
      </c>
      <c r="P36" s="39">
        <f t="shared" si="8"/>
        <v>1.9883946964824141E-5</v>
      </c>
      <c r="Q36" s="39"/>
    </row>
    <row r="37" spans="1:17" x14ac:dyDescent="0.25">
      <c r="B37" s="3">
        <v>30</v>
      </c>
      <c r="C37" s="2">
        <v>120</v>
      </c>
      <c r="D37" s="8">
        <v>123.09179</v>
      </c>
      <c r="E37" s="7">
        <f t="shared" si="4"/>
        <v>1217.8336084419182</v>
      </c>
      <c r="F37" s="7">
        <f t="shared" si="1"/>
        <v>120.29693156968595</v>
      </c>
      <c r="G37" s="7">
        <f t="shared" si="13"/>
        <v>0.49547642483528875</v>
      </c>
      <c r="H37" s="7">
        <f t="shared" si="6"/>
        <v>120.29693156968595</v>
      </c>
      <c r="I37" s="23">
        <f t="shared" si="2"/>
        <v>121.78336084419182</v>
      </c>
      <c r="J37" s="3">
        <f t="shared" si="3"/>
        <v>3640</v>
      </c>
      <c r="K37" s="10">
        <f t="shared" si="7"/>
        <v>3636.7817015580817</v>
      </c>
      <c r="L37" s="37">
        <f t="shared" si="9"/>
        <v>15.151588765404101</v>
      </c>
      <c r="M37" s="33">
        <f t="shared" si="10"/>
        <v>2.0714889722506874E-2</v>
      </c>
      <c r="N37" s="33">
        <f t="shared" si="11"/>
        <v>15.172303655126608</v>
      </c>
      <c r="O37" s="34">
        <f t="shared" si="12"/>
        <v>564.22927960092284</v>
      </c>
      <c r="P37" s="39">
        <f t="shared" si="8"/>
        <v>1.7633671415232731E-4</v>
      </c>
      <c r="Q37" s="39"/>
    </row>
    <row r="38" spans="1:17" x14ac:dyDescent="0.25">
      <c r="B38" s="3">
        <v>31</v>
      </c>
      <c r="C38" s="2">
        <v>120</v>
      </c>
      <c r="D38" s="8">
        <v>118.535635</v>
      </c>
      <c r="E38" s="7">
        <f t="shared" si="4"/>
        <v>1225.6335758722321</v>
      </c>
      <c r="F38" s="7">
        <f t="shared" si="1"/>
        <v>120.79240799452124</v>
      </c>
      <c r="G38" s="7">
        <f t="shared" si="13"/>
        <v>0.59031653090065583</v>
      </c>
      <c r="H38" s="7">
        <f t="shared" si="6"/>
        <v>120.79240799452124</v>
      </c>
      <c r="I38" s="23">
        <f t="shared" si="2"/>
        <v>122.56335758722321</v>
      </c>
      <c r="J38" s="3">
        <f t="shared" si="3"/>
        <v>3760</v>
      </c>
      <c r="K38" s="10">
        <f t="shared" si="7"/>
        <v>3757.0786331277677</v>
      </c>
      <c r="L38" s="37">
        <f t="shared" si="9"/>
        <v>14.050696764853225</v>
      </c>
      <c r="M38" s="33">
        <f t="shared" si="10"/>
        <v>1.7068768804352475E-2</v>
      </c>
      <c r="N38" s="33">
        <f t="shared" si="11"/>
        <v>14.067765533657576</v>
      </c>
      <c r="O38" s="34">
        <f t="shared" si="12"/>
        <v>579.40158325604943</v>
      </c>
      <c r="P38" s="39">
        <f t="shared" si="8"/>
        <v>1.2558208595623511E-3</v>
      </c>
      <c r="Q38" s="39"/>
    </row>
    <row r="39" spans="1:17" x14ac:dyDescent="0.25">
      <c r="B39" s="3">
        <v>32</v>
      </c>
      <c r="C39" s="2">
        <v>120</v>
      </c>
      <c r="D39" s="8">
        <v>105.193628</v>
      </c>
      <c r="E39" s="7">
        <f t="shared" si="4"/>
        <v>1229.4137148777108</v>
      </c>
      <c r="F39" s="7">
        <f t="shared" si="1"/>
        <v>121.38272452542189</v>
      </c>
      <c r="G39" s="7">
        <f t="shared" si="13"/>
        <v>0.51954898744972888</v>
      </c>
      <c r="H39" s="7">
        <f t="shared" si="6"/>
        <v>121.38272452542189</v>
      </c>
      <c r="I39" s="23">
        <f t="shared" si="2"/>
        <v>122.94137148777108</v>
      </c>
      <c r="J39" s="3">
        <f t="shared" si="3"/>
        <v>3880</v>
      </c>
      <c r="K39" s="10">
        <f t="shared" si="7"/>
        <v>3877.8710411222892</v>
      </c>
      <c r="L39" s="37">
        <f t="shared" si="9"/>
        <v>11.065699371802385</v>
      </c>
      <c r="M39" s="33">
        <f t="shared" si="10"/>
        <v>9.064931805967508E-3</v>
      </c>
      <c r="N39" s="33">
        <f t="shared" si="11"/>
        <v>11.074764303608353</v>
      </c>
      <c r="O39" s="34">
        <f t="shared" si="12"/>
        <v>593.46934878970706</v>
      </c>
      <c r="P39" s="39">
        <f t="shared" si="8"/>
        <v>3.8238542264063943E-3</v>
      </c>
      <c r="Q39" s="39"/>
    </row>
    <row r="40" spans="1:17" x14ac:dyDescent="0.25">
      <c r="B40" s="3">
        <v>33</v>
      </c>
      <c r="C40" s="2">
        <v>120</v>
      </c>
      <c r="D40" s="8">
        <v>94.023910999999998</v>
      </c>
      <c r="E40" s="7">
        <f t="shared" si="4"/>
        <v>1237.6983733522889</v>
      </c>
      <c r="F40" s="7">
        <f t="shared" si="1"/>
        <v>121.90227351287162</v>
      </c>
      <c r="G40" s="7">
        <f t="shared" si="13"/>
        <v>0.62252127411908964</v>
      </c>
      <c r="H40" s="7">
        <f t="shared" si="6"/>
        <v>121.90227351287162</v>
      </c>
      <c r="I40" s="23">
        <f t="shared" si="2"/>
        <v>123.76983733522889</v>
      </c>
      <c r="J40" s="3">
        <f t="shared" si="3"/>
        <v>4000</v>
      </c>
      <c r="K40" s="10">
        <f t="shared" si="7"/>
        <v>3999.2537656477111</v>
      </c>
      <c r="L40" s="37">
        <f t="shared" si="9"/>
        <v>8.8404958397359206</v>
      </c>
      <c r="M40" s="33">
        <f t="shared" si="10"/>
        <v>1.1137314170719666E-3</v>
      </c>
      <c r="N40" s="33">
        <f t="shared" si="11"/>
        <v>8.8416095711529934</v>
      </c>
      <c r="O40" s="34">
        <f t="shared" si="12"/>
        <v>604.54411309331545</v>
      </c>
      <c r="P40" s="39">
        <f t="shared" si="8"/>
        <v>7.2372890355458398E-3</v>
      </c>
      <c r="Q40" s="39"/>
    </row>
    <row r="41" spans="1:17" x14ac:dyDescent="0.25">
      <c r="B41" s="3">
        <v>34</v>
      </c>
      <c r="C41" s="2">
        <v>120</v>
      </c>
      <c r="D41" s="8">
        <v>84.703581</v>
      </c>
      <c r="E41" s="7">
        <f t="shared" si="4"/>
        <v>1238.8878898394171</v>
      </c>
      <c r="F41" s="7">
        <f t="shared" si="1"/>
        <v>122.52479478699071</v>
      </c>
      <c r="G41" s="7">
        <f t="shared" si="13"/>
        <v>0.45466473231699922</v>
      </c>
      <c r="H41" s="7">
        <f t="shared" si="6"/>
        <v>122.52479478699071</v>
      </c>
      <c r="I41" s="23">
        <f t="shared" si="2"/>
        <v>123.88878898394171</v>
      </c>
      <c r="J41" s="3">
        <f t="shared" si="3"/>
        <v>4120</v>
      </c>
      <c r="K41" s="10">
        <f t="shared" si="7"/>
        <v>4121.1560391605826</v>
      </c>
      <c r="L41" s="37">
        <f t="shared" si="9"/>
        <v>7.1746966342235607</v>
      </c>
      <c r="M41" s="33">
        <f t="shared" si="10"/>
        <v>2.6728530816011492E-3</v>
      </c>
      <c r="N41" s="33">
        <f t="shared" si="11"/>
        <v>7.1773694873051621</v>
      </c>
      <c r="O41" s="34">
        <f t="shared" si="12"/>
        <v>613.3857226644684</v>
      </c>
      <c r="P41" s="39">
        <f t="shared" si="8"/>
        <v>1.2749177432830936E-2</v>
      </c>
      <c r="Q41" s="39"/>
    </row>
    <row r="42" spans="1:17" x14ac:dyDescent="0.25">
      <c r="B42" s="3">
        <v>35</v>
      </c>
      <c r="C42" s="3">
        <v>120</v>
      </c>
      <c r="D42" s="8">
        <v>58.941260999999997</v>
      </c>
      <c r="E42" s="7">
        <f>E41+D38-H41</f>
        <v>1234.8987300524263</v>
      </c>
      <c r="F42" s="7">
        <f>F41+G41</f>
        <v>122.97945951930771</v>
      </c>
      <c r="G42" s="7">
        <f t="shared" si="13"/>
        <v>0.17013782864497293</v>
      </c>
      <c r="H42" s="7">
        <f t="shared" si="6"/>
        <v>122.97945951930771</v>
      </c>
      <c r="I42" s="23">
        <f t="shared" si="2"/>
        <v>123.48987300524263</v>
      </c>
      <c r="J42" s="3">
        <f t="shared" si="3"/>
        <v>4240</v>
      </c>
      <c r="K42" s="10">
        <f t="shared" si="7"/>
        <v>4243.6808339475738</v>
      </c>
      <c r="L42" s="37">
        <f t="shared" si="9"/>
        <v>3.474072248270121</v>
      </c>
      <c r="M42" s="34">
        <f>$K$2*(J42-K42)^2</f>
        <v>2.7097077099223064E-2</v>
      </c>
      <c r="N42" s="33">
        <f t="shared" si="11"/>
        <v>3.5011693253693439</v>
      </c>
      <c r="O42" s="34">
        <f>N41+O41</f>
        <v>620.56309215177362</v>
      </c>
      <c r="P42" s="39">
        <f t="shared" si="8"/>
        <v>1.775435805438666E-2</v>
      </c>
      <c r="Q42" s="39"/>
    </row>
    <row r="43" spans="1:17" s="16" customFormat="1" x14ac:dyDescent="0.25">
      <c r="A43" s="14"/>
      <c r="B43" s="14">
        <v>36</v>
      </c>
      <c r="C43" s="14">
        <v>120</v>
      </c>
      <c r="D43" s="8">
        <v>48.466368000000003</v>
      </c>
      <c r="E43" s="21">
        <f t="shared" ref="E43:E50" si="15">E42+D39-H42</f>
        <v>1217.1128985331186</v>
      </c>
      <c r="F43" s="21">
        <f t="shared" ref="F43:F50" si="16">F42+G42</f>
        <v>123.14959734795268</v>
      </c>
      <c r="G43" s="21">
        <f t="shared" ref="G43:G50" si="17">(I43-F43)/$G$2</f>
        <v>-0.47943583154694142</v>
      </c>
      <c r="H43" s="21">
        <f t="shared" ref="H43:H50" si="18">F43</f>
        <v>123.14959734795268</v>
      </c>
      <c r="I43" s="26">
        <f t="shared" ref="I43:I50" si="19">E43/$I$2</f>
        <v>121.71128985331185</v>
      </c>
      <c r="J43" s="14">
        <f t="shared" ref="J43:J50" si="20">J42+C42</f>
        <v>4360</v>
      </c>
      <c r="K43" s="15">
        <f t="shared" ref="K43:K50" si="21">K42+H42</f>
        <v>4366.6602934668817</v>
      </c>
      <c r="L43" s="38">
        <f t="shared" ref="L43:L50" si="22">(D43^2)*$M$2</f>
        <v>2.3489888271114241</v>
      </c>
      <c r="M43" s="35">
        <f t="shared" ref="M43:M50" si="23">$K$2*(J43-K43)^2</f>
        <v>8.8719018129975166E-2</v>
      </c>
      <c r="N43" s="35">
        <f t="shared" ref="N43:N50" si="24">L43+M43</f>
        <v>2.4377078452413992</v>
      </c>
      <c r="O43" s="31">
        <f t="shared" ref="O43:O50" si="25">N42+O42</f>
        <v>624.06426147714296</v>
      </c>
      <c r="P43" s="39">
        <f t="shared" si="8"/>
        <v>1.9839926908461088E-2</v>
      </c>
      <c r="Q43" s="39"/>
    </row>
    <row r="44" spans="1:17" s="16" customFormat="1" x14ac:dyDescent="0.25">
      <c r="A44" s="14"/>
      <c r="B44" s="14">
        <v>37</v>
      </c>
      <c r="C44" s="14">
        <v>120</v>
      </c>
      <c r="D44" s="8">
        <v>25.639907999999998</v>
      </c>
      <c r="E44" s="21">
        <f t="shared" si="15"/>
        <v>1187.9872121851658</v>
      </c>
      <c r="F44" s="21">
        <f t="shared" si="16"/>
        <v>122.67016151640574</v>
      </c>
      <c r="G44" s="21">
        <f t="shared" si="17"/>
        <v>-1.2904800992963839</v>
      </c>
      <c r="H44" s="21">
        <f t="shared" si="18"/>
        <v>122.67016151640574</v>
      </c>
      <c r="I44" s="26">
        <f t="shared" si="19"/>
        <v>118.79872121851659</v>
      </c>
      <c r="J44" s="21">
        <f t="shared" si="20"/>
        <v>4480</v>
      </c>
      <c r="K44" s="15">
        <f>K43+H43</f>
        <v>4489.809890814834</v>
      </c>
      <c r="L44" s="38">
        <f t="shared" si="22"/>
        <v>0.65740488224846394</v>
      </c>
      <c r="M44" s="31">
        <f t="shared" si="23"/>
        <v>0.19246791559793031</v>
      </c>
      <c r="N44" s="35">
        <f t="shared" si="24"/>
        <v>0.84987279784639425</v>
      </c>
      <c r="O44" s="31">
        <f t="shared" si="25"/>
        <v>626.50196932238441</v>
      </c>
      <c r="P44" s="39">
        <f t="shared" si="8"/>
        <v>1.4259525047388418E-2</v>
      </c>
      <c r="Q44" s="39"/>
    </row>
    <row r="45" spans="1:17" s="16" customFormat="1" x14ac:dyDescent="0.25">
      <c r="A45" s="14"/>
      <c r="B45" s="14">
        <v>38</v>
      </c>
      <c r="C45" s="14">
        <v>120</v>
      </c>
      <c r="D45" s="8">
        <v>11.491186000000001</v>
      </c>
      <c r="E45" s="21">
        <f t="shared" si="15"/>
        <v>1150.0206316687602</v>
      </c>
      <c r="F45" s="21">
        <f t="shared" si="16"/>
        <v>121.37968141710935</v>
      </c>
      <c r="G45" s="21">
        <f t="shared" si="17"/>
        <v>-2.1258727500777801</v>
      </c>
      <c r="H45" s="21">
        <f t="shared" si="18"/>
        <v>121.37968141710935</v>
      </c>
      <c r="I45" s="26">
        <f t="shared" si="19"/>
        <v>115.00206316687601</v>
      </c>
      <c r="J45" s="14">
        <f t="shared" si="20"/>
        <v>4600</v>
      </c>
      <c r="K45" s="15">
        <f t="shared" si="21"/>
        <v>4612.4800523312397</v>
      </c>
      <c r="L45" s="38">
        <f t="shared" si="22"/>
        <v>0.13204735568659601</v>
      </c>
      <c r="M45" s="35">
        <f t="shared" si="23"/>
        <v>0.3115034123809618</v>
      </c>
      <c r="N45" s="35">
        <f t="shared" si="24"/>
        <v>0.44355076806755778</v>
      </c>
      <c r="O45" s="31">
        <f t="shared" si="25"/>
        <v>627.3518421202308</v>
      </c>
      <c r="P45" s="39">
        <f t="shared" si="8"/>
        <v>3.8070416254337453E-3</v>
      </c>
      <c r="Q45" s="39"/>
    </row>
    <row r="46" spans="1:17" s="16" customFormat="1" x14ac:dyDescent="0.25">
      <c r="A46" s="14"/>
      <c r="B46" s="14">
        <v>39</v>
      </c>
      <c r="C46" s="14">
        <v>120</v>
      </c>
      <c r="D46" s="8">
        <v>14.059443</v>
      </c>
      <c r="E46" s="21">
        <f t="shared" si="15"/>
        <v>1087.5822112516507</v>
      </c>
      <c r="F46" s="21">
        <f t="shared" si="16"/>
        <v>119.25380866703158</v>
      </c>
      <c r="G46" s="21">
        <f t="shared" si="17"/>
        <v>-3.4985291806221661</v>
      </c>
      <c r="H46" s="21">
        <f t="shared" si="18"/>
        <v>119.25380866703158</v>
      </c>
      <c r="I46" s="26">
        <f t="shared" si="19"/>
        <v>108.75822112516508</v>
      </c>
      <c r="J46" s="14">
        <f t="shared" si="20"/>
        <v>4720</v>
      </c>
      <c r="K46" s="15">
        <f t="shared" si="21"/>
        <v>4733.8597337483488</v>
      </c>
      <c r="L46" s="38">
        <f t="shared" si="22"/>
        <v>0.19766793747024899</v>
      </c>
      <c r="M46" s="31">
        <f t="shared" si="23"/>
        <v>0.38418443915023981</v>
      </c>
      <c r="N46" s="35">
        <f t="shared" si="24"/>
        <v>0.58185237662048883</v>
      </c>
      <c r="O46" s="31">
        <f t="shared" si="25"/>
        <v>627.79539288829835</v>
      </c>
      <c r="P46" s="39">
        <f t="shared" si="8"/>
        <v>1.1136030107943816E-3</v>
      </c>
      <c r="Q46" s="39"/>
    </row>
    <row r="47" spans="1:17" s="16" customFormat="1" x14ac:dyDescent="0.25">
      <c r="A47" s="14"/>
      <c r="B47" s="14">
        <v>40</v>
      </c>
      <c r="C47" s="14">
        <v>120</v>
      </c>
      <c r="D47" s="8">
        <v>9.0803580000000004</v>
      </c>
      <c r="E47" s="21">
        <f t="shared" si="15"/>
        <v>1016.7947705846193</v>
      </c>
      <c r="F47" s="21">
        <f t="shared" si="16"/>
        <v>115.75527948640941</v>
      </c>
      <c r="G47" s="21">
        <f t="shared" si="17"/>
        <v>-4.6919341426491599</v>
      </c>
      <c r="H47" s="21">
        <f t="shared" si="18"/>
        <v>115.75527948640941</v>
      </c>
      <c r="I47" s="26">
        <f t="shared" si="19"/>
        <v>101.67947705846193</v>
      </c>
      <c r="J47" s="14">
        <f t="shared" si="20"/>
        <v>4840</v>
      </c>
      <c r="K47" s="15">
        <f t="shared" si="21"/>
        <v>4853.1135424153808</v>
      </c>
      <c r="L47" s="38">
        <f t="shared" si="22"/>
        <v>8.2452901408164012E-2</v>
      </c>
      <c r="M47" s="35">
        <f t="shared" si="23"/>
        <v>0.34392998935998442</v>
      </c>
      <c r="N47" s="35">
        <f t="shared" si="24"/>
        <v>0.42638289076814845</v>
      </c>
      <c r="O47" s="31">
        <f t="shared" si="25"/>
        <v>628.37724526491888</v>
      </c>
      <c r="P47" s="39">
        <f t="shared" si="8"/>
        <v>3.6035304476993581E-2</v>
      </c>
      <c r="Q47" s="39"/>
    </row>
    <row r="48" spans="1:17" s="16" customFormat="1" x14ac:dyDescent="0.25">
      <c r="A48" s="14"/>
      <c r="B48" s="14">
        <v>41</v>
      </c>
      <c r="C48" s="14">
        <v>120</v>
      </c>
      <c r="D48" s="8">
        <v>9.4616699999999998</v>
      </c>
      <c r="E48" s="21">
        <f t="shared" si="15"/>
        <v>926.67939909820996</v>
      </c>
      <c r="F48" s="21">
        <f t="shared" si="16"/>
        <v>111.06334534376025</v>
      </c>
      <c r="G48" s="21">
        <f t="shared" si="17"/>
        <v>-6.1318018113130819</v>
      </c>
      <c r="H48" s="21">
        <f t="shared" si="18"/>
        <v>111.06334534376025</v>
      </c>
      <c r="I48" s="26">
        <f t="shared" si="19"/>
        <v>92.667939909821001</v>
      </c>
      <c r="J48" s="14">
        <f t="shared" si="20"/>
        <v>4960</v>
      </c>
      <c r="K48" s="15">
        <f t="shared" si="21"/>
        <v>4968.8688219017904</v>
      </c>
      <c r="L48" s="38">
        <f t="shared" si="22"/>
        <v>8.9523199188899991E-2</v>
      </c>
      <c r="M48" s="31">
        <f t="shared" si="23"/>
        <v>0.1573120038513541</v>
      </c>
      <c r="N48" s="35">
        <f t="shared" si="24"/>
        <v>0.24683520304025408</v>
      </c>
      <c r="O48" s="31">
        <f t="shared" si="25"/>
        <v>628.80362815568708</v>
      </c>
      <c r="P48" s="39">
        <f t="shared" si="8"/>
        <v>0.15972759288978333</v>
      </c>
      <c r="Q48" s="39"/>
    </row>
    <row r="49" spans="1:17" s="16" customFormat="1" x14ac:dyDescent="0.25">
      <c r="A49" s="14"/>
      <c r="B49" s="14">
        <v>42</v>
      </c>
      <c r="C49" s="14">
        <v>120</v>
      </c>
      <c r="D49" s="8">
        <v>8.4387889999999999</v>
      </c>
      <c r="E49" s="21">
        <f t="shared" si="15"/>
        <v>827.10723975444967</v>
      </c>
      <c r="F49" s="21">
        <f t="shared" si="16"/>
        <v>104.93154353244717</v>
      </c>
      <c r="G49" s="21">
        <f t="shared" si="17"/>
        <v>-7.4069398523340668</v>
      </c>
      <c r="H49" s="21">
        <f t="shared" si="18"/>
        <v>104.93154353244717</v>
      </c>
      <c r="I49" s="26">
        <f t="shared" si="19"/>
        <v>82.710723975444964</v>
      </c>
      <c r="J49" s="14">
        <f>J48+C48</f>
        <v>5080</v>
      </c>
      <c r="K49" s="15">
        <f t="shared" si="21"/>
        <v>5079.9321672455508</v>
      </c>
      <c r="L49" s="38">
        <f t="shared" si="22"/>
        <v>7.1213159786520999E-2</v>
      </c>
      <c r="M49" s="35">
        <f t="shared" si="23"/>
        <v>9.2025651523384282E-6</v>
      </c>
      <c r="N49" s="35">
        <f t="shared" si="24"/>
        <v>7.1222362351673341E-2</v>
      </c>
      <c r="O49" s="31">
        <f t="shared" si="25"/>
        <v>629.05046335872737</v>
      </c>
      <c r="P49" s="39">
        <f t="shared" si="8"/>
        <v>0.45411676062906975</v>
      </c>
      <c r="Q49" s="39"/>
    </row>
    <row r="50" spans="1:17" s="16" customFormat="1" x14ac:dyDescent="0.25">
      <c r="A50" s="14"/>
      <c r="B50" s="14">
        <v>43</v>
      </c>
      <c r="C50" s="14">
        <v>120</v>
      </c>
      <c r="D50" s="8">
        <v>9.2370800000000006</v>
      </c>
      <c r="E50" s="21">
        <f t="shared" si="15"/>
        <v>736.23513922200254</v>
      </c>
      <c r="F50" s="21">
        <f t="shared" si="16"/>
        <v>97.524603680113103</v>
      </c>
      <c r="G50" s="21">
        <f t="shared" si="17"/>
        <v>-7.9670299193042808</v>
      </c>
      <c r="H50" s="21">
        <f t="shared" si="18"/>
        <v>97.524603680113103</v>
      </c>
      <c r="I50" s="26">
        <f t="shared" si="19"/>
        <v>73.62351392220026</v>
      </c>
      <c r="J50" s="14">
        <f t="shared" si="20"/>
        <v>5200</v>
      </c>
      <c r="K50" s="15">
        <f t="shared" si="21"/>
        <v>5184.8637107779978</v>
      </c>
      <c r="L50" s="38">
        <f t="shared" si="22"/>
        <v>8.5323646926400015E-2</v>
      </c>
      <c r="M50" s="31">
        <f t="shared" si="23"/>
        <v>0.45821450282420195</v>
      </c>
      <c r="N50" s="35">
        <f t="shared" si="24"/>
        <v>0.543538149750602</v>
      </c>
      <c r="O50" s="31">
        <f t="shared" si="25"/>
        <v>629.12168572107907</v>
      </c>
      <c r="P50" s="39">
        <f t="shared" si="8"/>
        <v>1.010286879471971</v>
      </c>
      <c r="Q50" s="39"/>
    </row>
    <row r="51" spans="1:17" s="16" customFormat="1" x14ac:dyDescent="0.25">
      <c r="A51" s="14"/>
      <c r="B51" s="14">
        <v>44</v>
      </c>
      <c r="C51" s="14">
        <v>120</v>
      </c>
      <c r="D51" s="8">
        <v>12.557095</v>
      </c>
      <c r="E51" s="21">
        <f t="shared" ref="E51:E53" si="26">E50+D47-H50</f>
        <v>647.79089354188955</v>
      </c>
      <c r="F51" s="21">
        <f t="shared" ref="F51:F53" si="27">F50+G50</f>
        <v>89.557573760808822</v>
      </c>
      <c r="G51" s="21">
        <f t="shared" ref="G51:G53" si="28">(I51-F51)/$G$2</f>
        <v>-8.259494802206623</v>
      </c>
      <c r="H51" s="21">
        <f t="shared" ref="H51:H53" si="29">F51</f>
        <v>89.557573760808822</v>
      </c>
      <c r="I51" s="26">
        <f t="shared" ref="I51:I53" si="30">E51/$I$2</f>
        <v>64.779089354188955</v>
      </c>
      <c r="J51" s="14">
        <f t="shared" ref="J51:J53" si="31">J50+C50</f>
        <v>5320</v>
      </c>
      <c r="K51" s="15">
        <f t="shared" ref="K51:K53" si="32">K50+H50</f>
        <v>5282.3883144581105</v>
      </c>
      <c r="L51" s="38">
        <f t="shared" ref="L51:L53" si="33">(D51^2)*$M$2</f>
        <v>0.157680634839025</v>
      </c>
      <c r="M51" s="35">
        <f t="shared" ref="M51:M52" si="34">$K$2*(J51-K51)^2</f>
        <v>2.8292777786039638</v>
      </c>
      <c r="N51" s="35">
        <f t="shared" ref="N51:N53" si="35">L51+M51</f>
        <v>2.9869584134429887</v>
      </c>
      <c r="O51" s="31">
        <f t="shared" ref="O51" si="36">N50+O50</f>
        <v>629.66522387082966</v>
      </c>
      <c r="P51" s="39">
        <f t="shared" si="8"/>
        <v>1.8534826306571912</v>
      </c>
      <c r="Q51" s="39"/>
    </row>
    <row r="52" spans="1:17" s="16" customFormat="1" x14ac:dyDescent="0.25">
      <c r="A52" s="14"/>
      <c r="B52" s="14">
        <v>45</v>
      </c>
      <c r="C52" s="14">
        <v>120</v>
      </c>
      <c r="D52" s="8">
        <v>8.6049670000000003</v>
      </c>
      <c r="E52" s="21">
        <f t="shared" si="26"/>
        <v>567.69498978108072</v>
      </c>
      <c r="F52" s="21">
        <f t="shared" si="27"/>
        <v>81.298078958602204</v>
      </c>
      <c r="G52" s="21">
        <f t="shared" si="28"/>
        <v>-8.1761933268313758</v>
      </c>
      <c r="H52" s="21">
        <f t="shared" si="29"/>
        <v>81.298078958602204</v>
      </c>
      <c r="I52" s="26">
        <f t="shared" si="30"/>
        <v>56.769498978108075</v>
      </c>
      <c r="J52" s="14">
        <f t="shared" si="31"/>
        <v>5440</v>
      </c>
      <c r="K52" s="15">
        <f t="shared" si="32"/>
        <v>5371.9458882189192</v>
      </c>
      <c r="L52" s="38">
        <f t="shared" si="33"/>
        <v>7.4045457071089005E-2</v>
      </c>
      <c r="M52" s="35">
        <f t="shared" si="34"/>
        <v>9.2627242606236795</v>
      </c>
      <c r="N52" s="35">
        <f>L52+M52</f>
        <v>9.3367697176947679</v>
      </c>
      <c r="O52" s="31">
        <f>N51+O51</f>
        <v>632.65218228427261</v>
      </c>
      <c r="P52" s="39">
        <f t="shared" si="8"/>
        <v>2.9956773845891789</v>
      </c>
      <c r="Q52" s="39"/>
    </row>
    <row r="53" spans="1:17" s="16" customFormat="1" x14ac:dyDescent="0.25">
      <c r="A53" s="14"/>
      <c r="B53" s="14">
        <v>46</v>
      </c>
      <c r="C53" s="14">
        <v>120</v>
      </c>
      <c r="D53" s="8">
        <v>213.36166700000001</v>
      </c>
      <c r="E53" s="21">
        <f t="shared" si="26"/>
        <v>494.83569982247855</v>
      </c>
      <c r="F53" s="21">
        <f t="shared" si="27"/>
        <v>73.121885631770823</v>
      </c>
      <c r="G53" s="21">
        <f t="shared" si="28"/>
        <v>-7.8794385498409882</v>
      </c>
      <c r="H53" s="21">
        <f t="shared" si="29"/>
        <v>73.121885631770823</v>
      </c>
      <c r="I53" s="26">
        <f t="shared" si="30"/>
        <v>49.483569982247857</v>
      </c>
      <c r="J53" s="14">
        <f t="shared" si="31"/>
        <v>5560</v>
      </c>
      <c r="K53" s="15">
        <f t="shared" si="32"/>
        <v>5453.243967177521</v>
      </c>
      <c r="L53" s="38">
        <f t="shared" si="33"/>
        <v>45.523200945018893</v>
      </c>
      <c r="M53" s="31">
        <f>$K$2*(J53-K53)^2</f>
        <v>22.793701087988442</v>
      </c>
      <c r="N53" s="35">
        <f t="shared" si="35"/>
        <v>68.316902033007338</v>
      </c>
      <c r="O53" s="31">
        <f>N52+O52</f>
        <v>641.98895200196739</v>
      </c>
      <c r="P53" s="39">
        <f t="shared" si="8"/>
        <v>4.3951152134415494</v>
      </c>
      <c r="Q53" s="39"/>
    </row>
  </sheetData>
  <mergeCells count="1">
    <mergeCell ref="A5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D948-080B-4601-B7CC-B81B14A825F2}">
  <dimension ref="A1"/>
  <sheetViews>
    <sheetView topLeftCell="A7" workbookViewId="0">
      <selection activeCell="B17" sqref="B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F011-5ED4-4060-9450-D6A520221E0D}">
  <dimension ref="A1:E48"/>
  <sheetViews>
    <sheetView topLeftCell="A28" workbookViewId="0">
      <selection activeCell="A2" sqref="A2:A48"/>
    </sheetView>
  </sheetViews>
  <sheetFormatPr baseColWidth="10" defaultRowHeight="15" x14ac:dyDescent="0.25"/>
  <cols>
    <col min="1" max="2" width="30" style="3" customWidth="1"/>
    <col min="3" max="3" width="44" style="3" customWidth="1"/>
    <col min="4" max="4" width="23.140625" style="3" customWidth="1"/>
    <col min="5" max="5" width="31.5703125" customWidth="1"/>
  </cols>
  <sheetData>
    <row r="1" spans="1:5" x14ac:dyDescent="0.25">
      <c r="A1" s="3" t="s">
        <v>24</v>
      </c>
      <c r="B1" s="3" t="s">
        <v>21</v>
      </c>
      <c r="C1" s="3" t="s">
        <v>16</v>
      </c>
      <c r="D1" s="3" t="s">
        <v>27</v>
      </c>
    </row>
    <row r="2" spans="1:5" x14ac:dyDescent="0.25">
      <c r="A2" s="3">
        <v>259.68109199999998</v>
      </c>
      <c r="B2" s="10">
        <v>317.80883742269657</v>
      </c>
      <c r="C2" s="18">
        <v>257.87345900000003</v>
      </c>
      <c r="D2" s="18">
        <v>159.20004272460901</v>
      </c>
      <c r="E2" s="40"/>
    </row>
    <row r="3" spans="1:5" x14ac:dyDescent="0.25">
      <c r="A3" s="3">
        <v>210.91152199999999</v>
      </c>
      <c r="B3" s="10">
        <v>146.87571865971336</v>
      </c>
      <c r="C3" s="18">
        <v>209.57297500000001</v>
      </c>
      <c r="D3" s="18">
        <v>160.44801330566401</v>
      </c>
      <c r="E3" s="40"/>
    </row>
    <row r="4" spans="1:5" x14ac:dyDescent="0.25">
      <c r="A4" s="3">
        <v>171.350841</v>
      </c>
      <c r="B4" s="10">
        <v>175.73102677098026</v>
      </c>
      <c r="C4" s="18">
        <v>170.26967400000001</v>
      </c>
      <c r="D4" s="18">
        <v>161.414306640625</v>
      </c>
      <c r="E4" s="40"/>
    </row>
    <row r="5" spans="1:5" x14ac:dyDescent="0.25">
      <c r="A5" s="3">
        <v>137.64783800000001</v>
      </c>
      <c r="B5" s="10">
        <v>156.83470974675635</v>
      </c>
      <c r="C5" s="18">
        <v>140.45232999999999</v>
      </c>
      <c r="D5" s="18">
        <v>155.20587158203099</v>
      </c>
      <c r="E5" s="40"/>
    </row>
    <row r="6" spans="1:5" x14ac:dyDescent="0.25">
      <c r="A6" s="3">
        <v>116.813367</v>
      </c>
      <c r="B6" s="10">
        <v>41.07474421068445</v>
      </c>
      <c r="C6" s="18">
        <v>119.747095</v>
      </c>
      <c r="D6" s="18">
        <v>156.13349914550699</v>
      </c>
      <c r="E6" s="40"/>
    </row>
    <row r="7" spans="1:5" x14ac:dyDescent="0.25">
      <c r="A7" s="3">
        <v>106.903503</v>
      </c>
      <c r="B7" s="10">
        <v>121.62919140667753</v>
      </c>
      <c r="C7" s="18">
        <v>106.932964</v>
      </c>
      <c r="D7" s="18">
        <v>153.45549011230401</v>
      </c>
      <c r="E7" s="40"/>
    </row>
    <row r="8" spans="1:5" x14ac:dyDescent="0.25">
      <c r="A8" s="3">
        <v>99.212434000000002</v>
      </c>
      <c r="B8" s="10">
        <v>140.87852805548823</v>
      </c>
      <c r="C8" s="18">
        <v>100.567978</v>
      </c>
      <c r="D8" s="18">
        <v>148.97592163085901</v>
      </c>
      <c r="E8" s="40"/>
    </row>
    <row r="9" spans="1:5" x14ac:dyDescent="0.25">
      <c r="A9" s="3">
        <v>100.905815</v>
      </c>
      <c r="B9" s="10">
        <v>102.03210318704643</v>
      </c>
      <c r="C9" s="18">
        <v>98.947665999999998</v>
      </c>
      <c r="D9" s="18">
        <v>143.26034545898401</v>
      </c>
      <c r="E9" s="40"/>
    </row>
    <row r="10" spans="1:5" x14ac:dyDescent="0.25">
      <c r="A10" s="3">
        <v>101.574658</v>
      </c>
      <c r="B10" s="10">
        <v>69.265312593621772</v>
      </c>
      <c r="C10" s="18">
        <v>100.58298000000001</v>
      </c>
      <c r="D10" s="18">
        <v>137.49542236328099</v>
      </c>
      <c r="E10" s="40"/>
    </row>
    <row r="11" spans="1:5" x14ac:dyDescent="0.25">
      <c r="A11" s="3">
        <v>103.55455499999999</v>
      </c>
      <c r="B11" s="10">
        <v>143.15135912273524</v>
      </c>
      <c r="C11" s="18">
        <v>104.07507699999999</v>
      </c>
      <c r="D11" s="18">
        <v>129.39993286132801</v>
      </c>
      <c r="E11" s="40"/>
    </row>
    <row r="12" spans="1:5" x14ac:dyDescent="0.25">
      <c r="A12" s="3">
        <v>111.824151</v>
      </c>
      <c r="B12" s="10">
        <v>131.96685550900156</v>
      </c>
      <c r="C12" s="18">
        <v>108.240358</v>
      </c>
      <c r="D12" s="18">
        <v>120.729293823242</v>
      </c>
      <c r="E12" s="40"/>
    </row>
    <row r="13" spans="1:5" x14ac:dyDescent="0.25">
      <c r="A13" s="3">
        <v>108.795968</v>
      </c>
      <c r="B13" s="10">
        <v>112.73538167582879</v>
      </c>
      <c r="C13" s="18">
        <v>112.41003000000001</v>
      </c>
      <c r="D13" s="18">
        <v>113.084747314453</v>
      </c>
      <c r="E13" s="40"/>
    </row>
    <row r="14" spans="1:5" x14ac:dyDescent="0.25">
      <c r="A14" s="3">
        <v>119.52606900000001</v>
      </c>
      <c r="B14" s="10">
        <v>95.042938113214589</v>
      </c>
      <c r="C14" s="18">
        <v>115.965197</v>
      </c>
      <c r="D14" s="18">
        <v>106.728103637695</v>
      </c>
      <c r="E14" s="40"/>
    </row>
    <row r="15" spans="1:5" x14ac:dyDescent="0.25">
      <c r="A15" s="3">
        <v>115.227715</v>
      </c>
      <c r="B15" s="10">
        <v>86.50214370734119</v>
      </c>
      <c r="C15" s="18">
        <v>118.76067999999999</v>
      </c>
      <c r="D15" s="18">
        <v>101.717529296875</v>
      </c>
      <c r="E15" s="40"/>
    </row>
    <row r="16" spans="1:5" x14ac:dyDescent="0.25">
      <c r="A16" s="3">
        <v>119.91098700000001</v>
      </c>
      <c r="B16" s="10">
        <v>104.50118693673808</v>
      </c>
      <c r="C16" s="18">
        <v>120.641251</v>
      </c>
      <c r="D16" s="18">
        <v>98.268241882324205</v>
      </c>
      <c r="E16" s="40"/>
    </row>
    <row r="17" spans="1:5" x14ac:dyDescent="0.25">
      <c r="A17" s="3">
        <v>122.385437</v>
      </c>
      <c r="B17" s="10">
        <v>159.86136753220958</v>
      </c>
      <c r="C17" s="18">
        <v>121.7003</v>
      </c>
      <c r="D17" s="18">
        <v>97.203788757324205</v>
      </c>
      <c r="E17" s="40"/>
    </row>
    <row r="18" spans="1:5" x14ac:dyDescent="0.25">
      <c r="A18" s="3">
        <v>124.69295099999999</v>
      </c>
      <c r="B18" s="10">
        <v>140.86506146722488</v>
      </c>
      <c r="C18" s="18">
        <v>122.056713</v>
      </c>
      <c r="D18" s="18">
        <v>100.565788269042</v>
      </c>
      <c r="E18" s="40"/>
    </row>
    <row r="19" spans="1:5" x14ac:dyDescent="0.25">
      <c r="A19" s="3">
        <v>117.84640899999999</v>
      </c>
      <c r="B19" s="10">
        <v>138.1043383867457</v>
      </c>
      <c r="C19" s="18">
        <v>121.98632600000001</v>
      </c>
      <c r="D19" s="18">
        <v>103.17066192626901</v>
      </c>
      <c r="E19" s="40"/>
    </row>
    <row r="20" spans="1:5" x14ac:dyDescent="0.25">
      <c r="A20" s="3">
        <v>119.107401</v>
      </c>
      <c r="B20" s="10">
        <v>78.037444643651398</v>
      </c>
      <c r="C20" s="18">
        <v>121.622893</v>
      </c>
      <c r="D20" s="18">
        <v>105.162101745605</v>
      </c>
      <c r="E20" s="40"/>
    </row>
    <row r="21" spans="1:5" x14ac:dyDescent="0.25">
      <c r="A21" s="3">
        <v>124.291034</v>
      </c>
      <c r="B21" s="10">
        <v>125.62485637029872</v>
      </c>
      <c r="C21" s="18">
        <v>121.25402200000001</v>
      </c>
      <c r="D21" s="18">
        <v>106.73468017578099</v>
      </c>
      <c r="E21" s="40"/>
    </row>
    <row r="22" spans="1:5" x14ac:dyDescent="0.25">
      <c r="A22" s="3">
        <v>121.249171</v>
      </c>
      <c r="B22" s="10">
        <v>139.0813120347114</v>
      </c>
      <c r="C22" s="18">
        <v>121.035872</v>
      </c>
      <c r="D22" s="18">
        <v>109.48015594482401</v>
      </c>
      <c r="E22" s="40"/>
    </row>
    <row r="23" spans="1:5" x14ac:dyDescent="0.25">
      <c r="A23" s="3">
        <v>125.60300700000001</v>
      </c>
      <c r="B23" s="10">
        <v>117.61628581786628</v>
      </c>
      <c r="C23" s="18">
        <v>121.103286</v>
      </c>
      <c r="D23" s="18">
        <v>113.950477600097</v>
      </c>
      <c r="E23" s="40"/>
    </row>
    <row r="24" spans="1:5" x14ac:dyDescent="0.25">
      <c r="A24" s="3">
        <v>120.210285</v>
      </c>
      <c r="B24" s="10">
        <v>120.91904018510864</v>
      </c>
      <c r="C24" s="18">
        <v>121.6123</v>
      </c>
      <c r="D24" s="18">
        <v>119.026634216308</v>
      </c>
      <c r="E24" s="40"/>
    </row>
    <row r="25" spans="1:5" x14ac:dyDescent="0.25">
      <c r="A25" s="3">
        <v>118.79460899999999</v>
      </c>
      <c r="B25" s="10">
        <v>121.21673109634597</v>
      </c>
      <c r="C25" s="18">
        <v>122.455393</v>
      </c>
      <c r="D25" s="18">
        <v>123.488891601562</v>
      </c>
      <c r="E25" s="40"/>
    </row>
    <row r="26" spans="1:5" x14ac:dyDescent="0.25">
      <c r="A26" s="3">
        <v>122.119877</v>
      </c>
      <c r="B26" s="10">
        <v>122.6829826451762</v>
      </c>
      <c r="C26" s="18">
        <v>123.631118</v>
      </c>
      <c r="D26" s="18">
        <v>127.197860717773</v>
      </c>
      <c r="E26" s="40"/>
    </row>
    <row r="27" spans="1:5" x14ac:dyDescent="0.25">
      <c r="A27" s="3">
        <v>127.64285099999999</v>
      </c>
      <c r="B27" s="10">
        <v>121.84933706088763</v>
      </c>
      <c r="C27" s="18">
        <v>125.069901</v>
      </c>
      <c r="D27" s="18">
        <v>128.65734863281199</v>
      </c>
      <c r="E27" s="40"/>
    </row>
    <row r="28" spans="1:5" x14ac:dyDescent="0.25">
      <c r="A28" s="3">
        <v>126.831763</v>
      </c>
      <c r="B28" s="10">
        <v>136.56399551597977</v>
      </c>
      <c r="C28" s="18">
        <v>126.46213400000001</v>
      </c>
      <c r="D28" s="18">
        <v>128.27359008789</v>
      </c>
      <c r="E28" s="40"/>
    </row>
    <row r="29" spans="1:5" x14ac:dyDescent="0.25">
      <c r="A29" s="3">
        <v>128.09689900000001</v>
      </c>
      <c r="B29" s="10">
        <v>116.93783458313656</v>
      </c>
      <c r="C29" s="18">
        <v>127.365476</v>
      </c>
      <c r="D29" s="18">
        <v>125.16887664794901</v>
      </c>
      <c r="E29" s="40"/>
    </row>
    <row r="30" spans="1:5" x14ac:dyDescent="0.25">
      <c r="A30" s="3">
        <v>124.572547</v>
      </c>
      <c r="B30" s="10">
        <v>117.04514843253865</v>
      </c>
      <c r="C30" s="18">
        <v>127.424672</v>
      </c>
      <c r="D30" s="18">
        <v>125.88116455078099</v>
      </c>
      <c r="E30" s="40"/>
    </row>
    <row r="31" spans="1:5" x14ac:dyDescent="0.25">
      <c r="A31" s="3">
        <v>129.667383</v>
      </c>
      <c r="B31" s="10">
        <v>123.08652434481164</v>
      </c>
      <c r="C31" s="18">
        <v>125.990233</v>
      </c>
      <c r="D31" s="18">
        <v>126.934036254882</v>
      </c>
      <c r="E31" s="40"/>
    </row>
    <row r="32" spans="1:5" x14ac:dyDescent="0.25">
      <c r="A32" s="3">
        <v>123.09179</v>
      </c>
      <c r="B32" s="10">
        <v>131.21275013517163</v>
      </c>
      <c r="C32" s="18">
        <v>122.600736</v>
      </c>
      <c r="D32" s="18">
        <v>128.27635192871</v>
      </c>
      <c r="E32" s="40"/>
    </row>
    <row r="33" spans="1:5" x14ac:dyDescent="0.25">
      <c r="A33" s="3">
        <v>118.535635</v>
      </c>
      <c r="B33" s="10">
        <v>90.29289188785225</v>
      </c>
      <c r="C33" s="18">
        <v>116.664912</v>
      </c>
      <c r="D33" s="18">
        <v>130.247802734375</v>
      </c>
      <c r="E33" s="40"/>
    </row>
    <row r="34" spans="1:5" x14ac:dyDescent="0.25">
      <c r="A34" s="3">
        <v>105.193628</v>
      </c>
      <c r="B34" s="10">
        <v>118.7666684059859</v>
      </c>
      <c r="C34" s="18">
        <v>107.836264</v>
      </c>
      <c r="D34" s="18">
        <v>127.60678100585901</v>
      </c>
      <c r="E34" s="40"/>
    </row>
    <row r="35" spans="1:5" x14ac:dyDescent="0.25">
      <c r="A35" s="3">
        <v>94.023910999999998</v>
      </c>
      <c r="B35" s="10">
        <v>124.17729520123876</v>
      </c>
      <c r="C35" s="18">
        <v>95.916037000000003</v>
      </c>
      <c r="D35" s="18">
        <v>125.055908203125</v>
      </c>
      <c r="E35" s="40"/>
    </row>
    <row r="36" spans="1:5" x14ac:dyDescent="0.25">
      <c r="A36" s="3">
        <v>84.703581</v>
      </c>
      <c r="B36" s="10">
        <v>53.344687673445094</v>
      </c>
      <c r="C36" s="18">
        <v>81.105124000000004</v>
      </c>
      <c r="D36" s="18">
        <v>122.596504211425</v>
      </c>
      <c r="E36" s="40"/>
    </row>
    <row r="37" spans="1:5" x14ac:dyDescent="0.25">
      <c r="A37" s="3">
        <v>58.941260999999997</v>
      </c>
      <c r="B37" s="10">
        <v>72.397155693716186</v>
      </c>
      <c r="C37" s="18">
        <v>64.145503000000005</v>
      </c>
      <c r="D37" s="18">
        <v>120.23069000244099</v>
      </c>
      <c r="E37" s="40"/>
    </row>
    <row r="38" spans="1:5" x14ac:dyDescent="0.25">
      <c r="A38" s="3">
        <v>48.466368000000003</v>
      </c>
      <c r="B38" s="8">
        <v>63.691835109378395</v>
      </c>
      <c r="C38" s="18">
        <v>46.215525</v>
      </c>
      <c r="D38" s="18">
        <v>117.80418395996</v>
      </c>
      <c r="E38" s="40"/>
    </row>
    <row r="39" spans="1:5" x14ac:dyDescent="0.25">
      <c r="A39" s="3">
        <v>25.639907999999998</v>
      </c>
      <c r="B39" s="8">
        <v>36.634380305058727</v>
      </c>
      <c r="C39" s="18">
        <v>29.053896000000002</v>
      </c>
      <c r="D39" s="18">
        <v>114.69113922119099</v>
      </c>
      <c r="E39" s="40"/>
    </row>
    <row r="40" spans="1:5" x14ac:dyDescent="0.25">
      <c r="A40" s="3">
        <v>11.491186000000001</v>
      </c>
      <c r="B40" s="8">
        <v>20.604345777853631</v>
      </c>
      <c r="C40" s="18">
        <v>14.514097</v>
      </c>
      <c r="D40" s="18">
        <v>111.552642822265</v>
      </c>
      <c r="E40" s="40"/>
    </row>
    <row r="41" spans="1:5" x14ac:dyDescent="0.25">
      <c r="A41" s="3">
        <v>14.059443</v>
      </c>
      <c r="B41" s="8">
        <v>17.78900529591078</v>
      </c>
      <c r="C41" s="3">
        <v>4.5074569999999996</v>
      </c>
      <c r="D41" s="18">
        <v>108.39971923828099</v>
      </c>
      <c r="E41" s="40"/>
    </row>
    <row r="42" spans="1:5" x14ac:dyDescent="0.25">
      <c r="A42" s="3">
        <v>9.0803580000000004</v>
      </c>
      <c r="B42" s="8">
        <v>25.640272564103594</v>
      </c>
      <c r="C42" s="3">
        <v>0</v>
      </c>
      <c r="D42" s="18">
        <v>105.153831481933</v>
      </c>
      <c r="E42" s="40"/>
    </row>
    <row r="43" spans="1:5" x14ac:dyDescent="0.25">
      <c r="A43" s="3">
        <v>9.4616699999999998</v>
      </c>
      <c r="B43" s="8">
        <v>19.536930018252395</v>
      </c>
      <c r="C43" s="3">
        <v>0</v>
      </c>
      <c r="D43" s="18">
        <v>101.9501953125</v>
      </c>
      <c r="E43" s="40"/>
    </row>
    <row r="44" spans="1:5" x14ac:dyDescent="0.25">
      <c r="A44" s="3">
        <v>8.4387889999999999</v>
      </c>
      <c r="B44" s="8">
        <v>11.762207429807578</v>
      </c>
      <c r="C44" s="3">
        <v>0</v>
      </c>
      <c r="D44" s="18">
        <v>98.768112182617102</v>
      </c>
      <c r="E44" s="40"/>
    </row>
    <row r="45" spans="1:5" x14ac:dyDescent="0.25">
      <c r="A45" s="3">
        <v>9.2370800000000006</v>
      </c>
      <c r="B45" s="8">
        <v>15.67701264666872</v>
      </c>
      <c r="C45" s="3">
        <v>0</v>
      </c>
      <c r="D45" s="18">
        <v>95.595451354980398</v>
      </c>
      <c r="E45" s="40"/>
    </row>
    <row r="46" spans="1:5" x14ac:dyDescent="0.25">
      <c r="A46" s="3">
        <v>12.557095</v>
      </c>
      <c r="B46" s="8">
        <v>8.9659754657417317</v>
      </c>
      <c r="C46" s="3">
        <v>0</v>
      </c>
      <c r="D46" s="18">
        <v>92.422157287597599</v>
      </c>
      <c r="E46" s="40"/>
    </row>
    <row r="47" spans="1:5" x14ac:dyDescent="0.25">
      <c r="A47" s="3">
        <v>8.6049670000000003</v>
      </c>
      <c r="B47" s="8">
        <v>21.369244448169745</v>
      </c>
      <c r="C47" s="18">
        <v>0</v>
      </c>
      <c r="D47" s="18">
        <v>89.239685058593693</v>
      </c>
      <c r="E47" s="40"/>
    </row>
    <row r="48" spans="1:5" x14ac:dyDescent="0.25">
      <c r="A48" s="3">
        <v>213.36166700000001</v>
      </c>
      <c r="B48" s="8">
        <v>37.736104850494939</v>
      </c>
      <c r="C48" s="3">
        <v>466.97912300000002</v>
      </c>
      <c r="D48" s="18">
        <v>86.043281555175696</v>
      </c>
      <c r="E48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A357-E2B5-4389-97AC-5662D981894E}">
  <dimension ref="A1:C8"/>
  <sheetViews>
    <sheetView workbookViewId="0">
      <selection activeCell="B11" sqref="B11"/>
    </sheetView>
  </sheetViews>
  <sheetFormatPr baseColWidth="10" defaultRowHeight="15" x14ac:dyDescent="0.25"/>
  <cols>
    <col min="1" max="1" width="40.5703125" style="3" customWidth="1"/>
    <col min="2" max="2" width="15.7109375" style="3" customWidth="1"/>
    <col min="3" max="3" width="15.42578125" style="3" customWidth="1"/>
  </cols>
  <sheetData>
    <row r="1" spans="1:3" x14ac:dyDescent="0.25">
      <c r="A1" s="19" t="s">
        <v>17</v>
      </c>
      <c r="B1" s="19" t="s">
        <v>18</v>
      </c>
      <c r="C1" s="19" t="s">
        <v>19</v>
      </c>
    </row>
    <row r="2" spans="1:3" x14ac:dyDescent="0.25">
      <c r="A2" s="3" t="s">
        <v>20</v>
      </c>
      <c r="B2" s="29">
        <v>641.98895200000004</v>
      </c>
      <c r="C2" s="3">
        <v>620.56309199999998</v>
      </c>
    </row>
    <row r="3" spans="1:3" x14ac:dyDescent="0.25">
      <c r="A3" s="3" t="s">
        <v>21</v>
      </c>
      <c r="B3" s="23">
        <v>672.17962275020943</v>
      </c>
      <c r="C3" s="22">
        <v>644.60298552327629</v>
      </c>
    </row>
    <row r="4" spans="1:3" x14ac:dyDescent="0.25">
      <c r="A4" s="3" t="s">
        <v>22</v>
      </c>
      <c r="B4" s="23">
        <v>641.059951229327</v>
      </c>
      <c r="C4" s="22">
        <v>619.82443721235416</v>
      </c>
    </row>
    <row r="5" spans="1:3" x14ac:dyDescent="0.25">
      <c r="A5" s="3" t="s">
        <v>27</v>
      </c>
      <c r="B5" s="3">
        <v>831.97991374022649</v>
      </c>
      <c r="C5" s="3">
        <v>703.70482434616747</v>
      </c>
    </row>
    <row r="8" spans="1:3" x14ac:dyDescent="0.25">
      <c r="B8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</vt:lpstr>
      <vt:lpstr>graficas</vt:lpstr>
      <vt:lpstr>políticas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ESPANA LOPERA</dc:creator>
  <cp:lastModifiedBy>JUAN CAMILO ESPANA LOPERA</cp:lastModifiedBy>
  <dcterms:created xsi:type="dcterms:W3CDTF">2025-03-08T22:54:07Z</dcterms:created>
  <dcterms:modified xsi:type="dcterms:W3CDTF">2025-04-04T20:39:28Z</dcterms:modified>
</cp:coreProperties>
</file>