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DRIVE_JCE\Mi unidad\cod\RL_DS_dynamic\RL_DS\utils\"/>
    </mc:Choice>
  </mc:AlternateContent>
  <xr:revisionPtr revIDLastSave="0" documentId="13_ncr:1_{07FBD9F8-CB10-43B5-BF49-E80A4D082824}" xr6:coauthVersionLast="47" xr6:coauthVersionMax="47" xr10:uidLastSave="{00000000-0000-0000-0000-000000000000}"/>
  <bookViews>
    <workbookView xWindow="-20610" yWindow="-120" windowWidth="20730" windowHeight="11040" activeTab="1" xr2:uid="{9190A782-109A-4E43-A899-3A4B83188105}"/>
  </bookViews>
  <sheets>
    <sheet name="Modelo" sheetId="1" r:id="rId1"/>
    <sheet name="graficas" sheetId="4" r:id="rId2"/>
    <sheet name="políticas" sheetId="2" r:id="rId3"/>
    <sheet name="resultados" sheetId="3" r:id="rId4"/>
  </sheets>
  <definedNames>
    <definedName name="solver_adj" localSheetId="0" hidden="1">Modelo!$D$7:$D$53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Modelo!$D$7:$D$53</definedName>
    <definedName name="solver_lhs2" localSheetId="0" hidden="1">Modelo!$D$7:$D$53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Modelo!$O$53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9" i="1"/>
  <c r="P9" i="1"/>
  <c r="P10" i="1"/>
  <c r="P11" i="1"/>
  <c r="P8" i="1"/>
  <c r="K8" i="1"/>
  <c r="G8" i="1" l="1"/>
  <c r="M7" i="1"/>
  <c r="L47" i="1"/>
  <c r="J8" i="1"/>
  <c r="F8" i="1"/>
  <c r="M2" i="1"/>
  <c r="L30" i="1" s="1"/>
  <c r="I7" i="1"/>
  <c r="L46" i="1" l="1"/>
  <c r="L22" i="1"/>
  <c r="L45" i="1"/>
  <c r="L14" i="1"/>
  <c r="L50" i="1"/>
  <c r="L49" i="1"/>
  <c r="M8" i="1"/>
  <c r="N8" i="1" s="1"/>
  <c r="L53" i="1"/>
  <c r="F9" i="1"/>
  <c r="J9" i="1"/>
  <c r="M9" i="1" s="1"/>
  <c r="N9" i="1" s="1"/>
  <c r="L43" i="1"/>
  <c r="L52" i="1"/>
  <c r="L44" i="1"/>
  <c r="N7" i="1"/>
  <c r="O8" i="1" s="1"/>
  <c r="L48" i="1"/>
  <c r="L51" i="1"/>
  <c r="L15" i="1"/>
  <c r="L38" i="1"/>
  <c r="L20" i="1"/>
  <c r="L35" i="1"/>
  <c r="L27" i="1"/>
  <c r="L19" i="1"/>
  <c r="L11" i="1"/>
  <c r="L42" i="1"/>
  <c r="L34" i="1"/>
  <c r="L26" i="1"/>
  <c r="L18" i="1"/>
  <c r="L10" i="1"/>
  <c r="L29" i="1"/>
  <c r="L12" i="1"/>
  <c r="L41" i="1"/>
  <c r="L33" i="1"/>
  <c r="L25" i="1"/>
  <c r="L17" i="1"/>
  <c r="L21" i="1"/>
  <c r="L36" i="1"/>
  <c r="L32" i="1"/>
  <c r="L16" i="1"/>
  <c r="L37" i="1"/>
  <c r="L13" i="1"/>
  <c r="L28" i="1"/>
  <c r="L40" i="1"/>
  <c r="L24" i="1"/>
  <c r="L39" i="1"/>
  <c r="L31" i="1"/>
  <c r="L23" i="1"/>
  <c r="O9" i="1" l="1"/>
  <c r="L4" i="1"/>
  <c r="J10" i="1"/>
  <c r="J11" i="1" l="1"/>
  <c r="H8" i="1"/>
  <c r="E8" i="1" l="1"/>
  <c r="I8" i="1" s="1"/>
  <c r="G9" i="1" s="1"/>
  <c r="F10" i="1" s="1"/>
  <c r="K9" i="1"/>
  <c r="J12" i="1"/>
  <c r="E9" i="1" l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I9" i="1"/>
  <c r="G10" i="1" s="1"/>
  <c r="F11" i="1" s="1"/>
  <c r="H9" i="1"/>
  <c r="E10" i="1" s="1"/>
  <c r="J49" i="1" l="1"/>
  <c r="J50" i="1" s="1"/>
  <c r="J51" i="1" s="1"/>
  <c r="J52" i="1" s="1"/>
  <c r="J53" i="1" s="1"/>
  <c r="K10" i="1"/>
  <c r="H10" i="1"/>
  <c r="E11" i="1" s="1"/>
  <c r="I10" i="1"/>
  <c r="O10" i="1" l="1"/>
  <c r="K11" i="1"/>
  <c r="M10" i="1"/>
  <c r="H11" i="1"/>
  <c r="E12" i="1" s="1"/>
  <c r="I11" i="1"/>
  <c r="N10" i="1" l="1"/>
  <c r="K12" i="1"/>
  <c r="M12" i="1" s="1"/>
  <c r="N12" i="1" s="1"/>
  <c r="M11" i="1"/>
  <c r="N11" i="1" s="1"/>
  <c r="I12" i="1"/>
  <c r="G11" i="1"/>
  <c r="F12" i="1" s="1"/>
  <c r="O11" i="1" l="1"/>
  <c r="H12" i="1"/>
  <c r="P12" i="1" s="1"/>
  <c r="G12" i="1"/>
  <c r="F13" i="1" s="1"/>
  <c r="H13" i="1" s="1"/>
  <c r="P13" i="1" s="1"/>
  <c r="K13" i="1" l="1"/>
  <c r="M13" i="1" s="1"/>
  <c r="N13" i="1" s="1"/>
  <c r="O12" i="1"/>
  <c r="O13" i="1" s="1"/>
  <c r="E13" i="1"/>
  <c r="I13" i="1" s="1"/>
  <c r="G13" i="1" s="1"/>
  <c r="F14" i="1" s="1"/>
  <c r="K14" i="1" l="1"/>
  <c r="M14" i="1" s="1"/>
  <c r="N14" i="1" s="1"/>
  <c r="E14" i="1"/>
  <c r="H14" i="1"/>
  <c r="P14" i="1" s="1"/>
  <c r="K15" i="1" l="1"/>
  <c r="M15" i="1" s="1"/>
  <c r="N15" i="1" s="1"/>
  <c r="E15" i="1"/>
  <c r="I15" i="1" s="1"/>
  <c r="I14" i="1"/>
  <c r="G14" i="1" s="1"/>
  <c r="F15" i="1" s="1"/>
  <c r="H15" i="1" s="1"/>
  <c r="P15" i="1" s="1"/>
  <c r="O14" i="1"/>
  <c r="K16" i="1" l="1"/>
  <c r="M16" i="1" s="1"/>
  <c r="E16" i="1"/>
  <c r="I16" i="1" s="1"/>
  <c r="G15" i="1"/>
  <c r="F16" i="1" s="1"/>
  <c r="H16" i="1" s="1"/>
  <c r="P16" i="1" s="1"/>
  <c r="O15" i="1"/>
  <c r="N16" i="1" l="1"/>
  <c r="G16" i="1"/>
  <c r="F17" i="1" s="1"/>
  <c r="H17" i="1" s="1"/>
  <c r="P17" i="1" s="1"/>
  <c r="E17" i="1"/>
  <c r="I17" i="1" s="1"/>
  <c r="O16" i="1"/>
  <c r="K17" i="1"/>
  <c r="M17" i="1" s="1"/>
  <c r="N17" i="1" s="1"/>
  <c r="G17" i="1" l="1"/>
  <c r="F18" i="1" s="1"/>
  <c r="H18" i="1" s="1"/>
  <c r="P18" i="1" s="1"/>
  <c r="E18" i="1"/>
  <c r="I18" i="1" s="1"/>
  <c r="K18" i="1"/>
  <c r="M18" i="1" s="1"/>
  <c r="N18" i="1" s="1"/>
  <c r="E19" i="1" l="1"/>
  <c r="I19" i="1" s="1"/>
  <c r="G18" i="1"/>
  <c r="F19" i="1" s="1"/>
  <c r="H19" i="1" s="1"/>
  <c r="P19" i="1" s="1"/>
  <c r="K19" i="1"/>
  <c r="M19" i="1" s="1"/>
  <c r="N19" i="1" s="1"/>
  <c r="O17" i="1"/>
  <c r="G19" i="1" l="1"/>
  <c r="F20" i="1" s="1"/>
  <c r="H20" i="1" s="1"/>
  <c r="P20" i="1" s="1"/>
  <c r="E20" i="1"/>
  <c r="I20" i="1" s="1"/>
  <c r="O18" i="1"/>
  <c r="K20" i="1"/>
  <c r="M20" i="1" s="1"/>
  <c r="N20" i="1" s="1"/>
  <c r="E21" i="1" l="1"/>
  <c r="I21" i="1" s="1"/>
  <c r="G20" i="1"/>
  <c r="F21" i="1" s="1"/>
  <c r="H21" i="1" s="1"/>
  <c r="P21" i="1" s="1"/>
  <c r="K21" i="1"/>
  <c r="M21" i="1" s="1"/>
  <c r="N21" i="1" s="1"/>
  <c r="O19" i="1"/>
  <c r="E22" i="1" l="1"/>
  <c r="I22" i="1" s="1"/>
  <c r="G21" i="1"/>
  <c r="F22" i="1" s="1"/>
  <c r="H22" i="1" s="1"/>
  <c r="P22" i="1" s="1"/>
  <c r="O20" i="1"/>
  <c r="K22" i="1"/>
  <c r="M22" i="1" s="1"/>
  <c r="N22" i="1" s="1"/>
  <c r="E23" i="1" l="1"/>
  <c r="I23" i="1" s="1"/>
  <c r="G22" i="1"/>
  <c r="F23" i="1" s="1"/>
  <c r="H23" i="1" s="1"/>
  <c r="P23" i="1" s="1"/>
  <c r="K23" i="1"/>
  <c r="M23" i="1" s="1"/>
  <c r="N23" i="1" s="1"/>
  <c r="O21" i="1"/>
  <c r="E24" i="1" l="1"/>
  <c r="I24" i="1" s="1"/>
  <c r="G23" i="1"/>
  <c r="F24" i="1" s="1"/>
  <c r="H24" i="1" s="1"/>
  <c r="P24" i="1" s="1"/>
  <c r="O22" i="1"/>
  <c r="K24" i="1"/>
  <c r="M24" i="1" s="1"/>
  <c r="N24" i="1" s="1"/>
  <c r="E25" i="1" l="1"/>
  <c r="I25" i="1" s="1"/>
  <c r="G24" i="1"/>
  <c r="F25" i="1" s="1"/>
  <c r="H25" i="1" s="1"/>
  <c r="P25" i="1" s="1"/>
  <c r="K25" i="1"/>
  <c r="M25" i="1" s="1"/>
  <c r="N25" i="1" s="1"/>
  <c r="O23" i="1"/>
  <c r="E26" i="1" l="1"/>
  <c r="I26" i="1" s="1"/>
  <c r="G25" i="1"/>
  <c r="F26" i="1" s="1"/>
  <c r="H26" i="1" s="1"/>
  <c r="P26" i="1" s="1"/>
  <c r="O24" i="1"/>
  <c r="K26" i="1"/>
  <c r="M26" i="1" s="1"/>
  <c r="N26" i="1" s="1"/>
  <c r="E27" i="1" l="1"/>
  <c r="I27" i="1" s="1"/>
  <c r="G26" i="1"/>
  <c r="F27" i="1" s="1"/>
  <c r="H27" i="1" s="1"/>
  <c r="P27" i="1" s="1"/>
  <c r="K27" i="1"/>
  <c r="M27" i="1" s="1"/>
  <c r="N27" i="1" s="1"/>
  <c r="O25" i="1"/>
  <c r="E28" i="1" l="1"/>
  <c r="I28" i="1" s="1"/>
  <c r="G27" i="1"/>
  <c r="F28" i="1" s="1"/>
  <c r="H28" i="1" s="1"/>
  <c r="P28" i="1" s="1"/>
  <c r="O26" i="1"/>
  <c r="K28" i="1"/>
  <c r="M28" i="1" s="1"/>
  <c r="N28" i="1" s="1"/>
  <c r="E29" i="1" l="1"/>
  <c r="I29" i="1" s="1"/>
  <c r="G28" i="1"/>
  <c r="F29" i="1" s="1"/>
  <c r="H29" i="1" s="1"/>
  <c r="P29" i="1" s="1"/>
  <c r="K29" i="1"/>
  <c r="M29" i="1" s="1"/>
  <c r="N29" i="1" s="1"/>
  <c r="O27" i="1"/>
  <c r="E30" i="1" l="1"/>
  <c r="I30" i="1" s="1"/>
  <c r="G29" i="1"/>
  <c r="F30" i="1" s="1"/>
  <c r="H30" i="1" s="1"/>
  <c r="P30" i="1" s="1"/>
  <c r="O28" i="1"/>
  <c r="K30" i="1"/>
  <c r="M30" i="1" s="1"/>
  <c r="N30" i="1" s="1"/>
  <c r="E31" i="1" l="1"/>
  <c r="I31" i="1" s="1"/>
  <c r="G30" i="1"/>
  <c r="F31" i="1" s="1"/>
  <c r="H31" i="1" s="1"/>
  <c r="P31" i="1" s="1"/>
  <c r="K31" i="1"/>
  <c r="M31" i="1" s="1"/>
  <c r="N31" i="1" s="1"/>
  <c r="O29" i="1"/>
  <c r="E32" i="1" l="1"/>
  <c r="I32" i="1" s="1"/>
  <c r="G31" i="1"/>
  <c r="F32" i="1" s="1"/>
  <c r="H32" i="1" s="1"/>
  <c r="P32" i="1" s="1"/>
  <c r="O30" i="1"/>
  <c r="K32" i="1"/>
  <c r="M32" i="1" s="1"/>
  <c r="N32" i="1" s="1"/>
  <c r="E33" i="1" l="1"/>
  <c r="I33" i="1" s="1"/>
  <c r="G32" i="1"/>
  <c r="F33" i="1" s="1"/>
  <c r="H33" i="1" s="1"/>
  <c r="P33" i="1" s="1"/>
  <c r="K33" i="1"/>
  <c r="M33" i="1" s="1"/>
  <c r="N33" i="1" s="1"/>
  <c r="O31" i="1"/>
  <c r="E34" i="1" l="1"/>
  <c r="I34" i="1" s="1"/>
  <c r="G33" i="1"/>
  <c r="F34" i="1" s="1"/>
  <c r="H34" i="1" s="1"/>
  <c r="P34" i="1" s="1"/>
  <c r="O32" i="1"/>
  <c r="K34" i="1"/>
  <c r="M34" i="1" s="1"/>
  <c r="N34" i="1" s="1"/>
  <c r="E35" i="1" l="1"/>
  <c r="I35" i="1" s="1"/>
  <c r="G34" i="1"/>
  <c r="F35" i="1" s="1"/>
  <c r="H35" i="1" s="1"/>
  <c r="P35" i="1" s="1"/>
  <c r="K35" i="1"/>
  <c r="M35" i="1" s="1"/>
  <c r="N35" i="1" s="1"/>
  <c r="O33" i="1"/>
  <c r="E36" i="1" l="1"/>
  <c r="I36" i="1" s="1"/>
  <c r="G35" i="1"/>
  <c r="F36" i="1" s="1"/>
  <c r="H36" i="1" s="1"/>
  <c r="P36" i="1" s="1"/>
  <c r="O34" i="1"/>
  <c r="K36" i="1"/>
  <c r="M36" i="1" l="1"/>
  <c r="N36" i="1" s="1"/>
  <c r="E37" i="1"/>
  <c r="I37" i="1" s="1"/>
  <c r="G36" i="1"/>
  <c r="F37" i="1" s="1"/>
  <c r="H37" i="1" s="1"/>
  <c r="P37" i="1" s="1"/>
  <c r="K37" i="1"/>
  <c r="M37" i="1" s="1"/>
  <c r="N37" i="1" s="1"/>
  <c r="O35" i="1"/>
  <c r="E38" i="1" l="1"/>
  <c r="I38" i="1" s="1"/>
  <c r="G37" i="1"/>
  <c r="F38" i="1" s="1"/>
  <c r="H38" i="1" s="1"/>
  <c r="P38" i="1" s="1"/>
  <c r="O36" i="1"/>
  <c r="K38" i="1"/>
  <c r="M38" i="1" s="1"/>
  <c r="N38" i="1" s="1"/>
  <c r="E39" i="1" l="1"/>
  <c r="I39" i="1" s="1"/>
  <c r="G38" i="1"/>
  <c r="F39" i="1" s="1"/>
  <c r="H39" i="1" s="1"/>
  <c r="P39" i="1" s="1"/>
  <c r="K39" i="1"/>
  <c r="M39" i="1" s="1"/>
  <c r="N39" i="1" s="1"/>
  <c r="O37" i="1"/>
  <c r="E40" i="1" l="1"/>
  <c r="I40" i="1" s="1"/>
  <c r="G39" i="1"/>
  <c r="F40" i="1" s="1"/>
  <c r="H40" i="1" s="1"/>
  <c r="P40" i="1" s="1"/>
  <c r="O38" i="1"/>
  <c r="K40" i="1"/>
  <c r="M40" i="1" s="1"/>
  <c r="N40" i="1" s="1"/>
  <c r="E41" i="1" l="1"/>
  <c r="G40" i="1"/>
  <c r="F41" i="1" s="1"/>
  <c r="K41" i="1"/>
  <c r="M41" i="1" s="1"/>
  <c r="N41" i="1" s="1"/>
  <c r="O39" i="1"/>
  <c r="H41" i="1" l="1"/>
  <c r="P41" i="1" s="1"/>
  <c r="I41" i="1"/>
  <c r="G41" i="1" s="1"/>
  <c r="F42" i="1" s="1"/>
  <c r="O40" i="1"/>
  <c r="E42" i="1" l="1"/>
  <c r="I42" i="1" s="1"/>
  <c r="K42" i="1"/>
  <c r="M42" i="1" s="1"/>
  <c r="H42" i="1"/>
  <c r="P42" i="1" s="1"/>
  <c r="O41" i="1"/>
  <c r="K43" i="1" l="1"/>
  <c r="O42" i="1"/>
  <c r="Q3" i="1" s="1"/>
  <c r="G42" i="1"/>
  <c r="F43" i="1" s="1"/>
  <c r="H43" i="1" s="1"/>
  <c r="P43" i="1" s="1"/>
  <c r="N42" i="1"/>
  <c r="E43" i="1"/>
  <c r="I43" i="1" s="1"/>
  <c r="M43" i="1" l="1"/>
  <c r="N43" i="1" s="1"/>
  <c r="K44" i="1"/>
  <c r="M44" i="1" s="1"/>
  <c r="N44" i="1" s="1"/>
  <c r="G43" i="1"/>
  <c r="F44" i="1" s="1"/>
  <c r="H44" i="1" s="1"/>
  <c r="P44" i="1" s="1"/>
  <c r="E44" i="1"/>
  <c r="I44" i="1" s="1"/>
  <c r="O43" i="1"/>
  <c r="O44" i="1" l="1"/>
  <c r="O45" i="1" s="1"/>
  <c r="K45" i="1"/>
  <c r="M45" i="1" s="1"/>
  <c r="N45" i="1" s="1"/>
  <c r="G44" i="1"/>
  <c r="F45" i="1" s="1"/>
  <c r="H45" i="1" s="1"/>
  <c r="P45" i="1" s="1"/>
  <c r="E45" i="1"/>
  <c r="I45" i="1" s="1"/>
  <c r="K46" i="1" l="1"/>
  <c r="M46" i="1" s="1"/>
  <c r="N46" i="1" s="1"/>
  <c r="G45" i="1"/>
  <c r="F46" i="1" s="1"/>
  <c r="H46" i="1" s="1"/>
  <c r="P46" i="1" s="1"/>
  <c r="O46" i="1"/>
  <c r="E46" i="1"/>
  <c r="I46" i="1" s="1"/>
  <c r="K47" i="1" l="1"/>
  <c r="M47" i="1" s="1"/>
  <c r="N47" i="1" s="1"/>
  <c r="G46" i="1"/>
  <c r="F47" i="1" s="1"/>
  <c r="H47" i="1" s="1"/>
  <c r="P47" i="1" s="1"/>
  <c r="O47" i="1"/>
  <c r="E47" i="1"/>
  <c r="I47" i="1" s="1"/>
  <c r="O48" i="1" l="1"/>
  <c r="K48" i="1"/>
  <c r="M48" i="1" s="1"/>
  <c r="N48" i="1" s="1"/>
  <c r="G47" i="1"/>
  <c r="F48" i="1" s="1"/>
  <c r="H48" i="1" s="1"/>
  <c r="P48" i="1" s="1"/>
  <c r="E48" i="1"/>
  <c r="I48" i="1" s="1"/>
  <c r="O49" i="1" l="1"/>
  <c r="K49" i="1"/>
  <c r="M49" i="1" s="1"/>
  <c r="N49" i="1" s="1"/>
  <c r="G48" i="1"/>
  <c r="F49" i="1" s="1"/>
  <c r="H49" i="1" s="1"/>
  <c r="P49" i="1" s="1"/>
  <c r="E49" i="1"/>
  <c r="O50" i="1" l="1"/>
  <c r="K50" i="1"/>
  <c r="M50" i="1" s="1"/>
  <c r="N50" i="1" s="1"/>
  <c r="E50" i="1"/>
  <c r="I50" i="1" s="1"/>
  <c r="I49" i="1"/>
  <c r="G49" i="1" s="1"/>
  <c r="F50" i="1" s="1"/>
  <c r="H50" i="1" s="1"/>
  <c r="P50" i="1" s="1"/>
  <c r="O51" i="1" l="1"/>
  <c r="K51" i="1"/>
  <c r="M51" i="1" s="1"/>
  <c r="N51" i="1" s="1"/>
  <c r="E51" i="1"/>
  <c r="I51" i="1" s="1"/>
  <c r="G50" i="1"/>
  <c r="F51" i="1" s="1"/>
  <c r="H51" i="1" s="1"/>
  <c r="P51" i="1" s="1"/>
  <c r="O52" i="1" l="1"/>
  <c r="K52" i="1"/>
  <c r="M52" i="1" s="1"/>
  <c r="N52" i="1" s="1"/>
  <c r="G51" i="1"/>
  <c r="F52" i="1" s="1"/>
  <c r="H52" i="1" s="1"/>
  <c r="P52" i="1" s="1"/>
  <c r="E52" i="1"/>
  <c r="O53" i="1" l="1"/>
  <c r="O4" i="1" s="1"/>
  <c r="K53" i="1"/>
  <c r="E53" i="1"/>
  <c r="I53" i="1" s="1"/>
  <c r="I52" i="1"/>
  <c r="G52" i="1" s="1"/>
  <c r="F53" i="1" s="1"/>
  <c r="H53" i="1" s="1"/>
  <c r="P53" i="1" s="1"/>
  <c r="M53" i="1" l="1"/>
  <c r="N53" i="1" s="1"/>
  <c r="N4" i="1" s="1"/>
  <c r="G53" i="1"/>
  <c r="M4" i="1" l="1"/>
</calcChain>
</file>

<file path=xl/sharedStrings.xml><?xml version="1.0" encoding="utf-8"?>
<sst xmlns="http://schemas.openxmlformats.org/spreadsheetml/2006/main" count="30" uniqueCount="28">
  <si>
    <t>Demanda</t>
  </si>
  <si>
    <t>Capacidad</t>
  </si>
  <si>
    <t>Backlog</t>
  </si>
  <si>
    <t>tiempo</t>
  </si>
  <si>
    <t>Condiciones iniciales</t>
  </si>
  <si>
    <t>Despacho</t>
  </si>
  <si>
    <t>Orden</t>
  </si>
  <si>
    <t>Despacho deseado</t>
  </si>
  <si>
    <t>cambio capacidad</t>
  </si>
  <si>
    <t>Costo gap</t>
  </si>
  <si>
    <t>Costo Orden</t>
  </si>
  <si>
    <t>Demanda acumulada</t>
  </si>
  <si>
    <t>Despacho acumulado</t>
  </si>
  <si>
    <t>Costo GAP</t>
  </si>
  <si>
    <t>Costo acumulado</t>
  </si>
  <si>
    <t>Costo Paso</t>
  </si>
  <si>
    <t>Optimo Differential evlution python</t>
  </si>
  <si>
    <t>Solución</t>
  </si>
  <si>
    <t>Costo S46</t>
  </si>
  <si>
    <t>Costo S35</t>
  </si>
  <si>
    <t>CrossEntropy</t>
  </si>
  <si>
    <t>Solver</t>
  </si>
  <si>
    <t>Differential Evolution con L-BFGS-B</t>
  </si>
  <si>
    <t>Costo semana 35</t>
  </si>
  <si>
    <t>Cross Entropy</t>
  </si>
  <si>
    <t>Target Delivery Delay</t>
  </si>
  <si>
    <t>Time to adjust capacity</t>
  </si>
  <si>
    <t>SAC runningscale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</si>
</sst>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0.000"/>
    <numFmt numFmtId="165" formatCode="0.0"/>
    <numFmt numFmtId="166" formatCode="0.000000"/>
    <numFmt numFmtId="167" formatCode="0.0000"/>
    <numFmt numFmtId="168" formatCode="#,##0.0000"/>
    <numFmt numFmtId="169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2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44" fontId="1" fillId="3" borderId="0" xfId="1" applyFont="1" applyFill="1" applyAlignment="1">
      <alignment horizontal="center"/>
    </xf>
    <xf numFmtId="44" fontId="0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44" fontId="1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69" fontId="0" fillId="2" borderId="0" xfId="1" applyNumberFormat="1" applyFont="1" applyFill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3" borderId="0" xfId="1" applyNumberFormat="1" applyFont="1" applyFill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 vertical="center" wrapText="1"/>
    </xf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Costo paso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Modelo!$N$7:$N$53</c:f>
              <c:numCache>
                <c:formatCode>_("$"* #,##0.00_);_("$"* \(#,##0.00\);_("$"* "-"??_);_(@_)</c:formatCode>
                <c:ptCount val="47"/>
                <c:pt idx="0">
                  <c:v>1.0490483672574769E-2</c:v>
                </c:pt>
                <c:pt idx="1">
                  <c:v>1.0490483672574769E-2</c:v>
                </c:pt>
                <c:pt idx="2">
                  <c:v>1.0490483672574769E-2</c:v>
                </c:pt>
                <c:pt idx="3">
                  <c:v>1.0490483672574769E-2</c:v>
                </c:pt>
                <c:pt idx="4">
                  <c:v>0.81049048367257481</c:v>
                </c:pt>
                <c:pt idx="5">
                  <c:v>3.2104904836725749</c:v>
                </c:pt>
                <c:pt idx="6">
                  <c:v>8.0053852933306366</c:v>
                </c:pt>
                <c:pt idx="7">
                  <c:v>17.635029362453235</c:v>
                </c:pt>
                <c:pt idx="8">
                  <c:v>41.139313421125294</c:v>
                </c:pt>
                <c:pt idx="9">
                  <c:v>66.505626870924388</c:v>
                </c:pt>
                <c:pt idx="10">
                  <c:v>123.33900945928704</c:v>
                </c:pt>
                <c:pt idx="11">
                  <c:v>375.88441338722328</c:v>
                </c:pt>
                <c:pt idx="12">
                  <c:v>465.36103400094225</c:v>
                </c:pt>
                <c:pt idx="13">
                  <c:v>575.39244741186621</c:v>
                </c:pt>
                <c:pt idx="14">
                  <c:v>710.67711763009117</c:v>
                </c:pt>
                <c:pt idx="15">
                  <c:v>867.42883222740875</c:v>
                </c:pt>
                <c:pt idx="16">
                  <c:v>1010.9896228233275</c:v>
                </c:pt>
                <c:pt idx="17">
                  <c:v>944.03449623369852</c:v>
                </c:pt>
                <c:pt idx="18">
                  <c:v>1023.3885152563785</c:v>
                </c:pt>
                <c:pt idx="19">
                  <c:v>1016.8359154321545</c:v>
                </c:pt>
                <c:pt idx="20">
                  <c:v>917.10436906702739</c:v>
                </c:pt>
                <c:pt idx="21">
                  <c:v>736.51766044792612</c:v>
                </c:pt>
                <c:pt idx="22">
                  <c:v>506.99838256426017</c:v>
                </c:pt>
                <c:pt idx="23">
                  <c:v>294.46067395381959</c:v>
                </c:pt>
                <c:pt idx="24">
                  <c:v>135.59014660687629</c:v>
                </c:pt>
                <c:pt idx="25">
                  <c:v>40.790587540999994</c:v>
                </c:pt>
                <c:pt idx="26">
                  <c:v>3.2037323423799542</c:v>
                </c:pt>
                <c:pt idx="27">
                  <c:v>7.2638200276496656</c:v>
                </c:pt>
                <c:pt idx="28">
                  <c:v>35.323118230530575</c:v>
                </c:pt>
                <c:pt idx="29">
                  <c:v>72.145367689728346</c:v>
                </c:pt>
                <c:pt idx="30">
                  <c:v>107.76914945853947</c:v>
                </c:pt>
                <c:pt idx="31">
                  <c:v>134.42259818023652</c:v>
                </c:pt>
                <c:pt idx="32">
                  <c:v>142.644921296761</c:v>
                </c:pt>
                <c:pt idx="33">
                  <c:v>140.9691449441741</c:v>
                </c:pt>
                <c:pt idx="34">
                  <c:v>131.38577903039354</c:v>
                </c:pt>
                <c:pt idx="35">
                  <c:v>114.41353116475079</c:v>
                </c:pt>
                <c:pt idx="36">
                  <c:v>92.233116478198042</c:v>
                </c:pt>
                <c:pt idx="37">
                  <c:v>71.332796200492794</c:v>
                </c:pt>
                <c:pt idx="38">
                  <c:v>32.456661044602328</c:v>
                </c:pt>
                <c:pt idx="39">
                  <c:v>8.5976302099002648</c:v>
                </c:pt>
                <c:pt idx="40">
                  <c:v>1.3764290535634207</c:v>
                </c:pt>
                <c:pt idx="41">
                  <c:v>0.70177147554017116</c:v>
                </c:pt>
                <c:pt idx="42">
                  <c:v>0.51767244731060225</c:v>
                </c:pt>
                <c:pt idx="43">
                  <c:v>9.390299140787732E-2</c:v>
                </c:pt>
                <c:pt idx="44">
                  <c:v>0.88524884945516624</c:v>
                </c:pt>
                <c:pt idx="45">
                  <c:v>4.5218596716327681</c:v>
                </c:pt>
                <c:pt idx="46">
                  <c:v>11.191117480750938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C71-9092-20B0C487B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851312"/>
        <c:axId val="1016857072"/>
      </c:lineChart>
      <c:catAx>
        <c:axId val="101685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6857072"/>
        <c:crosses val="autoZero"/>
        <c:auto val="1"/>
        <c:lblAlgn val="ctr"/>
        <c:lblOffset val="100"/>
        <c:noMultiLvlLbl val="0"/>
      </c:catAx>
      <c:valAx>
        <c:axId val="10168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68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Modelo!$C$7:$C$53</c:f>
              <c:numCache>
                <c:formatCode>General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F-4B27-AC23-17C746C71D31}"/>
            </c:ext>
          </c:extLst>
        </c:ser>
        <c:ser>
          <c:idx val="1"/>
          <c:order val="1"/>
          <c:tx>
            <c:v>Ordenes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Modelo!$D$7:$D$53</c:f>
              <c:numCache>
                <c:formatCode>0.0</c:formatCode>
                <c:ptCount val="47"/>
                <c:pt idx="0">
                  <c:v>3.23890161514282</c:v>
                </c:pt>
                <c:pt idx="1">
                  <c:v>3.23890161514282</c:v>
                </c:pt>
                <c:pt idx="2">
                  <c:v>3.23890161514282</c:v>
                </c:pt>
                <c:pt idx="3">
                  <c:v>3.23890161514282</c:v>
                </c:pt>
                <c:pt idx="4">
                  <c:v>3.23890161514282</c:v>
                </c:pt>
                <c:pt idx="5">
                  <c:v>3.23890161514282</c:v>
                </c:pt>
                <c:pt idx="6">
                  <c:v>3.23890161514282</c:v>
                </c:pt>
                <c:pt idx="7">
                  <c:v>27.764543533325099</c:v>
                </c:pt>
                <c:pt idx="8">
                  <c:v>93.892364501953097</c:v>
                </c:pt>
                <c:pt idx="9">
                  <c:v>93.892364501953097</c:v>
                </c:pt>
                <c:pt idx="10">
                  <c:v>162.36714172363199</c:v>
                </c:pt>
                <c:pt idx="11">
                  <c:v>470.28668212890602</c:v>
                </c:pt>
                <c:pt idx="12">
                  <c:v>479.18441772460898</c:v>
                </c:pt>
                <c:pt idx="13">
                  <c:v>481.42630004882801</c:v>
                </c:pt>
                <c:pt idx="14">
                  <c:v>483.40570068359301</c:v>
                </c:pt>
                <c:pt idx="15">
                  <c:v>484.34115600585898</c:v>
                </c:pt>
                <c:pt idx="16">
                  <c:v>457.88311767578102</c:v>
                </c:pt>
                <c:pt idx="17">
                  <c:v>22.655143737792901</c:v>
                </c:pt>
                <c:pt idx="18">
                  <c:v>3.23890161514282</c:v>
                </c:pt>
                <c:pt idx="19">
                  <c:v>3.23890161514282</c:v>
                </c:pt>
                <c:pt idx="20">
                  <c:v>3.23890161514282</c:v>
                </c:pt>
                <c:pt idx="21">
                  <c:v>3.23890161514282</c:v>
                </c:pt>
                <c:pt idx="22">
                  <c:v>3.23890161514282</c:v>
                </c:pt>
                <c:pt idx="23">
                  <c:v>4.9605517387390101</c:v>
                </c:pt>
                <c:pt idx="24">
                  <c:v>9.9868478775024396</c:v>
                </c:pt>
                <c:pt idx="25">
                  <c:v>16.399755477905199</c:v>
                </c:pt>
                <c:pt idx="26">
                  <c:v>24.5699138641357</c:v>
                </c:pt>
                <c:pt idx="27">
                  <c:v>35.96675491333</c:v>
                </c:pt>
                <c:pt idx="28">
                  <c:v>53.024024963378899</c:v>
                </c:pt>
                <c:pt idx="29">
                  <c:v>78.592033386230398</c:v>
                </c:pt>
                <c:pt idx="30">
                  <c:v>116.052864074707</c:v>
                </c:pt>
                <c:pt idx="31">
                  <c:v>154.78477478027301</c:v>
                </c:pt>
                <c:pt idx="32">
                  <c:v>174.75248718261699</c:v>
                </c:pt>
                <c:pt idx="33">
                  <c:v>200.77067565917901</c:v>
                </c:pt>
                <c:pt idx="34">
                  <c:v>226.31947326660099</c:v>
                </c:pt>
                <c:pt idx="35">
                  <c:v>241.75305175781199</c:v>
                </c:pt>
                <c:pt idx="36">
                  <c:v>242.60469055175699</c:v>
                </c:pt>
                <c:pt idx="37">
                  <c:v>234.89529418945301</c:v>
                </c:pt>
                <c:pt idx="38">
                  <c:v>163.90579223632801</c:v>
                </c:pt>
                <c:pt idx="39">
                  <c:v>87.643875122070298</c:v>
                </c:pt>
                <c:pt idx="40">
                  <c:v>37.030963897705</c:v>
                </c:pt>
                <c:pt idx="41">
                  <c:v>17.8259468078613</c:v>
                </c:pt>
                <c:pt idx="42">
                  <c:v>10.9852705001831</c:v>
                </c:pt>
                <c:pt idx="43">
                  <c:v>9.2381839752197195</c:v>
                </c:pt>
                <c:pt idx="44">
                  <c:v>10.8449754714965</c:v>
                </c:pt>
                <c:pt idx="45">
                  <c:v>15.9141721725463</c:v>
                </c:pt>
                <c:pt idx="46">
                  <c:v>25.394557952880799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F-4B27-AC23-17C746C71D31}"/>
            </c:ext>
          </c:extLst>
        </c:ser>
        <c:ser>
          <c:idx val="2"/>
          <c:order val="2"/>
          <c:tx>
            <c:v>Despacho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Modelo!$H$7:$H$53</c:f>
              <c:numCache>
                <c:formatCode>0.00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96.774630053838095</c:v>
                </c:pt>
                <c:pt idx="6">
                  <c:v>91.399013476901587</c:v>
                </c:pt>
                <c:pt idx="7">
                  <c:v>84.697411477654072</c:v>
                </c:pt>
                <c:pt idx="8">
                  <c:v>77.291006416097105</c:v>
                </c:pt>
                <c:pt idx="9">
                  <c:v>69.638119379642077</c:v>
                </c:pt>
                <c:pt idx="10">
                  <c:v>62.067791195306917</c:v>
                </c:pt>
                <c:pt idx="11">
                  <c:v>54.80759848026684</c:v>
                </c:pt>
                <c:pt idx="12">
                  <c:v>48.824028414840726</c:v>
                </c:pt>
                <c:pt idx="13">
                  <c:v>46.137807238612858</c:v>
                </c:pt>
                <c:pt idx="14">
                  <c:v>45.849270990698024</c:v>
                </c:pt>
                <c:pt idx="15">
                  <c:v>49.531224641588771</c:v>
                </c:pt>
                <c:pt idx="16">
                  <c:v>66.133774113456198</c:v>
                </c:pt>
                <c:pt idx="17">
                  <c:v>91.523913530801821</c:v>
                </c:pt>
                <c:pt idx="18">
                  <c:v>122.2937573402113</c:v>
                </c:pt>
                <c:pt idx="19">
                  <c:v>155.86971278491063</c:v>
                </c:pt>
                <c:pt idx="20">
                  <c:v>190.32192970356513</c:v>
                </c:pt>
                <c:pt idx="21">
                  <c:v>223.3571878123638</c:v>
                </c:pt>
                <c:pt idx="22">
                  <c:v>239.79180035270386</c:v>
                </c:pt>
                <c:pt idx="23">
                  <c:v>243.41093250635652</c:v>
                </c:pt>
                <c:pt idx="24">
                  <c:v>237.93859065087292</c:v>
                </c:pt>
                <c:pt idx="25">
                  <c:v>226.28462838417673</c:v>
                </c:pt>
                <c:pt idx="26">
                  <c:v>210.69199723852159</c:v>
                </c:pt>
                <c:pt idx="27">
                  <c:v>192.86205224911706</c:v>
                </c:pt>
                <c:pt idx="28">
                  <c:v>174.11770740618795</c:v>
                </c:pt>
                <c:pt idx="29">
                  <c:v>155.52563736518138</c:v>
                </c:pt>
                <c:pt idx="30">
                  <c:v>137.87365894023424</c:v>
                </c:pt>
                <c:pt idx="31">
                  <c:v>121.74048254023462</c:v>
                </c:pt>
                <c:pt idx="32">
                  <c:v>107.58813480600473</c:v>
                </c:pt>
                <c:pt idx="33">
                  <c:v>95.862687730622952</c:v>
                </c:pt>
                <c:pt idx="34">
                  <c:v>87.079186299709278</c:v>
                </c:pt>
                <c:pt idx="35">
                  <c:v>81.896524557236305</c:v>
                </c:pt>
                <c:pt idx="36">
                  <c:v>80.698269678273107</c:v>
                </c:pt>
                <c:pt idx="37">
                  <c:v>82.994631846477006</c:v>
                </c:pt>
                <c:pt idx="38">
                  <c:v>88.527953491309802</c:v>
                </c:pt>
                <c:pt idx="39">
                  <c:v>96.994329301869129</c:v>
                </c:pt>
                <c:pt idx="40">
                  <c:v>107.74608311779208</c:v>
                </c:pt>
                <c:pt idx="41">
                  <c:v>119.76759770340365</c:v>
                </c:pt>
                <c:pt idx="42">
                  <c:v>132.02024779620007</c:v>
                </c:pt>
                <c:pt idx="43">
                  <c:v>141.65995434249515</c:v>
                </c:pt>
                <c:pt idx="44">
                  <c:v>146.60721295088754</c:v>
                </c:pt>
                <c:pt idx="45">
                  <c:v>146.41775234165613</c:v>
                </c:pt>
                <c:pt idx="46">
                  <c:v>141.99873639740099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F-4B27-AC23-17C746C7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52912"/>
        <c:axId val="1016749072"/>
      </c:lineChart>
      <c:catAx>
        <c:axId val="101675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6749072"/>
        <c:crosses val="autoZero"/>
        <c:auto val="1"/>
        <c:lblAlgn val="ctr"/>
        <c:lblOffset val="100"/>
        <c:noMultiLvlLbl val="0"/>
      </c:catAx>
      <c:valAx>
        <c:axId val="1016749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67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</xdr:row>
      <xdr:rowOff>114300</xdr:rowOff>
    </xdr:from>
    <xdr:to>
      <xdr:col>11</xdr:col>
      <xdr:colOff>409575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A31385-4942-4BD1-81BF-D1BE954BF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76199</xdr:colOff>
      <xdr:row>17</xdr:row>
      <xdr:rowOff>104775</xdr:rowOff>
    </xdr:from>
    <xdr:to>
      <xdr:col>12</xdr:col>
      <xdr:colOff>9525</xdr:colOff>
      <xdr:row>33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A794A6-394B-4B80-AA05-E6CE5C2F8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34C3-B0EF-452A-B745-B234E9E67503}">
  <dimension ref="A1:Q53"/>
  <sheetViews>
    <sheetView topLeftCell="C1" zoomScaleNormal="100" workbookViewId="0">
      <selection activeCell="D7" sqref="D7:D53"/>
    </sheetView>
  </sheetViews>
  <sheetFormatPr baseColWidth="10" defaultRowHeight="15" x14ac:dyDescent="0.25"/>
  <cols>
    <col min="1" max="1" width="18" style="3" customWidth="1"/>
    <col min="2" max="3" width="11.42578125" style="3"/>
    <col min="4" max="4" width="11.42578125" style="8"/>
    <col min="5" max="5" width="14.140625" style="7" customWidth="1"/>
    <col min="6" max="6" width="11.42578125" style="7"/>
    <col min="7" max="7" width="17" style="7" customWidth="1"/>
    <col min="8" max="8" width="18" style="7" customWidth="1"/>
    <col min="9" max="9" width="23" style="23" customWidth="1"/>
    <col min="10" max="10" width="15.85546875" style="3" customWidth="1"/>
    <col min="11" max="11" width="16.85546875" style="3" customWidth="1"/>
    <col min="12" max="12" width="15.42578125" style="3" customWidth="1"/>
    <col min="13" max="13" width="14.42578125" style="7" customWidth="1"/>
    <col min="14" max="14" width="16.7109375" style="7" customWidth="1"/>
    <col min="15" max="15" width="20.5703125" style="3" customWidth="1"/>
    <col min="17" max="17" width="17" customWidth="1"/>
  </cols>
  <sheetData>
    <row r="1" spans="1:17" x14ac:dyDescent="0.25">
      <c r="G1" s="7" t="s">
        <v>26</v>
      </c>
      <c r="I1" s="23" t="s">
        <v>25</v>
      </c>
      <c r="K1" s="3" t="s">
        <v>9</v>
      </c>
      <c r="M1" s="3" t="s">
        <v>10</v>
      </c>
    </row>
    <row r="2" spans="1:17" x14ac:dyDescent="0.25">
      <c r="G2" s="7">
        <v>3</v>
      </c>
      <c r="I2" s="10">
        <v>10</v>
      </c>
      <c r="K2" s="3">
        <v>2E-3</v>
      </c>
      <c r="M2" s="11">
        <f>0.001</f>
        <v>1E-3</v>
      </c>
      <c r="Q2" t="s">
        <v>23</v>
      </c>
    </row>
    <row r="3" spans="1:17" ht="30" x14ac:dyDescent="0.25">
      <c r="B3" s="4" t="s">
        <v>3</v>
      </c>
      <c r="C3" s="4" t="s">
        <v>0</v>
      </c>
      <c r="D3" s="12" t="s">
        <v>6</v>
      </c>
      <c r="E3" s="20" t="s">
        <v>2</v>
      </c>
      <c r="F3" s="20" t="s">
        <v>1</v>
      </c>
      <c r="G3" s="9" t="s">
        <v>8</v>
      </c>
      <c r="H3" s="20" t="s">
        <v>5</v>
      </c>
      <c r="I3" s="24" t="s">
        <v>7</v>
      </c>
      <c r="J3" s="5" t="s">
        <v>11</v>
      </c>
      <c r="K3" s="5" t="s">
        <v>12</v>
      </c>
      <c r="L3" s="5" t="s">
        <v>10</v>
      </c>
      <c r="M3" s="9" t="s">
        <v>13</v>
      </c>
      <c r="N3" s="9" t="s">
        <v>15</v>
      </c>
      <c r="O3" s="5" t="s">
        <v>14</v>
      </c>
      <c r="Q3" s="27">
        <f>O42</f>
        <v>10657.26915309355</v>
      </c>
    </row>
    <row r="4" spans="1:17" x14ac:dyDescent="0.25">
      <c r="B4" s="4"/>
      <c r="C4" s="4"/>
      <c r="D4" s="12"/>
      <c r="E4" s="20"/>
      <c r="F4" s="20"/>
      <c r="G4" s="9"/>
      <c r="H4" s="20"/>
      <c r="I4" s="24"/>
      <c r="J4" s="5"/>
      <c r="K4" s="5"/>
      <c r="L4" s="8">
        <f>SUM(L7:L53)</f>
        <v>1786.5955789275829</v>
      </c>
      <c r="M4" s="8">
        <f t="shared" ref="M4" si="0">SUM(M7:M53)</f>
        <v>9208.9953112335716</v>
      </c>
      <c r="N4" s="8">
        <f>SUM(N7:N53)</f>
        <v>10995.590890161156</v>
      </c>
      <c r="O4" s="30">
        <f>MAX(O7:O1048576)</f>
        <v>10984.399772680406</v>
      </c>
    </row>
    <row r="5" spans="1:17" s="1" customFormat="1" x14ac:dyDescent="0.25">
      <c r="A5" s="40" t="s">
        <v>4</v>
      </c>
      <c r="B5" s="2">
        <v>-2</v>
      </c>
      <c r="C5" s="2"/>
      <c r="D5" s="13">
        <v>100</v>
      </c>
      <c r="E5" s="6"/>
      <c r="F5" s="6"/>
      <c r="G5" s="6"/>
      <c r="H5" s="6"/>
      <c r="I5" s="25"/>
      <c r="J5" s="2"/>
      <c r="K5" s="2"/>
      <c r="M5" s="6"/>
      <c r="N5" s="6"/>
      <c r="O5" s="2"/>
    </row>
    <row r="6" spans="1:17" s="1" customFormat="1" x14ac:dyDescent="0.25">
      <c r="A6" s="40"/>
      <c r="B6" s="2">
        <v>-1</v>
      </c>
      <c r="C6" s="2"/>
      <c r="D6" s="13">
        <v>100</v>
      </c>
      <c r="E6" s="6"/>
      <c r="F6" s="6"/>
      <c r="G6" s="6"/>
      <c r="H6" s="6"/>
      <c r="I6" s="25"/>
      <c r="J6" s="2"/>
      <c r="K6" s="2"/>
      <c r="L6" s="2"/>
      <c r="M6" s="6"/>
      <c r="N6" s="6"/>
      <c r="O6" s="2"/>
    </row>
    <row r="7" spans="1:17" s="1" customFormat="1" x14ac:dyDescent="0.25">
      <c r="A7" s="40"/>
      <c r="B7" s="2">
        <v>0</v>
      </c>
      <c r="C7" s="2">
        <v>100</v>
      </c>
      <c r="D7" s="41">
        <v>3.23890161514282</v>
      </c>
      <c r="E7" s="6">
        <v>1000</v>
      </c>
      <c r="F7" s="6">
        <v>100</v>
      </c>
      <c r="G7" s="6">
        <v>0</v>
      </c>
      <c r="H7" s="6">
        <v>100</v>
      </c>
      <c r="I7" s="25">
        <f>E7/$I$2</f>
        <v>100</v>
      </c>
      <c r="J7" s="2">
        <v>100</v>
      </c>
      <c r="K7" s="2">
        <v>100</v>
      </c>
      <c r="L7" s="36">
        <f>(D7^2)*$M$2</f>
        <v>1.0490483672574769E-2</v>
      </c>
      <c r="M7" s="32">
        <f>$K$2*(J7-K7)^2</f>
        <v>0</v>
      </c>
      <c r="N7" s="32">
        <f>L7+M7</f>
        <v>1.0490483672574769E-2</v>
      </c>
      <c r="O7" s="32">
        <v>0</v>
      </c>
    </row>
    <row r="8" spans="1:17" x14ac:dyDescent="0.25">
      <c r="B8" s="3">
        <v>1</v>
      </c>
      <c r="C8" s="2">
        <v>100</v>
      </c>
      <c r="D8" s="41">
        <v>3.23890161514282</v>
      </c>
      <c r="E8" s="7">
        <f>E7+D5-H8</f>
        <v>1000</v>
      </c>
      <c r="F8" s="7">
        <f t="shared" ref="F8:F41" si="1">F7+G7</f>
        <v>100</v>
      </c>
      <c r="G8" s="7">
        <f>(I7-F7)/$G$2</f>
        <v>0</v>
      </c>
      <c r="H8" s="7">
        <f>F8</f>
        <v>100</v>
      </c>
      <c r="I8" s="23">
        <f t="shared" ref="I8:I42" si="2">E8/$I$2</f>
        <v>100</v>
      </c>
      <c r="J8" s="3">
        <f t="shared" ref="J8:J42" si="3">J7+C7</f>
        <v>200</v>
      </c>
      <c r="K8" s="10">
        <f>K7+H7</f>
        <v>200</v>
      </c>
      <c r="L8" s="37">
        <f>(D8^2)*$M$2</f>
        <v>1.0490483672574769E-2</v>
      </c>
      <c r="M8" s="33">
        <f>$K$2*(J8-K8)^2</f>
        <v>0</v>
      </c>
      <c r="N8" s="33">
        <f>L8+M8</f>
        <v>1.0490483672574769E-2</v>
      </c>
      <c r="O8" s="34">
        <f>N7+O7</f>
        <v>1.0490483672574769E-2</v>
      </c>
      <c r="P8" s="39">
        <f>$K$2*(C8-H8)^2</f>
        <v>0</v>
      </c>
      <c r="Q8" s="39"/>
    </row>
    <row r="9" spans="1:17" x14ac:dyDescent="0.25">
      <c r="B9" s="3">
        <v>2</v>
      </c>
      <c r="C9" s="2">
        <v>100</v>
      </c>
      <c r="D9" s="41">
        <v>3.23890161514282</v>
      </c>
      <c r="E9" s="7">
        <f t="shared" ref="E9:E41" si="4">E8+D5-H8</f>
        <v>1000</v>
      </c>
      <c r="F9" s="7">
        <f t="shared" si="1"/>
        <v>100</v>
      </c>
      <c r="G9" s="7">
        <f t="shared" ref="G9" si="5">(I8-F8)/$G$2</f>
        <v>0</v>
      </c>
      <c r="H9" s="7">
        <f t="shared" ref="H9:H42" si="6">F9</f>
        <v>100</v>
      </c>
      <c r="I9" s="23">
        <f t="shared" si="2"/>
        <v>100</v>
      </c>
      <c r="J9" s="3">
        <f t="shared" si="3"/>
        <v>300</v>
      </c>
      <c r="K9" s="10">
        <f t="shared" ref="K9:K42" si="7">K8+H8</f>
        <v>300</v>
      </c>
      <c r="L9" s="37">
        <f>(D9^2)*$M$2</f>
        <v>1.0490483672574769E-2</v>
      </c>
      <c r="M9" s="33">
        <f>$K$2*(J9-K9)^2</f>
        <v>0</v>
      </c>
      <c r="N9" s="33">
        <f>L9+M9</f>
        <v>1.0490483672574769E-2</v>
      </c>
      <c r="O9" s="34">
        <f>N8+O8</f>
        <v>2.0980967345149537E-2</v>
      </c>
      <c r="P9" s="39">
        <f t="shared" ref="P9:P53" si="8">$K$2*(C9-H9)^2</f>
        <v>0</v>
      </c>
      <c r="Q9" s="39"/>
    </row>
    <row r="10" spans="1:17" x14ac:dyDescent="0.25">
      <c r="B10" s="3">
        <v>3</v>
      </c>
      <c r="C10" s="2">
        <v>120</v>
      </c>
      <c r="D10" s="41">
        <v>3.23890161514282</v>
      </c>
      <c r="E10" s="7">
        <f t="shared" si="4"/>
        <v>1000</v>
      </c>
      <c r="F10" s="7">
        <f t="shared" si="1"/>
        <v>100</v>
      </c>
      <c r="G10" s="7">
        <f>(I9-F9)/$G$2</f>
        <v>0</v>
      </c>
      <c r="H10" s="7">
        <f t="shared" si="6"/>
        <v>100</v>
      </c>
      <c r="I10" s="23">
        <f t="shared" si="2"/>
        <v>100</v>
      </c>
      <c r="J10" s="3">
        <f t="shared" si="3"/>
        <v>400</v>
      </c>
      <c r="K10" s="10">
        <f t="shared" si="7"/>
        <v>400</v>
      </c>
      <c r="L10" s="37">
        <f t="shared" ref="L10:L42" si="9">(D10^2)*$M$2</f>
        <v>1.0490483672574769E-2</v>
      </c>
      <c r="M10" s="33">
        <f t="shared" ref="M10:M41" si="10">$K$2*(J10-K10)^2</f>
        <v>0</v>
      </c>
      <c r="N10" s="33">
        <f t="shared" ref="N10:N42" si="11">L10+M10</f>
        <v>1.0490483672574769E-2</v>
      </c>
      <c r="O10" s="34">
        <f t="shared" ref="O10:O41" si="12">N9+O9</f>
        <v>3.1471451017724306E-2</v>
      </c>
      <c r="P10" s="39">
        <f t="shared" si="8"/>
        <v>0.8</v>
      </c>
      <c r="Q10" s="39"/>
    </row>
    <row r="11" spans="1:17" x14ac:dyDescent="0.25">
      <c r="B11" s="3">
        <v>4</v>
      </c>
      <c r="C11" s="2">
        <v>120</v>
      </c>
      <c r="D11" s="41">
        <v>3.23890161514282</v>
      </c>
      <c r="E11" s="7">
        <f t="shared" si="4"/>
        <v>903.23890161514282</v>
      </c>
      <c r="F11" s="7">
        <f t="shared" si="1"/>
        <v>100</v>
      </c>
      <c r="G11" s="7">
        <f t="shared" ref="G11:G42" si="13">(I11-F11)/$G$2</f>
        <v>-3.225369946161905</v>
      </c>
      <c r="H11" s="7">
        <f t="shared" si="6"/>
        <v>100</v>
      </c>
      <c r="I11" s="23">
        <f t="shared" si="2"/>
        <v>90.323890161514285</v>
      </c>
      <c r="J11" s="3">
        <f t="shared" si="3"/>
        <v>520</v>
      </c>
      <c r="K11" s="10">
        <f t="shared" si="7"/>
        <v>500</v>
      </c>
      <c r="L11" s="37">
        <f t="shared" si="9"/>
        <v>1.0490483672574769E-2</v>
      </c>
      <c r="M11" s="33">
        <f t="shared" si="10"/>
        <v>0.8</v>
      </c>
      <c r="N11" s="33">
        <f>L11+M11</f>
        <v>0.81049048367257481</v>
      </c>
      <c r="O11" s="34">
        <f>N10+O10</f>
        <v>4.1961934690299074E-2</v>
      </c>
      <c r="P11" s="39">
        <f t="shared" si="8"/>
        <v>0.8</v>
      </c>
      <c r="Q11" s="39"/>
    </row>
    <row r="12" spans="1:17" x14ac:dyDescent="0.25">
      <c r="B12" s="3">
        <v>5</v>
      </c>
      <c r="C12" s="2">
        <v>120</v>
      </c>
      <c r="D12" s="41">
        <v>3.23890161514282</v>
      </c>
      <c r="E12" s="7">
        <f t="shared" si="4"/>
        <v>806.47780323028564</v>
      </c>
      <c r="F12" s="7">
        <f t="shared" si="1"/>
        <v>96.774630053838095</v>
      </c>
      <c r="G12" s="7">
        <f t="shared" si="13"/>
        <v>-5.3756165769365083</v>
      </c>
      <c r="H12" s="7">
        <f t="shared" si="6"/>
        <v>96.774630053838095</v>
      </c>
      <c r="I12" s="23">
        <f t="shared" si="2"/>
        <v>80.64778032302857</v>
      </c>
      <c r="J12" s="3">
        <f t="shared" si="3"/>
        <v>640</v>
      </c>
      <c r="K12" s="10">
        <f t="shared" si="7"/>
        <v>600</v>
      </c>
      <c r="L12" s="37">
        <f t="shared" si="9"/>
        <v>1.0490483672574769E-2</v>
      </c>
      <c r="M12" s="33">
        <f t="shared" si="10"/>
        <v>3.2</v>
      </c>
      <c r="N12" s="33">
        <f t="shared" si="11"/>
        <v>3.2104904836725749</v>
      </c>
      <c r="O12" s="34">
        <f>N11+O11</f>
        <v>0.85245241836287389</v>
      </c>
      <c r="P12" s="39">
        <f t="shared" si="8"/>
        <v>1.0788356182721615</v>
      </c>
      <c r="Q12" s="39"/>
    </row>
    <row r="13" spans="1:17" x14ac:dyDescent="0.25">
      <c r="B13" s="3">
        <v>6</v>
      </c>
      <c r="C13" s="2">
        <v>120</v>
      </c>
      <c r="D13" s="41">
        <v>3.23890161514282</v>
      </c>
      <c r="E13" s="7">
        <f t="shared" si="4"/>
        <v>712.94207479159036</v>
      </c>
      <c r="F13" s="7">
        <f t="shared" si="1"/>
        <v>91.399013476901587</v>
      </c>
      <c r="G13" s="7">
        <f t="shared" si="13"/>
        <v>-6.7016019992475151</v>
      </c>
      <c r="H13" s="7">
        <f t="shared" si="6"/>
        <v>91.399013476901587</v>
      </c>
      <c r="I13" s="23">
        <f t="shared" si="2"/>
        <v>71.294207479159041</v>
      </c>
      <c r="J13" s="3">
        <f t="shared" si="3"/>
        <v>760</v>
      </c>
      <c r="K13" s="10">
        <f t="shared" si="7"/>
        <v>696.77463005383811</v>
      </c>
      <c r="L13" s="37">
        <f t="shared" si="9"/>
        <v>1.0490483672574769E-2</v>
      </c>
      <c r="M13" s="33">
        <f t="shared" si="10"/>
        <v>7.9948948096580628</v>
      </c>
      <c r="N13" s="33">
        <f t="shared" si="11"/>
        <v>8.0053852933306366</v>
      </c>
      <c r="O13" s="34">
        <f t="shared" ref="O13" si="14">N12+O12</f>
        <v>4.0629429020354486</v>
      </c>
      <c r="P13" s="39">
        <f t="shared" si="8"/>
        <v>1.6360328601889143</v>
      </c>
      <c r="Q13" s="39"/>
    </row>
    <row r="14" spans="1:17" x14ac:dyDescent="0.25">
      <c r="B14" s="3">
        <v>7</v>
      </c>
      <c r="C14" s="2">
        <v>120</v>
      </c>
      <c r="D14" s="41">
        <v>27.764543533325099</v>
      </c>
      <c r="E14" s="7">
        <f t="shared" si="4"/>
        <v>624.78196292983159</v>
      </c>
      <c r="F14" s="7">
        <f t="shared" si="1"/>
        <v>84.697411477654072</v>
      </c>
      <c r="G14" s="7">
        <f t="shared" si="13"/>
        <v>-7.4064050615569714</v>
      </c>
      <c r="H14" s="7">
        <f t="shared" si="6"/>
        <v>84.697411477654072</v>
      </c>
      <c r="I14" s="23">
        <f t="shared" si="2"/>
        <v>62.478196292983156</v>
      </c>
      <c r="J14" s="3">
        <f t="shared" si="3"/>
        <v>880</v>
      </c>
      <c r="K14" s="17">
        <f t="shared" si="7"/>
        <v>788.1736435307397</v>
      </c>
      <c r="L14" s="37">
        <f t="shared" si="9"/>
        <v>0.77086987761390457</v>
      </c>
      <c r="M14" s="33">
        <f t="shared" si="10"/>
        <v>16.86415948483933</v>
      </c>
      <c r="N14" s="33">
        <f t="shared" si="11"/>
        <v>17.635029362453235</v>
      </c>
      <c r="O14" s="34">
        <f t="shared" si="12"/>
        <v>12.068328195366085</v>
      </c>
      <c r="P14" s="39">
        <f t="shared" si="8"/>
        <v>2.4925455127561409</v>
      </c>
      <c r="Q14" s="39"/>
    </row>
    <row r="15" spans="1:17" x14ac:dyDescent="0.25">
      <c r="B15" s="3">
        <v>8</v>
      </c>
      <c r="C15" s="2">
        <v>120</v>
      </c>
      <c r="D15" s="41">
        <v>93.892364501953097</v>
      </c>
      <c r="E15" s="7">
        <f t="shared" si="4"/>
        <v>543.32345306732032</v>
      </c>
      <c r="F15" s="7">
        <f t="shared" si="1"/>
        <v>77.291006416097105</v>
      </c>
      <c r="G15" s="7">
        <f t="shared" si="13"/>
        <v>-7.6528870364550245</v>
      </c>
      <c r="H15" s="7">
        <f t="shared" si="6"/>
        <v>77.291006416097105</v>
      </c>
      <c r="I15" s="23">
        <f t="shared" si="2"/>
        <v>54.33234530673203</v>
      </c>
      <c r="J15" s="3">
        <f t="shared" si="3"/>
        <v>1000</v>
      </c>
      <c r="K15" s="10">
        <f t="shared" si="7"/>
        <v>872.8710550083938</v>
      </c>
      <c r="L15" s="37">
        <f t="shared" si="9"/>
        <v>8.8157761117676223</v>
      </c>
      <c r="M15" s="33">
        <f t="shared" si="10"/>
        <v>32.323537309357668</v>
      </c>
      <c r="N15" s="33">
        <f t="shared" si="11"/>
        <v>41.139313421125294</v>
      </c>
      <c r="O15" s="34">
        <f t="shared" si="12"/>
        <v>29.70335755781932</v>
      </c>
      <c r="P15" s="39">
        <f t="shared" si="8"/>
        <v>3.6481162658997173</v>
      </c>
      <c r="Q15" s="39"/>
    </row>
    <row r="16" spans="1:17" x14ac:dyDescent="0.25">
      <c r="B16" s="3">
        <v>9</v>
      </c>
      <c r="C16" s="2">
        <v>120</v>
      </c>
      <c r="D16" s="41">
        <v>93.892364501953097</v>
      </c>
      <c r="E16" s="7">
        <f t="shared" si="4"/>
        <v>469.27134826636603</v>
      </c>
      <c r="F16" s="7">
        <f t="shared" si="1"/>
        <v>69.638119379642077</v>
      </c>
      <c r="G16" s="7">
        <f t="shared" si="13"/>
        <v>-7.5703281843351578</v>
      </c>
      <c r="H16" s="7">
        <f t="shared" si="6"/>
        <v>69.638119379642077</v>
      </c>
      <c r="I16" s="23">
        <f t="shared" si="2"/>
        <v>46.927134826636603</v>
      </c>
      <c r="J16" s="3">
        <f t="shared" si="3"/>
        <v>1120</v>
      </c>
      <c r="K16" s="10">
        <f t="shared" si="7"/>
        <v>950.16206142449096</v>
      </c>
      <c r="L16" s="37">
        <f t="shared" si="9"/>
        <v>8.8157761117676223</v>
      </c>
      <c r="M16" s="33">
        <f t="shared" si="10"/>
        <v>57.689850759156762</v>
      </c>
      <c r="N16" s="33">
        <f t="shared" si="11"/>
        <v>66.505626870924388</v>
      </c>
      <c r="O16" s="34">
        <f>N15+O15</f>
        <v>70.842670978944611</v>
      </c>
      <c r="P16" s="39">
        <f t="shared" si="8"/>
        <v>5.0726380392383668</v>
      </c>
      <c r="Q16" s="39"/>
    </row>
    <row r="17" spans="2:17" x14ac:dyDescent="0.25">
      <c r="B17" s="3">
        <v>10</v>
      </c>
      <c r="C17" s="2">
        <v>120</v>
      </c>
      <c r="D17" s="41">
        <v>162.36714172363199</v>
      </c>
      <c r="E17" s="7">
        <f t="shared" si="4"/>
        <v>402.87213050186676</v>
      </c>
      <c r="F17" s="7">
        <f t="shared" si="1"/>
        <v>62.067791195306917</v>
      </c>
      <c r="G17" s="7">
        <f t="shared" si="13"/>
        <v>-7.2601927150400796</v>
      </c>
      <c r="H17" s="7">
        <f t="shared" si="6"/>
        <v>62.067791195306917</v>
      </c>
      <c r="I17" s="23">
        <f t="shared" si="2"/>
        <v>40.287213050186679</v>
      </c>
      <c r="J17" s="3">
        <f t="shared" si="3"/>
        <v>1240</v>
      </c>
      <c r="K17" s="10">
        <f t="shared" si="7"/>
        <v>1019.800180804133</v>
      </c>
      <c r="L17" s="37">
        <f t="shared" si="9"/>
        <v>26.363088711501995</v>
      </c>
      <c r="M17" s="33">
        <f t="shared" si="10"/>
        <v>96.97592074778504</v>
      </c>
      <c r="N17" s="33">
        <f t="shared" si="11"/>
        <v>123.33900945928704</v>
      </c>
      <c r="O17" s="34">
        <f t="shared" si="12"/>
        <v>137.348297849869</v>
      </c>
      <c r="P17" s="39">
        <f t="shared" si="8"/>
        <v>6.7122816339811182</v>
      </c>
      <c r="Q17" s="39"/>
    </row>
    <row r="18" spans="2:17" x14ac:dyDescent="0.25">
      <c r="B18" s="3">
        <v>11</v>
      </c>
      <c r="C18" s="2">
        <v>120</v>
      </c>
      <c r="D18" s="41">
        <v>470.28668212890602</v>
      </c>
      <c r="E18" s="7">
        <f t="shared" si="4"/>
        <v>368.56888283988491</v>
      </c>
      <c r="F18" s="7">
        <f t="shared" si="1"/>
        <v>54.80759848026684</v>
      </c>
      <c r="G18" s="7">
        <f t="shared" si="13"/>
        <v>-5.9835700654261172</v>
      </c>
      <c r="H18" s="7">
        <f t="shared" si="6"/>
        <v>54.80759848026684</v>
      </c>
      <c r="I18" s="23">
        <f t="shared" si="2"/>
        <v>36.856888283988489</v>
      </c>
      <c r="J18" s="3">
        <f t="shared" si="3"/>
        <v>1360</v>
      </c>
      <c r="K18" s="10">
        <f t="shared" si="7"/>
        <v>1081.86797199944</v>
      </c>
      <c r="L18" s="37">
        <f t="shared" si="9"/>
        <v>221.16956338781472</v>
      </c>
      <c r="M18" s="33">
        <f t="shared" si="10"/>
        <v>154.71484999940859</v>
      </c>
      <c r="N18" s="33">
        <f t="shared" si="11"/>
        <v>375.88441338722328</v>
      </c>
      <c r="O18" s="34">
        <f t="shared" si="12"/>
        <v>260.68730730915604</v>
      </c>
      <c r="P18" s="39">
        <f t="shared" si="8"/>
        <v>8.5000984318202111</v>
      </c>
      <c r="Q18" s="39"/>
    </row>
    <row r="19" spans="2:17" x14ac:dyDescent="0.25">
      <c r="B19" s="3">
        <v>12</v>
      </c>
      <c r="C19" s="2">
        <v>120</v>
      </c>
      <c r="D19" s="41">
        <v>479.18441772460898</v>
      </c>
      <c r="E19" s="7">
        <f t="shared" si="4"/>
        <v>407.65364886157113</v>
      </c>
      <c r="F19" s="7">
        <f t="shared" si="1"/>
        <v>48.824028414840726</v>
      </c>
      <c r="G19" s="7">
        <f t="shared" si="13"/>
        <v>-2.6862211762278698</v>
      </c>
      <c r="H19" s="7">
        <f t="shared" si="6"/>
        <v>48.824028414840726</v>
      </c>
      <c r="I19" s="23">
        <f t="shared" si="2"/>
        <v>40.765364886157116</v>
      </c>
      <c r="J19" s="3">
        <f t="shared" si="3"/>
        <v>1480</v>
      </c>
      <c r="K19" s="10">
        <f t="shared" si="7"/>
        <v>1136.6755704797067</v>
      </c>
      <c r="L19" s="37">
        <f t="shared" si="9"/>
        <v>229.61770619007257</v>
      </c>
      <c r="M19" s="33">
        <f t="shared" si="10"/>
        <v>235.74332781086969</v>
      </c>
      <c r="N19" s="33">
        <f t="shared" si="11"/>
        <v>465.36103400094225</v>
      </c>
      <c r="O19" s="34">
        <f t="shared" si="12"/>
        <v>636.57172069637932</v>
      </c>
      <c r="P19" s="39">
        <f t="shared" si="8"/>
        <v>10.1320378621828</v>
      </c>
      <c r="Q19" s="39"/>
    </row>
    <row r="20" spans="2:17" x14ac:dyDescent="0.25">
      <c r="B20" s="3">
        <v>13</v>
      </c>
      <c r="C20" s="2">
        <v>120</v>
      </c>
      <c r="D20" s="41">
        <v>481.42630004882801</v>
      </c>
      <c r="E20" s="7">
        <f t="shared" si="4"/>
        <v>452.72198494868354</v>
      </c>
      <c r="F20" s="7">
        <f t="shared" si="1"/>
        <v>46.137807238612858</v>
      </c>
      <c r="G20" s="7">
        <f t="shared" si="13"/>
        <v>-0.28853624791483412</v>
      </c>
      <c r="H20" s="7">
        <f t="shared" si="6"/>
        <v>46.137807238612858</v>
      </c>
      <c r="I20" s="23">
        <f t="shared" si="2"/>
        <v>45.272198494868356</v>
      </c>
      <c r="J20" s="3">
        <f t="shared" si="3"/>
        <v>1600</v>
      </c>
      <c r="K20" s="10">
        <f t="shared" si="7"/>
        <v>1185.4995988945475</v>
      </c>
      <c r="L20" s="37">
        <f t="shared" si="9"/>
        <v>231.77128237870417</v>
      </c>
      <c r="M20" s="33">
        <f t="shared" si="10"/>
        <v>343.62116503316207</v>
      </c>
      <c r="N20" s="33">
        <f t="shared" si="11"/>
        <v>575.39244741186621</v>
      </c>
      <c r="O20" s="34">
        <f t="shared" si="12"/>
        <v>1101.9327546973216</v>
      </c>
      <c r="P20" s="39">
        <f t="shared" si="8"/>
        <v>10.911247039040626</v>
      </c>
      <c r="Q20" s="39"/>
    </row>
    <row r="21" spans="2:17" x14ac:dyDescent="0.25">
      <c r="B21" s="3">
        <v>14</v>
      </c>
      <c r="C21" s="2">
        <v>120</v>
      </c>
      <c r="D21" s="41">
        <v>483.40570068359301</v>
      </c>
      <c r="E21" s="7">
        <f t="shared" si="4"/>
        <v>568.95131943370268</v>
      </c>
      <c r="F21" s="7">
        <f t="shared" si="1"/>
        <v>45.849270990698024</v>
      </c>
      <c r="G21" s="7">
        <f t="shared" si="13"/>
        <v>3.6819536508907476</v>
      </c>
      <c r="H21" s="7">
        <f t="shared" si="6"/>
        <v>45.849270990698024</v>
      </c>
      <c r="I21" s="23">
        <f t="shared" si="2"/>
        <v>56.895131943370266</v>
      </c>
      <c r="J21" s="3">
        <f t="shared" si="3"/>
        <v>1720</v>
      </c>
      <c r="K21" s="10">
        <f t="shared" si="7"/>
        <v>1231.6374061331603</v>
      </c>
      <c r="L21" s="37">
        <f t="shared" si="9"/>
        <v>233.6810714533955</v>
      </c>
      <c r="M21" s="33">
        <f t="shared" si="10"/>
        <v>476.99604617669564</v>
      </c>
      <c r="N21" s="33">
        <f t="shared" si="11"/>
        <v>710.67711763009117</v>
      </c>
      <c r="O21" s="34">
        <f t="shared" si="12"/>
        <v>1677.3252021091878</v>
      </c>
      <c r="P21" s="39">
        <f t="shared" si="8"/>
        <v>10.996661225221876</v>
      </c>
      <c r="Q21" s="39"/>
    </row>
    <row r="22" spans="2:17" x14ac:dyDescent="0.25">
      <c r="B22" s="3">
        <v>15</v>
      </c>
      <c r="C22" s="2">
        <v>120</v>
      </c>
      <c r="D22" s="41">
        <v>484.34115600585898</v>
      </c>
      <c r="E22" s="7">
        <f t="shared" si="4"/>
        <v>993.38873057191051</v>
      </c>
      <c r="F22" s="7">
        <f t="shared" si="1"/>
        <v>49.531224641588771</v>
      </c>
      <c r="G22" s="7">
        <f t="shared" si="13"/>
        <v>16.602549471867427</v>
      </c>
      <c r="H22" s="7">
        <f t="shared" si="6"/>
        <v>49.531224641588771</v>
      </c>
      <c r="I22" s="23">
        <f t="shared" si="2"/>
        <v>99.338873057191051</v>
      </c>
      <c r="J22" s="3">
        <f t="shared" si="3"/>
        <v>1840</v>
      </c>
      <c r="K22" s="10">
        <f t="shared" si="7"/>
        <v>1277.4866771238583</v>
      </c>
      <c r="L22" s="37">
        <f t="shared" si="9"/>
        <v>234.58635540109182</v>
      </c>
      <c r="M22" s="33">
        <f t="shared" si="10"/>
        <v>632.8424768263169</v>
      </c>
      <c r="N22" s="33">
        <f t="shared" si="11"/>
        <v>867.42883222740875</v>
      </c>
      <c r="O22" s="34">
        <f t="shared" si="12"/>
        <v>2388.0023197392788</v>
      </c>
      <c r="P22" s="39">
        <f t="shared" si="8"/>
        <v>9.9316966010284489</v>
      </c>
      <c r="Q22" s="39"/>
    </row>
    <row r="23" spans="2:17" x14ac:dyDescent="0.25">
      <c r="B23" s="3">
        <v>16</v>
      </c>
      <c r="C23" s="2">
        <v>120</v>
      </c>
      <c r="D23" s="41">
        <v>457.88311767578102</v>
      </c>
      <c r="E23" s="7">
        <f t="shared" si="4"/>
        <v>1423.0419236549308</v>
      </c>
      <c r="F23" s="7">
        <f t="shared" si="1"/>
        <v>66.133774113456198</v>
      </c>
      <c r="G23" s="7">
        <f t="shared" si="13"/>
        <v>25.390139417345623</v>
      </c>
      <c r="H23" s="7">
        <f t="shared" si="6"/>
        <v>66.133774113456198</v>
      </c>
      <c r="I23" s="23">
        <f t="shared" si="2"/>
        <v>142.30419236549307</v>
      </c>
      <c r="J23" s="3">
        <f t="shared" si="3"/>
        <v>1960</v>
      </c>
      <c r="K23" s="10">
        <f t="shared" si="7"/>
        <v>1327.017901765447</v>
      </c>
      <c r="L23" s="37">
        <f t="shared" si="9"/>
        <v>209.65694945249314</v>
      </c>
      <c r="M23" s="33">
        <f t="shared" si="10"/>
        <v>801.33267337083441</v>
      </c>
      <c r="N23" s="33">
        <f t="shared" si="11"/>
        <v>1010.9896228233275</v>
      </c>
      <c r="O23" s="34">
        <f t="shared" si="12"/>
        <v>3255.4311519666876</v>
      </c>
      <c r="P23" s="39">
        <f t="shared" si="8"/>
        <v>5.8031405825203226</v>
      </c>
      <c r="Q23" s="39"/>
    </row>
    <row r="24" spans="2:17" x14ac:dyDescent="0.25">
      <c r="B24" s="3">
        <v>17</v>
      </c>
      <c r="C24" s="2">
        <v>120</v>
      </c>
      <c r="D24" s="41">
        <v>22.655143737792901</v>
      </c>
      <c r="E24" s="7">
        <f t="shared" si="4"/>
        <v>1838.3344495903025</v>
      </c>
      <c r="F24" s="7">
        <f t="shared" si="1"/>
        <v>91.523913530801821</v>
      </c>
      <c r="G24" s="7">
        <f t="shared" si="13"/>
        <v>30.76984380940948</v>
      </c>
      <c r="H24" s="7">
        <f t="shared" si="6"/>
        <v>91.523913530801821</v>
      </c>
      <c r="I24" s="23">
        <f t="shared" si="2"/>
        <v>183.83344495903026</v>
      </c>
      <c r="J24" s="3">
        <f t="shared" si="3"/>
        <v>2080</v>
      </c>
      <c r="K24" s="10">
        <f t="shared" si="7"/>
        <v>1393.1516758789032</v>
      </c>
      <c r="L24" s="37">
        <f t="shared" si="9"/>
        <v>0.51325553778005695</v>
      </c>
      <c r="M24" s="33">
        <f t="shared" si="10"/>
        <v>943.52124069591844</v>
      </c>
      <c r="N24" s="33">
        <f t="shared" si="11"/>
        <v>944.03449623369852</v>
      </c>
      <c r="O24" s="34">
        <f t="shared" si="12"/>
        <v>4266.4207747900155</v>
      </c>
      <c r="P24" s="39">
        <f t="shared" si="8"/>
        <v>1.6217750012025034</v>
      </c>
      <c r="Q24" s="39"/>
    </row>
    <row r="25" spans="2:17" x14ac:dyDescent="0.25">
      <c r="B25" s="3">
        <v>18</v>
      </c>
      <c r="C25" s="2">
        <v>120</v>
      </c>
      <c r="D25" s="41">
        <v>3.23890161514282</v>
      </c>
      <c r="E25" s="7">
        <f t="shared" si="4"/>
        <v>2230.2162367430933</v>
      </c>
      <c r="F25" s="7">
        <f t="shared" si="1"/>
        <v>122.2937573402113</v>
      </c>
      <c r="G25" s="7">
        <f t="shared" si="13"/>
        <v>33.575955444699339</v>
      </c>
      <c r="H25" s="7">
        <f t="shared" si="6"/>
        <v>122.2937573402113</v>
      </c>
      <c r="I25" s="23">
        <f t="shared" si="2"/>
        <v>223.02162367430932</v>
      </c>
      <c r="J25" s="3">
        <f t="shared" si="3"/>
        <v>2200</v>
      </c>
      <c r="K25" s="10">
        <f t="shared" si="7"/>
        <v>1484.675589409705</v>
      </c>
      <c r="L25" s="37">
        <f t="shared" si="9"/>
        <v>1.0490483672574769E-2</v>
      </c>
      <c r="M25" s="33">
        <f t="shared" si="10"/>
        <v>1023.3780247727059</v>
      </c>
      <c r="N25" s="33">
        <f t="shared" si="11"/>
        <v>1023.3885152563785</v>
      </c>
      <c r="O25" s="34">
        <f t="shared" si="12"/>
        <v>5210.455271023714</v>
      </c>
      <c r="P25" s="39">
        <f t="shared" si="8"/>
        <v>1.0522645471546438E-2</v>
      </c>
      <c r="Q25" s="39"/>
    </row>
    <row r="26" spans="2:17" x14ac:dyDescent="0.25">
      <c r="B26" s="3">
        <v>19</v>
      </c>
      <c r="C26" s="2">
        <v>120</v>
      </c>
      <c r="D26" s="41">
        <v>3.23890161514282</v>
      </c>
      <c r="E26" s="7">
        <f t="shared" si="4"/>
        <v>2592.2636354087408</v>
      </c>
      <c r="F26" s="7">
        <f t="shared" si="1"/>
        <v>155.86971278491063</v>
      </c>
      <c r="G26" s="7">
        <f t="shared" si="13"/>
        <v>34.452216918654493</v>
      </c>
      <c r="H26" s="7">
        <f t="shared" si="6"/>
        <v>155.86971278491063</v>
      </c>
      <c r="I26" s="23">
        <f t="shared" si="2"/>
        <v>259.2263635408741</v>
      </c>
      <c r="J26" s="3">
        <f t="shared" si="3"/>
        <v>2320</v>
      </c>
      <c r="K26" s="10">
        <f t="shared" si="7"/>
        <v>1606.9693467499164</v>
      </c>
      <c r="L26" s="37">
        <f t="shared" si="9"/>
        <v>1.0490483672574769E-2</v>
      </c>
      <c r="M26" s="33">
        <f t="shared" si="10"/>
        <v>1016.8254249484819</v>
      </c>
      <c r="N26" s="33">
        <f t="shared" si="11"/>
        <v>1016.8359154321545</v>
      </c>
      <c r="O26" s="34">
        <f t="shared" si="12"/>
        <v>6233.8437862800929</v>
      </c>
      <c r="P26" s="39">
        <f t="shared" si="8"/>
        <v>2.5732725905439624</v>
      </c>
      <c r="Q26" s="39"/>
    </row>
    <row r="27" spans="2:17" x14ac:dyDescent="0.25">
      <c r="B27" s="3">
        <v>20</v>
      </c>
      <c r="C27" s="2">
        <v>120</v>
      </c>
      <c r="D27" s="41">
        <v>3.23890161514282</v>
      </c>
      <c r="E27" s="7">
        <f t="shared" si="4"/>
        <v>2894.2770402996116</v>
      </c>
      <c r="F27" s="7">
        <f t="shared" si="1"/>
        <v>190.32192970356513</v>
      </c>
      <c r="G27" s="7">
        <f t="shared" si="13"/>
        <v>33.035258108798672</v>
      </c>
      <c r="H27" s="7">
        <f t="shared" si="6"/>
        <v>190.32192970356513</v>
      </c>
      <c r="I27" s="23">
        <f t="shared" si="2"/>
        <v>289.42770402996115</v>
      </c>
      <c r="J27" s="3">
        <f t="shared" si="3"/>
        <v>2440</v>
      </c>
      <c r="K27" s="10">
        <f t="shared" si="7"/>
        <v>1762.8390595348271</v>
      </c>
      <c r="L27" s="37">
        <f t="shared" si="9"/>
        <v>1.0490483672574769E-2</v>
      </c>
      <c r="M27" s="33">
        <f t="shared" si="10"/>
        <v>917.09387858335481</v>
      </c>
      <c r="N27" s="33">
        <f t="shared" si="11"/>
        <v>917.10436906702739</v>
      </c>
      <c r="O27" s="34">
        <f t="shared" si="12"/>
        <v>7250.6797017122472</v>
      </c>
      <c r="P27" s="39">
        <f t="shared" si="8"/>
        <v>9.8903475944663111</v>
      </c>
      <c r="Q27" s="39"/>
    </row>
    <row r="28" spans="2:17" x14ac:dyDescent="0.25">
      <c r="B28" s="3">
        <v>21</v>
      </c>
      <c r="C28" s="2">
        <v>120</v>
      </c>
      <c r="D28" s="41">
        <v>3.23890161514282</v>
      </c>
      <c r="E28" s="7">
        <f t="shared" si="4"/>
        <v>2726.6102543338393</v>
      </c>
      <c r="F28" s="7">
        <f t="shared" si="1"/>
        <v>223.3571878123638</v>
      </c>
      <c r="G28" s="7">
        <f t="shared" si="13"/>
        <v>16.434612540340044</v>
      </c>
      <c r="H28" s="7">
        <f t="shared" si="6"/>
        <v>223.3571878123638</v>
      </c>
      <c r="I28" s="23">
        <f t="shared" si="2"/>
        <v>272.66102543338394</v>
      </c>
      <c r="J28" s="3">
        <f t="shared" si="3"/>
        <v>2560</v>
      </c>
      <c r="K28" s="10">
        <f t="shared" si="7"/>
        <v>1953.1609892383922</v>
      </c>
      <c r="L28" s="37">
        <f t="shared" si="9"/>
        <v>1.0490483672574769E-2</v>
      </c>
      <c r="M28" s="33">
        <f t="shared" si="10"/>
        <v>736.50716996425353</v>
      </c>
      <c r="N28" s="33">
        <f t="shared" si="11"/>
        <v>736.51766044792612</v>
      </c>
      <c r="O28" s="34">
        <f t="shared" si="12"/>
        <v>8167.7840707792748</v>
      </c>
      <c r="P28" s="39">
        <f t="shared" si="8"/>
        <v>21.365416544960492</v>
      </c>
      <c r="Q28" s="39"/>
    </row>
    <row r="29" spans="2:17" x14ac:dyDescent="0.25">
      <c r="B29" s="3">
        <v>22</v>
      </c>
      <c r="C29" s="2">
        <v>120</v>
      </c>
      <c r="D29" s="41">
        <v>3.23890161514282</v>
      </c>
      <c r="E29" s="7">
        <f t="shared" si="4"/>
        <v>2506.4919681366182</v>
      </c>
      <c r="F29" s="7">
        <f t="shared" si="1"/>
        <v>239.79180035270386</v>
      </c>
      <c r="G29" s="7">
        <f t="shared" si="13"/>
        <v>3.6191321536526573</v>
      </c>
      <c r="H29" s="7">
        <f t="shared" si="6"/>
        <v>239.79180035270386</v>
      </c>
      <c r="I29" s="23">
        <f t="shared" si="2"/>
        <v>250.64919681366183</v>
      </c>
      <c r="J29" s="3">
        <f t="shared" si="3"/>
        <v>2680</v>
      </c>
      <c r="K29" s="10">
        <f t="shared" si="7"/>
        <v>2176.5181770507561</v>
      </c>
      <c r="L29" s="37">
        <f t="shared" si="9"/>
        <v>1.0490483672574769E-2</v>
      </c>
      <c r="M29" s="33">
        <f t="shared" si="10"/>
        <v>506.98789208058759</v>
      </c>
      <c r="N29" s="33">
        <f t="shared" si="11"/>
        <v>506.99838256426017</v>
      </c>
      <c r="O29" s="34">
        <f t="shared" si="12"/>
        <v>8904.3017312272004</v>
      </c>
      <c r="P29" s="39">
        <f t="shared" si="8"/>
        <v>28.700150863484119</v>
      </c>
      <c r="Q29" s="39"/>
    </row>
    <row r="30" spans="2:17" x14ac:dyDescent="0.25">
      <c r="B30" s="3">
        <v>23</v>
      </c>
      <c r="C30" s="2">
        <v>120</v>
      </c>
      <c r="D30" s="41">
        <v>4.9605517387390101</v>
      </c>
      <c r="E30" s="7">
        <f t="shared" si="4"/>
        <v>2269.9390693990572</v>
      </c>
      <c r="F30" s="7">
        <f t="shared" si="1"/>
        <v>243.41093250635652</v>
      </c>
      <c r="G30" s="7">
        <f t="shared" si="13"/>
        <v>-5.4723418554836014</v>
      </c>
      <c r="H30" s="7">
        <f t="shared" si="6"/>
        <v>243.41093250635652</v>
      </c>
      <c r="I30" s="23">
        <f t="shared" si="2"/>
        <v>226.99390693990571</v>
      </c>
      <c r="J30" s="3">
        <f t="shared" si="3"/>
        <v>2800</v>
      </c>
      <c r="K30" s="10">
        <f t="shared" si="7"/>
        <v>2416.3099774034599</v>
      </c>
      <c r="L30" s="37">
        <f t="shared" si="9"/>
        <v>2.4607073552706617E-2</v>
      </c>
      <c r="M30" s="33">
        <f t="shared" si="10"/>
        <v>294.43606688026688</v>
      </c>
      <c r="N30" s="33">
        <f t="shared" si="11"/>
        <v>294.46067395381959</v>
      </c>
      <c r="O30" s="34">
        <f t="shared" si="12"/>
        <v>9411.3001137914598</v>
      </c>
      <c r="P30" s="39">
        <f t="shared" si="8"/>
        <v>30.46051652417697</v>
      </c>
      <c r="Q30" s="39"/>
    </row>
    <row r="31" spans="2:17" x14ac:dyDescent="0.25">
      <c r="B31" s="3">
        <v>24</v>
      </c>
      <c r="C31" s="2">
        <v>120</v>
      </c>
      <c r="D31" s="41">
        <v>9.9868478775024396</v>
      </c>
      <c r="E31" s="7">
        <f t="shared" si="4"/>
        <v>2029.7670385078436</v>
      </c>
      <c r="F31" s="7">
        <f t="shared" si="1"/>
        <v>237.93859065087292</v>
      </c>
      <c r="G31" s="7">
        <f t="shared" si="13"/>
        <v>-11.653962266696189</v>
      </c>
      <c r="H31" s="7">
        <f t="shared" si="6"/>
        <v>237.93859065087292</v>
      </c>
      <c r="I31" s="23">
        <f t="shared" si="2"/>
        <v>202.97670385078436</v>
      </c>
      <c r="J31" s="3">
        <f t="shared" si="3"/>
        <v>2920</v>
      </c>
      <c r="K31" s="10">
        <f t="shared" si="7"/>
        <v>2659.7209099098163</v>
      </c>
      <c r="L31" s="37">
        <f t="shared" si="9"/>
        <v>9.973713052837499E-2</v>
      </c>
      <c r="M31" s="33">
        <f t="shared" si="10"/>
        <v>135.49040947634791</v>
      </c>
      <c r="N31" s="33">
        <f t="shared" si="11"/>
        <v>135.59014660687629</v>
      </c>
      <c r="O31" s="34">
        <f t="shared" si="12"/>
        <v>9705.7607877452792</v>
      </c>
      <c r="P31" s="39">
        <f t="shared" si="8"/>
        <v>27.819022329428343</v>
      </c>
      <c r="Q31" s="39"/>
    </row>
    <row r="32" spans="2:17" x14ac:dyDescent="0.25">
      <c r="B32" s="3">
        <v>25</v>
      </c>
      <c r="C32" s="2">
        <v>120</v>
      </c>
      <c r="D32" s="41">
        <v>16.399755477905199</v>
      </c>
      <c r="E32" s="7">
        <f t="shared" si="4"/>
        <v>1795.0673494721136</v>
      </c>
      <c r="F32" s="7">
        <f t="shared" si="1"/>
        <v>226.28462838417673</v>
      </c>
      <c r="G32" s="7">
        <f t="shared" si="13"/>
        <v>-15.592631145655124</v>
      </c>
      <c r="H32" s="7">
        <f t="shared" si="6"/>
        <v>226.28462838417673</v>
      </c>
      <c r="I32" s="23">
        <f t="shared" si="2"/>
        <v>179.50673494721136</v>
      </c>
      <c r="J32" s="3">
        <f t="shared" si="3"/>
        <v>3040</v>
      </c>
      <c r="K32" s="10">
        <f t="shared" si="7"/>
        <v>2897.6595005606891</v>
      </c>
      <c r="L32" s="37">
        <f t="shared" si="9"/>
        <v>0.26895197973508156</v>
      </c>
      <c r="M32" s="33">
        <f t="shared" si="10"/>
        <v>40.521635561264915</v>
      </c>
      <c r="N32" s="33">
        <f t="shared" si="11"/>
        <v>40.790587540999994</v>
      </c>
      <c r="O32" s="34">
        <f t="shared" si="12"/>
        <v>9841.3509343521564</v>
      </c>
      <c r="P32" s="39">
        <f t="shared" si="8"/>
        <v>22.592844461525093</v>
      </c>
      <c r="Q32" s="39"/>
    </row>
    <row r="33" spans="1:17" x14ac:dyDescent="0.25">
      <c r="B33" s="3">
        <v>26</v>
      </c>
      <c r="C33" s="2">
        <v>120</v>
      </c>
      <c r="D33" s="41">
        <v>24.5699138641357</v>
      </c>
      <c r="E33" s="7">
        <f t="shared" si="4"/>
        <v>1572.0216227030796</v>
      </c>
      <c r="F33" s="7">
        <f t="shared" si="1"/>
        <v>210.69199723852159</v>
      </c>
      <c r="G33" s="7">
        <f t="shared" si="13"/>
        <v>-17.829944989404549</v>
      </c>
      <c r="H33" s="7">
        <f t="shared" si="6"/>
        <v>210.69199723852159</v>
      </c>
      <c r="I33" s="23">
        <f t="shared" si="2"/>
        <v>157.20216227030795</v>
      </c>
      <c r="J33" s="3">
        <f t="shared" si="3"/>
        <v>3160</v>
      </c>
      <c r="K33" s="10">
        <f t="shared" si="7"/>
        <v>3123.944128944866</v>
      </c>
      <c r="L33" s="37">
        <f t="shared" si="9"/>
        <v>0.60368066729104775</v>
      </c>
      <c r="M33" s="33">
        <f t="shared" si="10"/>
        <v>2.6000516750889067</v>
      </c>
      <c r="N33" s="33">
        <f t="shared" si="11"/>
        <v>3.2037323423799542</v>
      </c>
      <c r="O33" s="34">
        <f t="shared" si="12"/>
        <v>9882.1415218931561</v>
      </c>
      <c r="P33" s="39">
        <f t="shared" si="8"/>
        <v>16.450076726224015</v>
      </c>
      <c r="Q33" s="39"/>
    </row>
    <row r="34" spans="1:17" x14ac:dyDescent="0.25">
      <c r="B34" s="3">
        <v>27</v>
      </c>
      <c r="C34" s="2">
        <v>120</v>
      </c>
      <c r="D34" s="41">
        <v>35.96675491333</v>
      </c>
      <c r="E34" s="7">
        <f t="shared" si="4"/>
        <v>1366.2901772032969</v>
      </c>
      <c r="F34" s="7">
        <f t="shared" si="1"/>
        <v>192.86205224911706</v>
      </c>
      <c r="G34" s="7">
        <f t="shared" si="13"/>
        <v>-18.74434484292912</v>
      </c>
      <c r="H34" s="7">
        <f t="shared" si="6"/>
        <v>192.86205224911706</v>
      </c>
      <c r="I34" s="23">
        <f t="shared" si="2"/>
        <v>136.6290177203297</v>
      </c>
      <c r="J34" s="3">
        <f t="shared" si="3"/>
        <v>3280</v>
      </c>
      <c r="K34" s="10">
        <f t="shared" si="7"/>
        <v>3334.6361261833877</v>
      </c>
      <c r="L34" s="37">
        <f t="shared" si="9"/>
        <v>1.2936074589955477</v>
      </c>
      <c r="M34" s="33">
        <f t="shared" si="10"/>
        <v>5.9702125686541176</v>
      </c>
      <c r="N34" s="33">
        <f t="shared" si="11"/>
        <v>7.2638200276496656</v>
      </c>
      <c r="O34" s="34">
        <f t="shared" si="12"/>
        <v>9885.3452542355353</v>
      </c>
      <c r="P34" s="39">
        <f t="shared" si="8"/>
        <v>10.617757315906129</v>
      </c>
      <c r="Q34" s="39"/>
    </row>
    <row r="35" spans="1:17" x14ac:dyDescent="0.25">
      <c r="B35" s="3">
        <v>28</v>
      </c>
      <c r="C35" s="2">
        <v>120</v>
      </c>
      <c r="D35" s="41">
        <v>53.024024963378899</v>
      </c>
      <c r="E35" s="7">
        <f t="shared" si="4"/>
        <v>1183.4149728316822</v>
      </c>
      <c r="F35" s="7">
        <f t="shared" si="1"/>
        <v>174.11770740618795</v>
      </c>
      <c r="G35" s="7">
        <f t="shared" si="13"/>
        <v>-18.592070041006576</v>
      </c>
      <c r="H35" s="7">
        <f t="shared" si="6"/>
        <v>174.11770740618795</v>
      </c>
      <c r="I35" s="23">
        <f t="shared" si="2"/>
        <v>118.34149728316822</v>
      </c>
      <c r="J35" s="3">
        <f t="shared" si="3"/>
        <v>3400</v>
      </c>
      <c r="K35" s="10">
        <f t="shared" si="7"/>
        <v>3527.4981784325046</v>
      </c>
      <c r="L35" s="37">
        <f t="shared" si="9"/>
        <v>2.8115472233170284</v>
      </c>
      <c r="M35" s="33">
        <f t="shared" si="10"/>
        <v>32.511571007213547</v>
      </c>
      <c r="N35" s="33">
        <f t="shared" si="11"/>
        <v>35.323118230530575</v>
      </c>
      <c r="O35" s="34">
        <f t="shared" si="12"/>
        <v>9892.6090742631841</v>
      </c>
      <c r="P35" s="39">
        <f t="shared" si="8"/>
        <v>5.8574525098035393</v>
      </c>
      <c r="Q35" s="39"/>
    </row>
    <row r="36" spans="1:17" x14ac:dyDescent="0.25">
      <c r="B36" s="3">
        <v>29</v>
      </c>
      <c r="C36" s="2">
        <v>120</v>
      </c>
      <c r="D36" s="41">
        <v>78.592033386230398</v>
      </c>
      <c r="E36" s="7">
        <f t="shared" si="4"/>
        <v>1025.6970209033996</v>
      </c>
      <c r="F36" s="7">
        <f t="shared" si="1"/>
        <v>155.52563736518138</v>
      </c>
      <c r="G36" s="7">
        <f t="shared" si="13"/>
        <v>-17.651978424947142</v>
      </c>
      <c r="H36" s="7">
        <f t="shared" si="6"/>
        <v>155.52563736518138</v>
      </c>
      <c r="I36" s="23">
        <f t="shared" si="2"/>
        <v>102.56970209033996</v>
      </c>
      <c r="J36" s="3">
        <f t="shared" si="3"/>
        <v>3520</v>
      </c>
      <c r="K36" s="10">
        <f t="shared" si="7"/>
        <v>3701.6158858386925</v>
      </c>
      <c r="L36" s="37">
        <f t="shared" si="9"/>
        <v>6.1767077117823534</v>
      </c>
      <c r="M36" s="33">
        <f>$K$2*(J36-K36)^2</f>
        <v>65.96865997794599</v>
      </c>
      <c r="N36" s="33">
        <f t="shared" si="11"/>
        <v>72.145367689728346</v>
      </c>
      <c r="O36" s="34">
        <f t="shared" si="12"/>
        <v>9927.932192493714</v>
      </c>
      <c r="P36" s="39">
        <f t="shared" si="8"/>
        <v>2.524141820404743</v>
      </c>
      <c r="Q36" s="39"/>
    </row>
    <row r="37" spans="1:17" x14ac:dyDescent="0.25">
      <c r="B37" s="3">
        <v>30</v>
      </c>
      <c r="C37" s="2">
        <v>120</v>
      </c>
      <c r="D37" s="41">
        <v>116.052864074707</v>
      </c>
      <c r="E37" s="7">
        <f t="shared" si="4"/>
        <v>894.74129740235389</v>
      </c>
      <c r="F37" s="7">
        <f t="shared" si="1"/>
        <v>137.87365894023424</v>
      </c>
      <c r="G37" s="7">
        <f t="shared" si="13"/>
        <v>-16.133176399999616</v>
      </c>
      <c r="H37" s="7">
        <f t="shared" si="6"/>
        <v>137.87365894023424</v>
      </c>
      <c r="I37" s="23">
        <f t="shared" si="2"/>
        <v>89.474129740235384</v>
      </c>
      <c r="J37" s="3">
        <f t="shared" si="3"/>
        <v>3640</v>
      </c>
      <c r="K37" s="10">
        <f t="shared" si="7"/>
        <v>3857.1415232038739</v>
      </c>
      <c r="L37" s="37">
        <f t="shared" si="9"/>
        <v>13.468267259942419</v>
      </c>
      <c r="M37" s="33">
        <f t="shared" si="10"/>
        <v>94.300882198597051</v>
      </c>
      <c r="N37" s="33">
        <f t="shared" si="11"/>
        <v>107.76914945853947</v>
      </c>
      <c r="O37" s="34">
        <f t="shared" si="12"/>
        <v>10000.077560183443</v>
      </c>
      <c r="P37" s="39">
        <f t="shared" si="8"/>
        <v>0.63893536782363047</v>
      </c>
      <c r="Q37" s="39"/>
    </row>
    <row r="38" spans="1:17" x14ac:dyDescent="0.25">
      <c r="B38" s="3">
        <v>31</v>
      </c>
      <c r="C38" s="2">
        <v>120</v>
      </c>
      <c r="D38" s="41">
        <v>154.78477478027301</v>
      </c>
      <c r="E38" s="7">
        <f t="shared" si="4"/>
        <v>792.83439337544962</v>
      </c>
      <c r="F38" s="7">
        <f t="shared" si="1"/>
        <v>121.74048254023462</v>
      </c>
      <c r="G38" s="7">
        <f t="shared" si="13"/>
        <v>-14.152347734229886</v>
      </c>
      <c r="H38" s="7">
        <f t="shared" si="6"/>
        <v>121.74048254023462</v>
      </c>
      <c r="I38" s="23">
        <f t="shared" si="2"/>
        <v>79.283439337544962</v>
      </c>
      <c r="J38" s="3">
        <f t="shared" si="3"/>
        <v>3760</v>
      </c>
      <c r="K38" s="10">
        <f t="shared" si="7"/>
        <v>3995.0151821441082</v>
      </c>
      <c r="L38" s="37">
        <f t="shared" si="9"/>
        <v>23.958326503779841</v>
      </c>
      <c r="M38" s="33">
        <f t="shared" si="10"/>
        <v>110.46427167645668</v>
      </c>
      <c r="N38" s="33">
        <f t="shared" si="11"/>
        <v>134.42259818023652</v>
      </c>
      <c r="O38" s="34">
        <f t="shared" si="12"/>
        <v>10107.846709641983</v>
      </c>
      <c r="P38" s="39">
        <f t="shared" si="8"/>
        <v>6.0585589457231338E-3</v>
      </c>
      <c r="Q38" s="39"/>
    </row>
    <row r="39" spans="1:17" x14ac:dyDescent="0.25">
      <c r="B39" s="3">
        <v>32</v>
      </c>
      <c r="C39" s="2">
        <v>120</v>
      </c>
      <c r="D39" s="41">
        <v>174.75248718261699</v>
      </c>
      <c r="E39" s="7">
        <f t="shared" si="4"/>
        <v>724.11793579859386</v>
      </c>
      <c r="F39" s="7">
        <f t="shared" si="1"/>
        <v>107.58813480600473</v>
      </c>
      <c r="G39" s="7">
        <f t="shared" si="13"/>
        <v>-11.72544707538178</v>
      </c>
      <c r="H39" s="7">
        <f t="shared" si="6"/>
        <v>107.58813480600473</v>
      </c>
      <c r="I39" s="23">
        <f t="shared" si="2"/>
        <v>72.411793579859392</v>
      </c>
      <c r="J39" s="3">
        <f t="shared" si="3"/>
        <v>3880</v>
      </c>
      <c r="K39" s="10">
        <f t="shared" si="7"/>
        <v>4116.7556646843432</v>
      </c>
      <c r="L39" s="37">
        <f t="shared" si="9"/>
        <v>30.538431776510716</v>
      </c>
      <c r="M39" s="33">
        <f t="shared" si="10"/>
        <v>112.10648952025028</v>
      </c>
      <c r="N39" s="33">
        <f t="shared" si="11"/>
        <v>142.644921296761</v>
      </c>
      <c r="O39" s="34">
        <f t="shared" si="12"/>
        <v>10242.26930782222</v>
      </c>
      <c r="P39" s="39">
        <f t="shared" si="8"/>
        <v>0.30810879518782242</v>
      </c>
      <c r="Q39" s="39"/>
    </row>
    <row r="40" spans="1:17" x14ac:dyDescent="0.25">
      <c r="B40" s="3">
        <v>33</v>
      </c>
      <c r="C40" s="2">
        <v>120</v>
      </c>
      <c r="D40" s="41">
        <v>200.77067565917901</v>
      </c>
      <c r="E40" s="7">
        <f t="shared" si="4"/>
        <v>695.12183437881947</v>
      </c>
      <c r="F40" s="7">
        <f t="shared" si="1"/>
        <v>95.862687730622952</v>
      </c>
      <c r="G40" s="7">
        <f t="shared" si="13"/>
        <v>-8.7835014309136685</v>
      </c>
      <c r="H40" s="7">
        <f t="shared" si="6"/>
        <v>95.862687730622952</v>
      </c>
      <c r="I40" s="23">
        <f t="shared" si="2"/>
        <v>69.512183437881944</v>
      </c>
      <c r="J40" s="3">
        <f t="shared" si="3"/>
        <v>4000</v>
      </c>
      <c r="K40" s="10">
        <f t="shared" si="7"/>
        <v>4224.3437994903479</v>
      </c>
      <c r="L40" s="37">
        <f t="shared" si="9"/>
        <v>40.30886420464325</v>
      </c>
      <c r="M40" s="33">
        <f t="shared" si="10"/>
        <v>100.66028073953086</v>
      </c>
      <c r="N40" s="33">
        <f t="shared" si="11"/>
        <v>140.9691449441741</v>
      </c>
      <c r="O40" s="34">
        <f t="shared" si="12"/>
        <v>10384.914229118982</v>
      </c>
      <c r="P40" s="39">
        <f t="shared" si="8"/>
        <v>1.1652196871788396</v>
      </c>
      <c r="Q40" s="39"/>
    </row>
    <row r="41" spans="1:17" x14ac:dyDescent="0.25">
      <c r="B41" s="3">
        <v>34</v>
      </c>
      <c r="C41" s="2">
        <v>120</v>
      </c>
      <c r="D41" s="41">
        <v>226.31947326660099</v>
      </c>
      <c r="E41" s="7">
        <f t="shared" si="4"/>
        <v>715.31201072290355</v>
      </c>
      <c r="F41" s="7">
        <f t="shared" si="1"/>
        <v>87.079186299709278</v>
      </c>
      <c r="G41" s="7">
        <f t="shared" si="13"/>
        <v>-5.1826617424729733</v>
      </c>
      <c r="H41" s="7">
        <f t="shared" si="6"/>
        <v>87.079186299709278</v>
      </c>
      <c r="I41" s="23">
        <f t="shared" si="2"/>
        <v>71.531201072290358</v>
      </c>
      <c r="J41" s="3">
        <f t="shared" si="3"/>
        <v>4120</v>
      </c>
      <c r="K41" s="10">
        <f t="shared" si="7"/>
        <v>4320.2064872209712</v>
      </c>
      <c r="L41" s="37">
        <f t="shared" si="9"/>
        <v>51.220503979671726</v>
      </c>
      <c r="M41" s="33">
        <f t="shared" si="10"/>
        <v>80.165275050721817</v>
      </c>
      <c r="N41" s="33">
        <f t="shared" si="11"/>
        <v>131.38577903039354</v>
      </c>
      <c r="O41" s="34">
        <f t="shared" si="12"/>
        <v>10525.883374063156</v>
      </c>
      <c r="P41" s="39">
        <f t="shared" si="8"/>
        <v>2.1675599493784987</v>
      </c>
      <c r="Q41" s="39"/>
    </row>
    <row r="42" spans="1:17" x14ac:dyDescent="0.25">
      <c r="B42" s="3">
        <v>35</v>
      </c>
      <c r="C42" s="3">
        <v>120</v>
      </c>
      <c r="D42" s="41">
        <v>241.75305175781199</v>
      </c>
      <c r="E42" s="7">
        <f>E41+D38-H41</f>
        <v>783.01759920346728</v>
      </c>
      <c r="F42" s="7">
        <f>F41+G41</f>
        <v>81.896524557236305</v>
      </c>
      <c r="G42" s="7">
        <f t="shared" si="13"/>
        <v>-1.198254878963193</v>
      </c>
      <c r="H42" s="7">
        <f t="shared" si="6"/>
        <v>81.896524557236305</v>
      </c>
      <c r="I42" s="23">
        <f t="shared" si="2"/>
        <v>78.301759920346726</v>
      </c>
      <c r="J42" s="3">
        <f t="shared" si="3"/>
        <v>4240</v>
      </c>
      <c r="K42" s="10">
        <f t="shared" si="7"/>
        <v>4407.2856735206806</v>
      </c>
      <c r="L42" s="37">
        <f t="shared" si="9"/>
        <v>58.44453803421532</v>
      </c>
      <c r="M42" s="34">
        <f>$K$2*(J42-K42)^2</f>
        <v>55.968993130535466</v>
      </c>
      <c r="N42" s="33">
        <f t="shared" si="11"/>
        <v>114.41353116475079</v>
      </c>
      <c r="O42" s="34">
        <f>N41+O41</f>
        <v>10657.26915309355</v>
      </c>
      <c r="P42" s="39">
        <f t="shared" si="8"/>
        <v>2.9037496816345922</v>
      </c>
      <c r="Q42" s="39"/>
    </row>
    <row r="43" spans="1:17" s="16" customFormat="1" x14ac:dyDescent="0.25">
      <c r="A43" s="14"/>
      <c r="B43" s="14">
        <v>36</v>
      </c>
      <c r="C43" s="14">
        <v>120</v>
      </c>
      <c r="D43" s="41">
        <v>242.60469055175699</v>
      </c>
      <c r="E43" s="21">
        <f t="shared" ref="E43:E50" si="15">E42+D39-H42</f>
        <v>875.87356182884798</v>
      </c>
      <c r="F43" s="21">
        <f t="shared" ref="F43:F50" si="16">F42+G42</f>
        <v>80.698269678273107</v>
      </c>
      <c r="G43" s="21">
        <f t="shared" ref="G43:G50" si="17">(I43-F43)/$G$2</f>
        <v>2.296362168203899</v>
      </c>
      <c r="H43" s="21">
        <f t="shared" ref="H43:H50" si="18">F43</f>
        <v>80.698269678273107</v>
      </c>
      <c r="I43" s="26">
        <f t="shared" ref="I43:I50" si="19">E43/$I$2</f>
        <v>87.587356182884804</v>
      </c>
      <c r="J43" s="14">
        <f t="shared" ref="J43:J50" si="20">J42+C42</f>
        <v>4360</v>
      </c>
      <c r="K43" s="15">
        <f t="shared" ref="K43:K50" si="21">K42+H42</f>
        <v>4489.1821980779168</v>
      </c>
      <c r="L43" s="38">
        <f t="shared" ref="L43:L50" si="22">(D43^2)*$M$2</f>
        <v>58.85703587771377</v>
      </c>
      <c r="M43" s="35">
        <f t="shared" ref="M43:M50" si="23">$K$2*(J43-K43)^2</f>
        <v>33.376080600484279</v>
      </c>
      <c r="N43" s="35">
        <f t="shared" ref="N43:N50" si="24">L43+M43</f>
        <v>92.233116478198042</v>
      </c>
      <c r="O43" s="31">
        <f t="shared" ref="O43:O50" si="25">N42+O42</f>
        <v>10771.682684258301</v>
      </c>
      <c r="P43" s="39">
        <f t="shared" si="8"/>
        <v>3.0892520125634944</v>
      </c>
      <c r="Q43" s="39"/>
    </row>
    <row r="44" spans="1:17" s="16" customFormat="1" x14ac:dyDescent="0.25">
      <c r="A44" s="14"/>
      <c r="B44" s="14">
        <v>37</v>
      </c>
      <c r="C44" s="14">
        <v>120</v>
      </c>
      <c r="D44" s="41">
        <v>234.89529418945301</v>
      </c>
      <c r="E44" s="21">
        <f t="shared" si="15"/>
        <v>995.94596780975394</v>
      </c>
      <c r="F44" s="21">
        <f t="shared" si="16"/>
        <v>82.994631846477006</v>
      </c>
      <c r="G44" s="21">
        <f t="shared" si="17"/>
        <v>5.533321644832796</v>
      </c>
      <c r="H44" s="21">
        <f t="shared" si="18"/>
        <v>82.994631846477006</v>
      </c>
      <c r="I44" s="26">
        <f t="shared" si="19"/>
        <v>99.594596780975394</v>
      </c>
      <c r="J44" s="21">
        <f t="shared" si="20"/>
        <v>4480</v>
      </c>
      <c r="K44" s="15">
        <f>K43+H43</f>
        <v>4569.8804677561902</v>
      </c>
      <c r="L44" s="38">
        <f t="shared" si="22"/>
        <v>55.175799232349682</v>
      </c>
      <c r="M44" s="31">
        <f t="shared" si="23"/>
        <v>16.156996968143105</v>
      </c>
      <c r="N44" s="35">
        <f t="shared" si="24"/>
        <v>71.332796200492794</v>
      </c>
      <c r="O44" s="31">
        <f t="shared" si="25"/>
        <v>10863.915800736499</v>
      </c>
      <c r="P44" s="39">
        <f t="shared" si="8"/>
        <v>2.7387945443555477</v>
      </c>
      <c r="Q44" s="39"/>
    </row>
    <row r="45" spans="1:17" s="16" customFormat="1" x14ac:dyDescent="0.25">
      <c r="A45" s="14"/>
      <c r="B45" s="14">
        <v>38</v>
      </c>
      <c r="C45" s="14">
        <v>120</v>
      </c>
      <c r="D45" s="41">
        <v>163.90579223632801</v>
      </c>
      <c r="E45" s="21">
        <f t="shared" si="15"/>
        <v>1139.2708092298778</v>
      </c>
      <c r="F45" s="21">
        <f t="shared" si="16"/>
        <v>88.527953491309802</v>
      </c>
      <c r="G45" s="21">
        <f t="shared" si="17"/>
        <v>8.4663758105593274</v>
      </c>
      <c r="H45" s="21">
        <f t="shared" si="18"/>
        <v>88.527953491309802</v>
      </c>
      <c r="I45" s="26">
        <f t="shared" si="19"/>
        <v>113.92708092298778</v>
      </c>
      <c r="J45" s="14">
        <f t="shared" si="20"/>
        <v>4600</v>
      </c>
      <c r="K45" s="15">
        <f t="shared" si="21"/>
        <v>4652.8750996026674</v>
      </c>
      <c r="L45" s="38">
        <f t="shared" si="22"/>
        <v>26.865108728618324</v>
      </c>
      <c r="M45" s="35">
        <f t="shared" si="23"/>
        <v>5.5915523159840035</v>
      </c>
      <c r="N45" s="35">
        <f t="shared" si="24"/>
        <v>32.456661044602328</v>
      </c>
      <c r="O45" s="31">
        <f t="shared" si="25"/>
        <v>10935.248596936992</v>
      </c>
      <c r="P45" s="39">
        <f t="shared" si="8"/>
        <v>1.9809794228903179</v>
      </c>
      <c r="Q45" s="39"/>
    </row>
    <row r="46" spans="1:17" s="16" customFormat="1" x14ac:dyDescent="0.25">
      <c r="A46" s="14"/>
      <c r="B46" s="14">
        <v>39</v>
      </c>
      <c r="C46" s="14">
        <v>120</v>
      </c>
      <c r="D46" s="41">
        <v>87.643875122070298</v>
      </c>
      <c r="E46" s="21">
        <f t="shared" si="15"/>
        <v>1292.4959074963801</v>
      </c>
      <c r="F46" s="21">
        <f t="shared" si="16"/>
        <v>96.994329301869129</v>
      </c>
      <c r="G46" s="21">
        <f t="shared" si="17"/>
        <v>10.751753815922958</v>
      </c>
      <c r="H46" s="21">
        <f t="shared" si="18"/>
        <v>96.994329301869129</v>
      </c>
      <c r="I46" s="26">
        <f t="shared" si="19"/>
        <v>129.249590749638</v>
      </c>
      <c r="J46" s="14">
        <f t="shared" si="20"/>
        <v>4720</v>
      </c>
      <c r="K46" s="15">
        <f t="shared" si="21"/>
        <v>4741.4030530939772</v>
      </c>
      <c r="L46" s="38">
        <f t="shared" si="22"/>
        <v>7.681448846413053</v>
      </c>
      <c r="M46" s="31">
        <f t="shared" si="23"/>
        <v>0.91618136348721213</v>
      </c>
      <c r="N46" s="35">
        <f t="shared" si="24"/>
        <v>8.5976302099002648</v>
      </c>
      <c r="O46" s="31">
        <f t="shared" si="25"/>
        <v>10967.705257981594</v>
      </c>
      <c r="P46" s="39">
        <f t="shared" si="8"/>
        <v>1.0585217685416746</v>
      </c>
      <c r="Q46" s="39"/>
    </row>
    <row r="47" spans="1:17" s="16" customFormat="1" x14ac:dyDescent="0.25">
      <c r="A47" s="14"/>
      <c r="B47" s="14">
        <v>40</v>
      </c>
      <c r="C47" s="14">
        <v>120</v>
      </c>
      <c r="D47" s="41">
        <v>37.030963897705</v>
      </c>
      <c r="E47" s="21">
        <f t="shared" si="15"/>
        <v>1438.1062687462679</v>
      </c>
      <c r="F47" s="21">
        <f t="shared" si="16"/>
        <v>107.74608311779208</v>
      </c>
      <c r="G47" s="21">
        <f t="shared" si="17"/>
        <v>12.02151458561157</v>
      </c>
      <c r="H47" s="21">
        <f t="shared" si="18"/>
        <v>107.74608311779208</v>
      </c>
      <c r="I47" s="26">
        <f t="shared" si="19"/>
        <v>143.81062687462679</v>
      </c>
      <c r="J47" s="14">
        <f t="shared" si="20"/>
        <v>4840</v>
      </c>
      <c r="K47" s="15">
        <f t="shared" si="21"/>
        <v>4838.3973823958459</v>
      </c>
      <c r="L47" s="38">
        <f t="shared" si="22"/>
        <v>1.3712922871931312</v>
      </c>
      <c r="M47" s="35">
        <f t="shared" si="23"/>
        <v>5.1367663702895595E-3</v>
      </c>
      <c r="N47" s="35">
        <f t="shared" si="24"/>
        <v>1.3764290535634207</v>
      </c>
      <c r="O47" s="31">
        <f t="shared" si="25"/>
        <v>10976.302888191494</v>
      </c>
      <c r="P47" s="39">
        <f t="shared" si="8"/>
        <v>0.30031695791212043</v>
      </c>
      <c r="Q47" s="39"/>
    </row>
    <row r="48" spans="1:17" s="16" customFormat="1" x14ac:dyDescent="0.25">
      <c r="A48" s="14"/>
      <c r="B48" s="14">
        <v>41</v>
      </c>
      <c r="C48" s="14">
        <v>120</v>
      </c>
      <c r="D48" s="41">
        <v>17.8259468078613</v>
      </c>
      <c r="E48" s="21">
        <f t="shared" si="15"/>
        <v>1565.2554798179287</v>
      </c>
      <c r="F48" s="21">
        <f t="shared" si="16"/>
        <v>119.76759770340365</v>
      </c>
      <c r="G48" s="21">
        <f t="shared" si="17"/>
        <v>12.252650092796406</v>
      </c>
      <c r="H48" s="21">
        <f t="shared" si="18"/>
        <v>119.76759770340365</v>
      </c>
      <c r="I48" s="26">
        <f t="shared" si="19"/>
        <v>156.52554798179287</v>
      </c>
      <c r="J48" s="14">
        <f t="shared" si="20"/>
        <v>4960</v>
      </c>
      <c r="K48" s="15">
        <f t="shared" si="21"/>
        <v>4946.1434655136381</v>
      </c>
      <c r="L48" s="38">
        <f t="shared" si="22"/>
        <v>0.31776437959670045</v>
      </c>
      <c r="M48" s="31">
        <f t="shared" si="23"/>
        <v>0.38400709594347066</v>
      </c>
      <c r="N48" s="35">
        <f t="shared" si="24"/>
        <v>0.70177147554017116</v>
      </c>
      <c r="O48" s="31">
        <f t="shared" si="25"/>
        <v>10977.679317245058</v>
      </c>
      <c r="P48" s="39">
        <f t="shared" si="8"/>
        <v>1.0802165492651374E-4</v>
      </c>
      <c r="Q48" s="39"/>
    </row>
    <row r="49" spans="1:17" s="16" customFormat="1" x14ac:dyDescent="0.25">
      <c r="A49" s="14"/>
      <c r="B49" s="14">
        <v>42</v>
      </c>
      <c r="C49" s="14">
        <v>120</v>
      </c>
      <c r="D49" s="41">
        <v>10.9852705001831</v>
      </c>
      <c r="E49" s="21">
        <f t="shared" si="15"/>
        <v>1609.393674350853</v>
      </c>
      <c r="F49" s="21">
        <f t="shared" si="16"/>
        <v>132.02024779620007</v>
      </c>
      <c r="G49" s="21">
        <f t="shared" si="17"/>
        <v>9.6397065462950788</v>
      </c>
      <c r="H49" s="21">
        <f t="shared" si="18"/>
        <v>132.02024779620007</v>
      </c>
      <c r="I49" s="26">
        <f t="shared" si="19"/>
        <v>160.9393674350853</v>
      </c>
      <c r="J49" s="14">
        <f>J48+C48</f>
        <v>5080</v>
      </c>
      <c r="K49" s="15">
        <f t="shared" si="21"/>
        <v>5065.9110632170414</v>
      </c>
      <c r="L49" s="38">
        <f t="shared" si="22"/>
        <v>0.12067616796219306</v>
      </c>
      <c r="M49" s="35">
        <f t="shared" si="23"/>
        <v>0.39699627934840914</v>
      </c>
      <c r="N49" s="35">
        <f t="shared" si="24"/>
        <v>0.51767244731060225</v>
      </c>
      <c r="O49" s="31">
        <f t="shared" si="25"/>
        <v>10978.381088720598</v>
      </c>
      <c r="P49" s="39">
        <f t="shared" si="8"/>
        <v>0.28897271416410514</v>
      </c>
      <c r="Q49" s="39"/>
    </row>
    <row r="50" spans="1:17" s="16" customFormat="1" x14ac:dyDescent="0.25">
      <c r="A50" s="14"/>
      <c r="B50" s="14">
        <v>43</v>
      </c>
      <c r="C50" s="14">
        <v>120</v>
      </c>
      <c r="D50" s="41">
        <v>9.2381839752197195</v>
      </c>
      <c r="E50" s="21">
        <f t="shared" si="15"/>
        <v>1565.0173016767233</v>
      </c>
      <c r="F50" s="21">
        <f t="shared" si="16"/>
        <v>141.65995434249515</v>
      </c>
      <c r="G50" s="21">
        <f t="shared" si="17"/>
        <v>4.9472586083923886</v>
      </c>
      <c r="H50" s="21">
        <f t="shared" si="18"/>
        <v>141.65995434249515</v>
      </c>
      <c r="I50" s="26">
        <f t="shared" si="19"/>
        <v>156.50173016767232</v>
      </c>
      <c r="J50" s="14">
        <f t="shared" si="20"/>
        <v>5200</v>
      </c>
      <c r="K50" s="15">
        <f t="shared" si="21"/>
        <v>5197.9313110132416</v>
      </c>
      <c r="L50" s="38">
        <f t="shared" si="22"/>
        <v>8.5344043160006419E-2</v>
      </c>
      <c r="M50" s="31">
        <f t="shared" si="23"/>
        <v>8.5589482478708977E-3</v>
      </c>
      <c r="N50" s="35">
        <f t="shared" si="24"/>
        <v>9.390299140787732E-2</v>
      </c>
      <c r="O50" s="31">
        <f t="shared" si="25"/>
        <v>10978.898761167909</v>
      </c>
      <c r="P50" s="39">
        <f t="shared" si="8"/>
        <v>0.93830724423794953</v>
      </c>
      <c r="Q50" s="39"/>
    </row>
    <row r="51" spans="1:17" s="16" customFormat="1" x14ac:dyDescent="0.25">
      <c r="A51" s="14"/>
      <c r="B51" s="14">
        <v>44</v>
      </c>
      <c r="C51" s="14">
        <v>120</v>
      </c>
      <c r="D51" s="41">
        <v>10.8449754714965</v>
      </c>
      <c r="E51" s="21">
        <f t="shared" ref="E51:E53" si="26">E50+D47-H50</f>
        <v>1460.3883112319331</v>
      </c>
      <c r="F51" s="21">
        <f t="shared" ref="F51:F53" si="27">F50+G50</f>
        <v>146.60721295088754</v>
      </c>
      <c r="G51" s="21">
        <f t="shared" ref="G51:G53" si="28">(I51-F51)/$G$2</f>
        <v>-0.18946060923140826</v>
      </c>
      <c r="H51" s="21">
        <f t="shared" ref="H51:H53" si="29">F51</f>
        <v>146.60721295088754</v>
      </c>
      <c r="I51" s="26">
        <f t="shared" ref="I51:I53" si="30">E51/$I$2</f>
        <v>146.03883112319332</v>
      </c>
      <c r="J51" s="14">
        <f t="shared" ref="J51:J53" si="31">J50+C50</f>
        <v>5320</v>
      </c>
      <c r="K51" s="15">
        <f t="shared" ref="K51:K53" si="32">K50+H50</f>
        <v>5339.5912653557371</v>
      </c>
      <c r="L51" s="38">
        <f t="shared" ref="L51:L53" si="33">(D51^2)*$M$2</f>
        <v>0.11761349297736073</v>
      </c>
      <c r="M51" s="35">
        <f t="shared" ref="M51:M52" si="34">$K$2*(J51-K51)^2</f>
        <v>0.76763535647780556</v>
      </c>
      <c r="N51" s="35">
        <f t="shared" ref="N51:N53" si="35">L51+M51</f>
        <v>0.88524884945516624</v>
      </c>
      <c r="O51" s="31">
        <f t="shared" ref="O51" si="36">N50+O50</f>
        <v>10978.992664159317</v>
      </c>
      <c r="P51" s="39">
        <f t="shared" si="8"/>
        <v>1.4158875620277556</v>
      </c>
      <c r="Q51" s="39"/>
    </row>
    <row r="52" spans="1:17" s="16" customFormat="1" x14ac:dyDescent="0.25">
      <c r="A52" s="14"/>
      <c r="B52" s="14">
        <v>45</v>
      </c>
      <c r="C52" s="14">
        <v>120</v>
      </c>
      <c r="D52" s="41">
        <v>15.9141721725463</v>
      </c>
      <c r="E52" s="21">
        <f t="shared" si="26"/>
        <v>1331.6070450889069</v>
      </c>
      <c r="F52" s="21">
        <f t="shared" si="27"/>
        <v>146.41775234165613</v>
      </c>
      <c r="G52" s="21">
        <f t="shared" si="28"/>
        <v>-4.419015944255146</v>
      </c>
      <c r="H52" s="21">
        <f t="shared" si="29"/>
        <v>146.41775234165613</v>
      </c>
      <c r="I52" s="26">
        <f t="shared" si="30"/>
        <v>133.16070450889069</v>
      </c>
      <c r="J52" s="14">
        <f t="shared" si="31"/>
        <v>5440</v>
      </c>
      <c r="K52" s="15">
        <f t="shared" si="32"/>
        <v>5486.1984783066246</v>
      </c>
      <c r="L52" s="38">
        <f t="shared" si="33"/>
        <v>0.25326087593744701</v>
      </c>
      <c r="M52" s="35">
        <f t="shared" si="34"/>
        <v>4.2685987956953211</v>
      </c>
      <c r="N52" s="35">
        <f>L52+M52</f>
        <v>4.5218596716327681</v>
      </c>
      <c r="O52" s="31">
        <f>N51+O51</f>
        <v>10979.877913008773</v>
      </c>
      <c r="P52" s="39">
        <f t="shared" si="8"/>
        <v>1.3957952775701554</v>
      </c>
      <c r="Q52" s="39"/>
    </row>
    <row r="53" spans="1:17" s="16" customFormat="1" x14ac:dyDescent="0.25">
      <c r="A53" s="14"/>
      <c r="B53" s="14">
        <v>46</v>
      </c>
      <c r="C53" s="14">
        <v>120</v>
      </c>
      <c r="D53" s="41">
        <v>25.394557952880799</v>
      </c>
      <c r="E53" s="21">
        <f t="shared" si="26"/>
        <v>1196.174563247434</v>
      </c>
      <c r="F53" s="21">
        <f t="shared" si="27"/>
        <v>141.99873639740099</v>
      </c>
      <c r="G53" s="21">
        <f t="shared" si="28"/>
        <v>-7.4604266908858632</v>
      </c>
      <c r="H53" s="21">
        <f t="shared" si="29"/>
        <v>141.99873639740099</v>
      </c>
      <c r="I53" s="26">
        <f t="shared" si="30"/>
        <v>119.6174563247434</v>
      </c>
      <c r="J53" s="14">
        <f t="shared" si="31"/>
        <v>5560</v>
      </c>
      <c r="K53" s="15">
        <f t="shared" si="32"/>
        <v>5632.6162306482811</v>
      </c>
      <c r="L53" s="38">
        <f t="shared" si="33"/>
        <v>0.64488357362222148</v>
      </c>
      <c r="M53" s="31">
        <f>$K$2*(J53-K53)^2</f>
        <v>10.546233907128716</v>
      </c>
      <c r="N53" s="35">
        <f t="shared" si="35"/>
        <v>11.191117480750938</v>
      </c>
      <c r="O53" s="31">
        <f>N52+O52</f>
        <v>10984.399772680406</v>
      </c>
      <c r="P53" s="39">
        <f t="shared" si="8"/>
        <v>0.9678888061646701</v>
      </c>
      <c r="Q53" s="39"/>
    </row>
  </sheetData>
  <mergeCells count="1"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D948-080B-4601-B7CC-B81B14A825F2}">
  <dimension ref="A1"/>
  <sheetViews>
    <sheetView tabSelected="1" topLeftCell="A7" workbookViewId="0">
      <selection activeCell="M24" sqref="M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F011-5ED4-4060-9450-D6A520221E0D}">
  <dimension ref="A1:D49"/>
  <sheetViews>
    <sheetView workbookViewId="0">
      <selection activeCell="D48" sqref="D2:D48"/>
    </sheetView>
  </sheetViews>
  <sheetFormatPr baseColWidth="10" defaultRowHeight="15" x14ac:dyDescent="0.25"/>
  <cols>
    <col min="1" max="2" width="30" style="3" customWidth="1"/>
    <col min="3" max="3" width="44" style="3" customWidth="1"/>
    <col min="4" max="4" width="20.42578125" customWidth="1"/>
  </cols>
  <sheetData>
    <row r="1" spans="1:4" x14ac:dyDescent="0.25">
      <c r="A1" s="3" t="s">
        <v>24</v>
      </c>
      <c r="B1" s="3" t="s">
        <v>21</v>
      </c>
      <c r="C1" s="3" t="s">
        <v>16</v>
      </c>
      <c r="D1" s="3" t="s">
        <v>27</v>
      </c>
    </row>
    <row r="2" spans="1:4" x14ac:dyDescent="0.25">
      <c r="A2" s="3">
        <v>259.68109199999998</v>
      </c>
      <c r="B2" s="10">
        <v>317.80883742269657</v>
      </c>
      <c r="C2" s="18">
        <v>257.87345900000003</v>
      </c>
      <c r="D2" s="41">
        <v>3.23890161514282</v>
      </c>
    </row>
    <row r="3" spans="1:4" x14ac:dyDescent="0.25">
      <c r="A3" s="3">
        <v>210.91152199999999</v>
      </c>
      <c r="B3" s="10">
        <v>146.87571865971336</v>
      </c>
      <c r="C3" s="18">
        <v>209.57297500000001</v>
      </c>
      <c r="D3" s="41">
        <v>3.23890161514282</v>
      </c>
    </row>
    <row r="4" spans="1:4" x14ac:dyDescent="0.25">
      <c r="A4" s="3">
        <v>171.350841</v>
      </c>
      <c r="B4" s="10">
        <v>175.73102677098026</v>
      </c>
      <c r="C4" s="18">
        <v>170.26967400000001</v>
      </c>
      <c r="D4" s="41">
        <v>3.23890161514282</v>
      </c>
    </row>
    <row r="5" spans="1:4" x14ac:dyDescent="0.25">
      <c r="A5" s="3">
        <v>137.64783800000001</v>
      </c>
      <c r="B5" s="10">
        <v>156.83470974675635</v>
      </c>
      <c r="C5" s="18">
        <v>140.45232999999999</v>
      </c>
      <c r="D5" s="41">
        <v>3.23890161514282</v>
      </c>
    </row>
    <row r="6" spans="1:4" x14ac:dyDescent="0.25">
      <c r="A6" s="3">
        <v>116.813367</v>
      </c>
      <c r="B6" s="10">
        <v>41.07474421068445</v>
      </c>
      <c r="C6" s="18">
        <v>119.747095</v>
      </c>
      <c r="D6" s="41">
        <v>3.23890161514282</v>
      </c>
    </row>
    <row r="7" spans="1:4" x14ac:dyDescent="0.25">
      <c r="A7" s="3">
        <v>106.903503</v>
      </c>
      <c r="B7" s="10">
        <v>121.62919140667753</v>
      </c>
      <c r="C7" s="18">
        <v>106.932964</v>
      </c>
      <c r="D7" s="41">
        <v>3.23890161514282</v>
      </c>
    </row>
    <row r="8" spans="1:4" x14ac:dyDescent="0.25">
      <c r="A8" s="3">
        <v>99.212434000000002</v>
      </c>
      <c r="B8" s="10">
        <v>140.87852805548823</v>
      </c>
      <c r="C8" s="18">
        <v>100.567978</v>
      </c>
      <c r="D8" s="41">
        <v>3.23890161514282</v>
      </c>
    </row>
    <row r="9" spans="1:4" x14ac:dyDescent="0.25">
      <c r="A9" s="3">
        <v>100.905815</v>
      </c>
      <c r="B9" s="10">
        <v>102.03210318704643</v>
      </c>
      <c r="C9" s="18">
        <v>98.947665999999998</v>
      </c>
      <c r="D9" s="41">
        <v>27.764543533325099</v>
      </c>
    </row>
    <row r="10" spans="1:4" x14ac:dyDescent="0.25">
      <c r="A10" s="3">
        <v>101.574658</v>
      </c>
      <c r="B10" s="10">
        <v>69.265312593621772</v>
      </c>
      <c r="C10" s="18">
        <v>100.58298000000001</v>
      </c>
      <c r="D10" s="41">
        <v>93.892364501953097</v>
      </c>
    </row>
    <row r="11" spans="1:4" x14ac:dyDescent="0.25">
      <c r="A11" s="3">
        <v>103.55455499999999</v>
      </c>
      <c r="B11" s="10">
        <v>143.15135912273524</v>
      </c>
      <c r="C11" s="18">
        <v>104.07507699999999</v>
      </c>
      <c r="D11" s="41">
        <v>93.892364501953097</v>
      </c>
    </row>
    <row r="12" spans="1:4" x14ac:dyDescent="0.25">
      <c r="A12" s="3">
        <v>111.824151</v>
      </c>
      <c r="B12" s="10">
        <v>131.96685550900156</v>
      </c>
      <c r="C12" s="18">
        <v>108.240358</v>
      </c>
      <c r="D12" s="41">
        <v>162.36714172363199</v>
      </c>
    </row>
    <row r="13" spans="1:4" x14ac:dyDescent="0.25">
      <c r="A13" s="3">
        <v>108.795968</v>
      </c>
      <c r="B13" s="10">
        <v>112.73538167582879</v>
      </c>
      <c r="C13" s="18">
        <v>112.41003000000001</v>
      </c>
      <c r="D13" s="41">
        <v>470.28668212890602</v>
      </c>
    </row>
    <row r="14" spans="1:4" x14ac:dyDescent="0.25">
      <c r="A14" s="3">
        <v>119.52606900000001</v>
      </c>
      <c r="B14" s="10">
        <v>95.042938113214589</v>
      </c>
      <c r="C14" s="18">
        <v>115.965197</v>
      </c>
      <c r="D14" s="41">
        <v>479.18441772460898</v>
      </c>
    </row>
    <row r="15" spans="1:4" x14ac:dyDescent="0.25">
      <c r="A15" s="3">
        <v>115.227715</v>
      </c>
      <c r="B15" s="10">
        <v>86.50214370734119</v>
      </c>
      <c r="C15" s="18">
        <v>118.76067999999999</v>
      </c>
      <c r="D15" s="41">
        <v>481.42630004882801</v>
      </c>
    </row>
    <row r="16" spans="1:4" x14ac:dyDescent="0.25">
      <c r="A16" s="3">
        <v>119.91098700000001</v>
      </c>
      <c r="B16" s="10">
        <v>104.50118693673808</v>
      </c>
      <c r="C16" s="18">
        <v>120.641251</v>
      </c>
      <c r="D16" s="41">
        <v>483.40570068359301</v>
      </c>
    </row>
    <row r="17" spans="1:4" x14ac:dyDescent="0.25">
      <c r="A17" s="3">
        <v>122.385437</v>
      </c>
      <c r="B17" s="10">
        <v>159.86136753220958</v>
      </c>
      <c r="C17" s="18">
        <v>121.7003</v>
      </c>
      <c r="D17" s="41">
        <v>484.34115600585898</v>
      </c>
    </row>
    <row r="18" spans="1:4" x14ac:dyDescent="0.25">
      <c r="A18" s="3">
        <v>124.69295099999999</v>
      </c>
      <c r="B18" s="10">
        <v>140.86506146722488</v>
      </c>
      <c r="C18" s="18">
        <v>122.056713</v>
      </c>
      <c r="D18" s="41">
        <v>457.88311767578102</v>
      </c>
    </row>
    <row r="19" spans="1:4" x14ac:dyDescent="0.25">
      <c r="A19" s="3">
        <v>117.84640899999999</v>
      </c>
      <c r="B19" s="10">
        <v>138.1043383867457</v>
      </c>
      <c r="C19" s="18">
        <v>121.98632600000001</v>
      </c>
      <c r="D19" s="41">
        <v>22.655143737792901</v>
      </c>
    </row>
    <row r="20" spans="1:4" x14ac:dyDescent="0.25">
      <c r="A20" s="3">
        <v>119.107401</v>
      </c>
      <c r="B20" s="10">
        <v>78.037444643651398</v>
      </c>
      <c r="C20" s="18">
        <v>121.622893</v>
      </c>
      <c r="D20" s="41">
        <v>3.23890161514282</v>
      </c>
    </row>
    <row r="21" spans="1:4" x14ac:dyDescent="0.25">
      <c r="A21" s="3">
        <v>124.291034</v>
      </c>
      <c r="B21" s="10">
        <v>125.62485637029872</v>
      </c>
      <c r="C21" s="18">
        <v>121.25402200000001</v>
      </c>
      <c r="D21" s="41">
        <v>3.23890161514282</v>
      </c>
    </row>
    <row r="22" spans="1:4" x14ac:dyDescent="0.25">
      <c r="A22" s="3">
        <v>121.249171</v>
      </c>
      <c r="B22" s="10">
        <v>139.0813120347114</v>
      </c>
      <c r="C22" s="18">
        <v>121.035872</v>
      </c>
      <c r="D22" s="41">
        <v>3.23890161514282</v>
      </c>
    </row>
    <row r="23" spans="1:4" x14ac:dyDescent="0.25">
      <c r="A23" s="3">
        <v>125.60300700000001</v>
      </c>
      <c r="B23" s="10">
        <v>117.61628581786628</v>
      </c>
      <c r="C23" s="18">
        <v>121.103286</v>
      </c>
      <c r="D23" s="41">
        <v>3.23890161514282</v>
      </c>
    </row>
    <row r="24" spans="1:4" x14ac:dyDescent="0.25">
      <c r="A24" s="3">
        <v>120.210285</v>
      </c>
      <c r="B24" s="10">
        <v>120.91904018510864</v>
      </c>
      <c r="C24" s="18">
        <v>121.6123</v>
      </c>
      <c r="D24" s="41">
        <v>3.23890161514282</v>
      </c>
    </row>
    <row r="25" spans="1:4" x14ac:dyDescent="0.25">
      <c r="A25" s="3">
        <v>118.79460899999999</v>
      </c>
      <c r="B25" s="10">
        <v>121.21673109634597</v>
      </c>
      <c r="C25" s="18">
        <v>122.455393</v>
      </c>
      <c r="D25" s="41">
        <v>4.9605517387390101</v>
      </c>
    </row>
    <row r="26" spans="1:4" x14ac:dyDescent="0.25">
      <c r="A26" s="3">
        <v>122.119877</v>
      </c>
      <c r="B26" s="10">
        <v>122.6829826451762</v>
      </c>
      <c r="C26" s="18">
        <v>123.631118</v>
      </c>
      <c r="D26" s="41">
        <v>9.9868478775024396</v>
      </c>
    </row>
    <row r="27" spans="1:4" x14ac:dyDescent="0.25">
      <c r="A27" s="3">
        <v>127.64285099999999</v>
      </c>
      <c r="B27" s="10">
        <v>121.84933706088763</v>
      </c>
      <c r="C27" s="18">
        <v>125.069901</v>
      </c>
      <c r="D27" s="41">
        <v>16.399755477905199</v>
      </c>
    </row>
    <row r="28" spans="1:4" x14ac:dyDescent="0.25">
      <c r="A28" s="3">
        <v>126.831763</v>
      </c>
      <c r="B28" s="10">
        <v>136.56399551597977</v>
      </c>
      <c r="C28" s="18">
        <v>126.46213400000001</v>
      </c>
      <c r="D28" s="41">
        <v>24.5699138641357</v>
      </c>
    </row>
    <row r="29" spans="1:4" x14ac:dyDescent="0.25">
      <c r="A29" s="3">
        <v>128.09689900000001</v>
      </c>
      <c r="B29" s="10">
        <v>116.93783458313656</v>
      </c>
      <c r="C29" s="18">
        <v>127.365476</v>
      </c>
      <c r="D29" s="41">
        <v>35.96675491333</v>
      </c>
    </row>
    <row r="30" spans="1:4" x14ac:dyDescent="0.25">
      <c r="A30" s="3">
        <v>124.572547</v>
      </c>
      <c r="B30" s="10">
        <v>117.04514843253865</v>
      </c>
      <c r="C30" s="18">
        <v>127.424672</v>
      </c>
      <c r="D30" s="41">
        <v>53.024024963378899</v>
      </c>
    </row>
    <row r="31" spans="1:4" x14ac:dyDescent="0.25">
      <c r="A31" s="3">
        <v>129.667383</v>
      </c>
      <c r="B31" s="10">
        <v>123.08652434481164</v>
      </c>
      <c r="C31" s="18">
        <v>125.990233</v>
      </c>
      <c r="D31" s="41">
        <v>78.592033386230398</v>
      </c>
    </row>
    <row r="32" spans="1:4" x14ac:dyDescent="0.25">
      <c r="A32" s="3">
        <v>123.09179</v>
      </c>
      <c r="B32" s="10">
        <v>131.21275013517163</v>
      </c>
      <c r="C32" s="18">
        <v>122.600736</v>
      </c>
      <c r="D32" s="41">
        <v>116.052864074707</v>
      </c>
    </row>
    <row r="33" spans="1:4" x14ac:dyDescent="0.25">
      <c r="A33" s="3">
        <v>118.535635</v>
      </c>
      <c r="B33" s="10">
        <v>90.29289188785225</v>
      </c>
      <c r="C33" s="18">
        <v>116.664912</v>
      </c>
      <c r="D33" s="41">
        <v>154.78477478027301</v>
      </c>
    </row>
    <row r="34" spans="1:4" x14ac:dyDescent="0.25">
      <c r="A34" s="3">
        <v>105.193628</v>
      </c>
      <c r="B34" s="10">
        <v>118.7666684059859</v>
      </c>
      <c r="C34" s="18">
        <v>107.836264</v>
      </c>
      <c r="D34" s="41">
        <v>174.75248718261699</v>
      </c>
    </row>
    <row r="35" spans="1:4" x14ac:dyDescent="0.25">
      <c r="A35" s="3">
        <v>94.023910999999998</v>
      </c>
      <c r="B35" s="10">
        <v>124.17729520123876</v>
      </c>
      <c r="C35" s="18">
        <v>95.916037000000003</v>
      </c>
      <c r="D35" s="41">
        <v>200.77067565917901</v>
      </c>
    </row>
    <row r="36" spans="1:4" x14ac:dyDescent="0.25">
      <c r="A36" s="3">
        <v>84.703581</v>
      </c>
      <c r="B36" s="10">
        <v>53.344687673445094</v>
      </c>
      <c r="C36" s="18">
        <v>81.105124000000004</v>
      </c>
      <c r="D36" s="41">
        <v>226.31947326660099</v>
      </c>
    </row>
    <row r="37" spans="1:4" x14ac:dyDescent="0.25">
      <c r="A37" s="3">
        <v>58.941260999999997</v>
      </c>
      <c r="B37" s="10">
        <v>72.397155693716186</v>
      </c>
      <c r="C37" s="18">
        <v>64.145503000000005</v>
      </c>
      <c r="D37" s="41">
        <v>241.75305175781199</v>
      </c>
    </row>
    <row r="38" spans="1:4" x14ac:dyDescent="0.25">
      <c r="A38" s="3">
        <v>48.466368000000003</v>
      </c>
      <c r="B38" s="8">
        <v>63.691835109378395</v>
      </c>
      <c r="C38" s="18">
        <v>46.215525</v>
      </c>
      <c r="D38" s="41">
        <v>242.60469055175699</v>
      </c>
    </row>
    <row r="39" spans="1:4" x14ac:dyDescent="0.25">
      <c r="A39" s="3">
        <v>25.639907999999998</v>
      </c>
      <c r="B39" s="8">
        <v>36.634380305058727</v>
      </c>
      <c r="C39" s="18">
        <v>29.053896000000002</v>
      </c>
      <c r="D39" s="41">
        <v>234.89529418945301</v>
      </c>
    </row>
    <row r="40" spans="1:4" x14ac:dyDescent="0.25">
      <c r="A40" s="3">
        <v>11.491186000000001</v>
      </c>
      <c r="B40" s="8">
        <v>20.604345777853631</v>
      </c>
      <c r="C40" s="18">
        <v>14.514097</v>
      </c>
      <c r="D40" s="41">
        <v>163.90579223632801</v>
      </c>
    </row>
    <row r="41" spans="1:4" x14ac:dyDescent="0.25">
      <c r="A41" s="3">
        <v>14.059443</v>
      </c>
      <c r="B41" s="8">
        <v>17.78900529591078</v>
      </c>
      <c r="C41" s="3">
        <v>4.5074569999999996</v>
      </c>
      <c r="D41" s="41">
        <v>87.643875122070298</v>
      </c>
    </row>
    <row r="42" spans="1:4" x14ac:dyDescent="0.25">
      <c r="A42" s="3">
        <v>9.0803580000000004</v>
      </c>
      <c r="B42" s="8">
        <v>25.640272564103594</v>
      </c>
      <c r="C42" s="3">
        <v>0</v>
      </c>
      <c r="D42" s="41">
        <v>37.030963897705</v>
      </c>
    </row>
    <row r="43" spans="1:4" x14ac:dyDescent="0.25">
      <c r="A43" s="3">
        <v>9.4616699999999998</v>
      </c>
      <c r="B43" s="8">
        <v>19.536930018252395</v>
      </c>
      <c r="C43" s="3">
        <v>0</v>
      </c>
      <c r="D43" s="41">
        <v>17.8259468078613</v>
      </c>
    </row>
    <row r="44" spans="1:4" x14ac:dyDescent="0.25">
      <c r="A44" s="3">
        <v>8.4387889999999999</v>
      </c>
      <c r="B44" s="8">
        <v>11.762207429807578</v>
      </c>
      <c r="C44" s="3">
        <v>0</v>
      </c>
      <c r="D44" s="41">
        <v>10.9852705001831</v>
      </c>
    </row>
    <row r="45" spans="1:4" x14ac:dyDescent="0.25">
      <c r="A45" s="3">
        <v>9.2370800000000006</v>
      </c>
      <c r="B45" s="8">
        <v>15.67701264666872</v>
      </c>
      <c r="C45" s="3">
        <v>0</v>
      </c>
      <c r="D45" s="41">
        <v>9.2381839752197195</v>
      </c>
    </row>
    <row r="46" spans="1:4" x14ac:dyDescent="0.25">
      <c r="A46" s="3">
        <v>12.557095</v>
      </c>
      <c r="B46" s="8">
        <v>8.9659754657417317</v>
      </c>
      <c r="C46" s="3">
        <v>0</v>
      </c>
      <c r="D46" s="41">
        <v>10.8449754714965</v>
      </c>
    </row>
    <row r="47" spans="1:4" x14ac:dyDescent="0.25">
      <c r="A47" s="3">
        <v>8.6049670000000003</v>
      </c>
      <c r="B47" s="8">
        <v>21.369244448169745</v>
      </c>
      <c r="C47" s="18">
        <v>0</v>
      </c>
      <c r="D47" s="41">
        <v>15.9141721725463</v>
      </c>
    </row>
    <row r="48" spans="1:4" x14ac:dyDescent="0.25">
      <c r="A48" s="3">
        <v>213.36166700000001</v>
      </c>
      <c r="B48" s="8">
        <v>37.736104850494939</v>
      </c>
      <c r="C48" s="3">
        <v>466.97912300000002</v>
      </c>
      <c r="D48" s="41">
        <v>25.394557952880799</v>
      </c>
    </row>
    <row r="49" spans="4:4" x14ac:dyDescent="0.25">
      <c r="D4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A357-E2B5-4389-97AC-5662D981894E}">
  <dimension ref="A1:C8"/>
  <sheetViews>
    <sheetView workbookViewId="0">
      <selection activeCell="F11" sqref="F11"/>
    </sheetView>
  </sheetViews>
  <sheetFormatPr baseColWidth="10" defaultRowHeight="15" x14ac:dyDescent="0.25"/>
  <cols>
    <col min="1" max="1" width="40.5703125" style="3" customWidth="1"/>
    <col min="2" max="2" width="15.7109375" style="3" customWidth="1"/>
    <col min="3" max="3" width="15.42578125" style="3" customWidth="1"/>
  </cols>
  <sheetData>
    <row r="1" spans="1:3" x14ac:dyDescent="0.25">
      <c r="A1" s="19" t="s">
        <v>17</v>
      </c>
      <c r="B1" s="19" t="s">
        <v>18</v>
      </c>
      <c r="C1" s="19" t="s">
        <v>19</v>
      </c>
    </row>
    <row r="2" spans="1:3" x14ac:dyDescent="0.25">
      <c r="A2" s="3" t="s">
        <v>20</v>
      </c>
      <c r="B2" s="29">
        <v>641.98895200000004</v>
      </c>
      <c r="C2" s="3">
        <v>620.56309199999998</v>
      </c>
    </row>
    <row r="3" spans="1:3" x14ac:dyDescent="0.25">
      <c r="A3" s="3" t="s">
        <v>21</v>
      </c>
      <c r="B3" s="23">
        <v>672.17962275020943</v>
      </c>
      <c r="C3" s="22">
        <v>644.60298552327629</v>
      </c>
    </row>
    <row r="4" spans="1:3" x14ac:dyDescent="0.25">
      <c r="A4" s="3" t="s">
        <v>22</v>
      </c>
      <c r="B4" s="23">
        <v>641.059951229327</v>
      </c>
      <c r="C4" s="22">
        <v>619.82443721235416</v>
      </c>
    </row>
    <row r="8" spans="1:3" x14ac:dyDescent="0.25">
      <c r="B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</vt:lpstr>
      <vt:lpstr>graficas</vt:lpstr>
      <vt:lpstr>políticas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ESPANA LOPERA</dc:creator>
  <cp:lastModifiedBy>JUAN CAMILO ESPANA LOPERA</cp:lastModifiedBy>
  <dcterms:created xsi:type="dcterms:W3CDTF">2025-03-08T22:54:07Z</dcterms:created>
  <dcterms:modified xsi:type="dcterms:W3CDTF">2025-04-02T15:03:22Z</dcterms:modified>
</cp:coreProperties>
</file>