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DRIVE_JCE\Mi unidad\cod\RL_DS_dynamic\RL_DS\utils\"/>
    </mc:Choice>
  </mc:AlternateContent>
  <xr:revisionPtr revIDLastSave="0" documentId="13_ncr:1_{A7AC8BD0-1B0D-4B56-B211-A8B40E12748F}" xr6:coauthVersionLast="47" xr6:coauthVersionMax="47" xr10:uidLastSave="{00000000-0000-0000-0000-000000000000}"/>
  <bookViews>
    <workbookView xWindow="-20610" yWindow="-120" windowWidth="20730" windowHeight="11040" xr2:uid="{9190A782-109A-4E43-A899-3A4B83188105}"/>
  </bookViews>
  <sheets>
    <sheet name="Modelo" sheetId="1" r:id="rId1"/>
    <sheet name="políticas" sheetId="2" r:id="rId2"/>
    <sheet name="resultados" sheetId="3" r:id="rId3"/>
  </sheets>
  <definedNames>
    <definedName name="solver_adj" localSheetId="0" hidden="1">Modelo!$D$7:$D$53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Modelo!$D$7:$D$53</definedName>
    <definedName name="solver_lhs2" localSheetId="0" hidden="1">Modelo!$D$7:$D$53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Modelo!$O$53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M7" i="1"/>
  <c r="L47" i="1"/>
  <c r="J8" i="1"/>
  <c r="K8" i="1"/>
  <c r="F8" i="1"/>
  <c r="M2" i="1"/>
  <c r="L30" i="1" s="1"/>
  <c r="I7" i="1"/>
  <c r="L46" i="1" l="1"/>
  <c r="L22" i="1"/>
  <c r="L45" i="1"/>
  <c r="L14" i="1"/>
  <c r="L50" i="1"/>
  <c r="L49" i="1"/>
  <c r="M8" i="1"/>
  <c r="L53" i="1"/>
  <c r="F9" i="1"/>
  <c r="J9" i="1"/>
  <c r="L43" i="1"/>
  <c r="L52" i="1"/>
  <c r="L44" i="1"/>
  <c r="L7" i="1"/>
  <c r="N7" i="1" s="1"/>
  <c r="O8" i="1" s="1"/>
  <c r="L48" i="1"/>
  <c r="L51" i="1"/>
  <c r="L15" i="1"/>
  <c r="L38" i="1"/>
  <c r="L20" i="1"/>
  <c r="L35" i="1"/>
  <c r="L27" i="1"/>
  <c r="L19" i="1"/>
  <c r="L11" i="1"/>
  <c r="L42" i="1"/>
  <c r="L34" i="1"/>
  <c r="L26" i="1"/>
  <c r="L18" i="1"/>
  <c r="L10" i="1"/>
  <c r="L29" i="1"/>
  <c r="L12" i="1"/>
  <c r="L41" i="1"/>
  <c r="L33" i="1"/>
  <c r="L25" i="1"/>
  <c r="L17" i="1"/>
  <c r="L8" i="1"/>
  <c r="L21" i="1"/>
  <c r="L36" i="1"/>
  <c r="L32" i="1"/>
  <c r="L16" i="1"/>
  <c r="L9" i="1"/>
  <c r="L37" i="1"/>
  <c r="L13" i="1"/>
  <c r="L28" i="1"/>
  <c r="L40" i="1"/>
  <c r="L24" i="1"/>
  <c r="L39" i="1"/>
  <c r="L31" i="1"/>
  <c r="L23" i="1"/>
  <c r="N8" i="1" l="1"/>
  <c r="O9" i="1"/>
  <c r="L4" i="1"/>
  <c r="J10" i="1"/>
  <c r="J11" i="1" l="1"/>
  <c r="H8" i="1"/>
  <c r="E8" i="1" l="1"/>
  <c r="I8" i="1" s="1"/>
  <c r="G9" i="1" s="1"/>
  <c r="F10" i="1" s="1"/>
  <c r="K9" i="1"/>
  <c r="J12" i="1"/>
  <c r="E9" i="1" l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M9" i="1"/>
  <c r="I9" i="1"/>
  <c r="G10" i="1" s="1"/>
  <c r="F11" i="1" s="1"/>
  <c r="H9" i="1"/>
  <c r="E10" i="1" s="1"/>
  <c r="N9" i="1" l="1"/>
  <c r="K10" i="1"/>
  <c r="H10" i="1"/>
  <c r="E11" i="1" s="1"/>
  <c r="I10" i="1"/>
  <c r="O10" i="1" l="1"/>
  <c r="K11" i="1"/>
  <c r="M10" i="1"/>
  <c r="H11" i="1"/>
  <c r="E12" i="1" s="1"/>
  <c r="I11" i="1"/>
  <c r="N10" i="1" l="1"/>
  <c r="K12" i="1"/>
  <c r="M12" i="1" s="1"/>
  <c r="N12" i="1" s="1"/>
  <c r="M11" i="1"/>
  <c r="N11" i="1" s="1"/>
  <c r="I12" i="1"/>
  <c r="G11" i="1"/>
  <c r="F12" i="1" s="1"/>
  <c r="O11" i="1" l="1"/>
  <c r="O12" i="1" s="1"/>
  <c r="O13" i="1" s="1"/>
  <c r="H12" i="1"/>
  <c r="K13" i="1" s="1"/>
  <c r="M13" i="1" s="1"/>
  <c r="G12" i="1"/>
  <c r="F13" i="1" s="1"/>
  <c r="H13" i="1" s="1"/>
  <c r="N13" i="1" l="1"/>
  <c r="E13" i="1"/>
  <c r="I13" i="1" s="1"/>
  <c r="G13" i="1" s="1"/>
  <c r="F14" i="1" s="1"/>
  <c r="K14" i="1"/>
  <c r="M14" i="1" s="1"/>
  <c r="N14" i="1" s="1"/>
  <c r="E14" i="1" l="1"/>
  <c r="H14" i="1"/>
  <c r="K15" i="1" s="1"/>
  <c r="M15" i="1" s="1"/>
  <c r="N15" i="1" s="1"/>
  <c r="E15" i="1" l="1"/>
  <c r="I15" i="1" s="1"/>
  <c r="I14" i="1"/>
  <c r="G14" i="1" s="1"/>
  <c r="F15" i="1" s="1"/>
  <c r="H15" i="1" s="1"/>
  <c r="O14" i="1"/>
  <c r="K16" i="1" l="1"/>
  <c r="M16" i="1" s="1"/>
  <c r="E16" i="1"/>
  <c r="I16" i="1" s="1"/>
  <c r="G15" i="1"/>
  <c r="F16" i="1" s="1"/>
  <c r="H16" i="1" s="1"/>
  <c r="O15" i="1"/>
  <c r="N16" i="1" l="1"/>
  <c r="G16" i="1"/>
  <c r="F17" i="1" s="1"/>
  <c r="H17" i="1" s="1"/>
  <c r="E17" i="1"/>
  <c r="I17" i="1" s="1"/>
  <c r="O16" i="1"/>
  <c r="K17" i="1"/>
  <c r="M17" i="1" s="1"/>
  <c r="N17" i="1" s="1"/>
  <c r="G17" i="1" l="1"/>
  <c r="F18" i="1" s="1"/>
  <c r="H18" i="1" s="1"/>
  <c r="E18" i="1"/>
  <c r="I18" i="1" s="1"/>
  <c r="K18" i="1"/>
  <c r="M18" i="1" s="1"/>
  <c r="N18" i="1" s="1"/>
  <c r="E19" i="1" l="1"/>
  <c r="I19" i="1" s="1"/>
  <c r="G18" i="1"/>
  <c r="F19" i="1" s="1"/>
  <c r="H19" i="1" s="1"/>
  <c r="K19" i="1"/>
  <c r="M19" i="1" s="1"/>
  <c r="N19" i="1" s="1"/>
  <c r="O17" i="1"/>
  <c r="G19" i="1" l="1"/>
  <c r="F20" i="1" s="1"/>
  <c r="H20" i="1" s="1"/>
  <c r="E20" i="1"/>
  <c r="I20" i="1" s="1"/>
  <c r="O18" i="1"/>
  <c r="K20" i="1"/>
  <c r="M20" i="1" s="1"/>
  <c r="N20" i="1" s="1"/>
  <c r="E21" i="1" l="1"/>
  <c r="I21" i="1" s="1"/>
  <c r="G20" i="1"/>
  <c r="F21" i="1" s="1"/>
  <c r="H21" i="1" s="1"/>
  <c r="K21" i="1"/>
  <c r="M21" i="1" s="1"/>
  <c r="N21" i="1" s="1"/>
  <c r="O19" i="1"/>
  <c r="E22" i="1" l="1"/>
  <c r="I22" i="1" s="1"/>
  <c r="G21" i="1"/>
  <c r="F22" i="1" s="1"/>
  <c r="H22" i="1" s="1"/>
  <c r="O20" i="1"/>
  <c r="K22" i="1"/>
  <c r="M22" i="1" s="1"/>
  <c r="N22" i="1" s="1"/>
  <c r="E23" i="1" l="1"/>
  <c r="I23" i="1" s="1"/>
  <c r="G22" i="1"/>
  <c r="F23" i="1" s="1"/>
  <c r="H23" i="1" s="1"/>
  <c r="K23" i="1"/>
  <c r="M23" i="1" s="1"/>
  <c r="N23" i="1" s="1"/>
  <c r="O21" i="1"/>
  <c r="E24" i="1" l="1"/>
  <c r="I24" i="1" s="1"/>
  <c r="G23" i="1"/>
  <c r="F24" i="1" s="1"/>
  <c r="H24" i="1" s="1"/>
  <c r="O22" i="1"/>
  <c r="K24" i="1"/>
  <c r="M24" i="1" s="1"/>
  <c r="N24" i="1" s="1"/>
  <c r="E25" i="1" l="1"/>
  <c r="I25" i="1" s="1"/>
  <c r="G24" i="1"/>
  <c r="F25" i="1" s="1"/>
  <c r="H25" i="1" s="1"/>
  <c r="K25" i="1"/>
  <c r="M25" i="1" s="1"/>
  <c r="N25" i="1" s="1"/>
  <c r="O23" i="1"/>
  <c r="E26" i="1" l="1"/>
  <c r="I26" i="1" s="1"/>
  <c r="G25" i="1"/>
  <c r="F26" i="1" s="1"/>
  <c r="H26" i="1" s="1"/>
  <c r="O24" i="1"/>
  <c r="K26" i="1"/>
  <c r="M26" i="1" s="1"/>
  <c r="N26" i="1" s="1"/>
  <c r="E27" i="1" l="1"/>
  <c r="I27" i="1" s="1"/>
  <c r="G26" i="1"/>
  <c r="F27" i="1" s="1"/>
  <c r="H27" i="1" s="1"/>
  <c r="K27" i="1"/>
  <c r="M27" i="1" s="1"/>
  <c r="N27" i="1" s="1"/>
  <c r="O25" i="1"/>
  <c r="E28" i="1" l="1"/>
  <c r="I28" i="1" s="1"/>
  <c r="G27" i="1"/>
  <c r="F28" i="1" s="1"/>
  <c r="H28" i="1" s="1"/>
  <c r="O26" i="1"/>
  <c r="K28" i="1"/>
  <c r="M28" i="1" s="1"/>
  <c r="N28" i="1" s="1"/>
  <c r="E29" i="1" l="1"/>
  <c r="I29" i="1" s="1"/>
  <c r="G28" i="1"/>
  <c r="F29" i="1" s="1"/>
  <c r="H29" i="1" s="1"/>
  <c r="K29" i="1"/>
  <c r="M29" i="1" s="1"/>
  <c r="N29" i="1" s="1"/>
  <c r="O27" i="1"/>
  <c r="E30" i="1" l="1"/>
  <c r="I30" i="1" s="1"/>
  <c r="G29" i="1"/>
  <c r="F30" i="1" s="1"/>
  <c r="H30" i="1" s="1"/>
  <c r="O28" i="1"/>
  <c r="K30" i="1"/>
  <c r="M30" i="1" s="1"/>
  <c r="N30" i="1" s="1"/>
  <c r="E31" i="1" l="1"/>
  <c r="I31" i="1" s="1"/>
  <c r="G30" i="1"/>
  <c r="F31" i="1" s="1"/>
  <c r="H31" i="1" s="1"/>
  <c r="K31" i="1"/>
  <c r="M31" i="1" s="1"/>
  <c r="N31" i="1" s="1"/>
  <c r="O29" i="1"/>
  <c r="E32" i="1" l="1"/>
  <c r="I32" i="1" s="1"/>
  <c r="G31" i="1"/>
  <c r="F32" i="1" s="1"/>
  <c r="H32" i="1" s="1"/>
  <c r="O30" i="1"/>
  <c r="K32" i="1"/>
  <c r="M32" i="1" s="1"/>
  <c r="N32" i="1" s="1"/>
  <c r="E33" i="1" l="1"/>
  <c r="I33" i="1" s="1"/>
  <c r="G32" i="1"/>
  <c r="F33" i="1" s="1"/>
  <c r="H33" i="1" s="1"/>
  <c r="K33" i="1"/>
  <c r="M33" i="1" s="1"/>
  <c r="N33" i="1" s="1"/>
  <c r="O31" i="1"/>
  <c r="E34" i="1" l="1"/>
  <c r="I34" i="1" s="1"/>
  <c r="G33" i="1"/>
  <c r="F34" i="1" s="1"/>
  <c r="H34" i="1" s="1"/>
  <c r="O32" i="1"/>
  <c r="K34" i="1"/>
  <c r="M34" i="1" s="1"/>
  <c r="N34" i="1" s="1"/>
  <c r="E35" i="1" l="1"/>
  <c r="I35" i="1" s="1"/>
  <c r="G34" i="1"/>
  <c r="F35" i="1" s="1"/>
  <c r="H35" i="1" s="1"/>
  <c r="K35" i="1"/>
  <c r="M35" i="1" s="1"/>
  <c r="N35" i="1" s="1"/>
  <c r="O33" i="1"/>
  <c r="E36" i="1" l="1"/>
  <c r="I36" i="1" s="1"/>
  <c r="G35" i="1"/>
  <c r="F36" i="1" s="1"/>
  <c r="H36" i="1" s="1"/>
  <c r="O34" i="1"/>
  <c r="K36" i="1"/>
  <c r="M36" i="1" s="1"/>
  <c r="N36" i="1" s="1"/>
  <c r="E37" i="1" l="1"/>
  <c r="I37" i="1" s="1"/>
  <c r="G36" i="1"/>
  <c r="F37" i="1" s="1"/>
  <c r="H37" i="1" s="1"/>
  <c r="K37" i="1"/>
  <c r="M37" i="1" s="1"/>
  <c r="N37" i="1" s="1"/>
  <c r="O35" i="1"/>
  <c r="E38" i="1" l="1"/>
  <c r="I38" i="1" s="1"/>
  <c r="G37" i="1"/>
  <c r="F38" i="1" s="1"/>
  <c r="H38" i="1" s="1"/>
  <c r="O36" i="1"/>
  <c r="K38" i="1"/>
  <c r="M38" i="1" s="1"/>
  <c r="N38" i="1" s="1"/>
  <c r="E39" i="1" l="1"/>
  <c r="I39" i="1" s="1"/>
  <c r="G38" i="1"/>
  <c r="F39" i="1" s="1"/>
  <c r="H39" i="1" s="1"/>
  <c r="K39" i="1"/>
  <c r="M39" i="1" s="1"/>
  <c r="N39" i="1" s="1"/>
  <c r="O37" i="1"/>
  <c r="E40" i="1" l="1"/>
  <c r="I40" i="1" s="1"/>
  <c r="G39" i="1"/>
  <c r="F40" i="1" s="1"/>
  <c r="H40" i="1" s="1"/>
  <c r="O38" i="1"/>
  <c r="K40" i="1"/>
  <c r="M40" i="1" s="1"/>
  <c r="N40" i="1" s="1"/>
  <c r="E41" i="1" l="1"/>
  <c r="G40" i="1"/>
  <c r="F41" i="1" s="1"/>
  <c r="K41" i="1"/>
  <c r="M41" i="1" s="1"/>
  <c r="N41" i="1" s="1"/>
  <c r="O39" i="1"/>
  <c r="H41" i="1" l="1"/>
  <c r="E42" i="1" s="1"/>
  <c r="I41" i="1"/>
  <c r="G41" i="1" s="1"/>
  <c r="F42" i="1" s="1"/>
  <c r="O40" i="1"/>
  <c r="K42" i="1" l="1"/>
  <c r="M42" i="1" s="1"/>
  <c r="H42" i="1"/>
  <c r="I42" i="1"/>
  <c r="O41" i="1"/>
  <c r="K43" i="1" l="1"/>
  <c r="M43" i="1" s="1"/>
  <c r="N43" i="1" s="1"/>
  <c r="O42" i="1"/>
  <c r="Q3" i="1" s="1"/>
  <c r="G42" i="1"/>
  <c r="F43" i="1" s="1"/>
  <c r="H43" i="1" s="1"/>
  <c r="N42" i="1"/>
  <c r="E43" i="1"/>
  <c r="I43" i="1" s="1"/>
  <c r="K44" i="1" l="1"/>
  <c r="M44" i="1" s="1"/>
  <c r="N44" i="1" s="1"/>
  <c r="G43" i="1"/>
  <c r="F44" i="1" s="1"/>
  <c r="H44" i="1" s="1"/>
  <c r="K45" i="1" s="1"/>
  <c r="E44" i="1"/>
  <c r="I44" i="1" s="1"/>
  <c r="O43" i="1"/>
  <c r="O44" i="1" s="1"/>
  <c r="G44" i="1" l="1"/>
  <c r="F45" i="1" s="1"/>
  <c r="H45" i="1" s="1"/>
  <c r="K46" i="1" s="1"/>
  <c r="E45" i="1"/>
  <c r="I45" i="1" s="1"/>
  <c r="O45" i="1"/>
  <c r="M45" i="1"/>
  <c r="N45" i="1" s="1"/>
  <c r="G45" i="1" l="1"/>
  <c r="F46" i="1" s="1"/>
  <c r="H46" i="1" s="1"/>
  <c r="K47" i="1" s="1"/>
  <c r="M47" i="1" s="1"/>
  <c r="N47" i="1" s="1"/>
  <c r="O46" i="1"/>
  <c r="E46" i="1"/>
  <c r="I46" i="1" s="1"/>
  <c r="M46" i="1"/>
  <c r="N46" i="1" s="1"/>
  <c r="G46" i="1" l="1"/>
  <c r="F47" i="1" s="1"/>
  <c r="H47" i="1" s="1"/>
  <c r="K48" i="1" s="1"/>
  <c r="O47" i="1"/>
  <c r="O48" i="1" s="1"/>
  <c r="E47" i="1"/>
  <c r="I47" i="1" s="1"/>
  <c r="G47" i="1" l="1"/>
  <c r="F48" i="1" s="1"/>
  <c r="H48" i="1" s="1"/>
  <c r="K49" i="1" s="1"/>
  <c r="M49" i="1" s="1"/>
  <c r="N49" i="1" s="1"/>
  <c r="M48" i="1"/>
  <c r="N48" i="1" s="1"/>
  <c r="O49" i="1" s="1"/>
  <c r="E48" i="1"/>
  <c r="I48" i="1" s="1"/>
  <c r="G48" i="1" l="1"/>
  <c r="F49" i="1" s="1"/>
  <c r="H49" i="1" s="1"/>
  <c r="K50" i="1" s="1"/>
  <c r="M50" i="1" s="1"/>
  <c r="N50" i="1" s="1"/>
  <c r="E49" i="1"/>
  <c r="O50" i="1"/>
  <c r="E50" i="1" l="1"/>
  <c r="I50" i="1" s="1"/>
  <c r="O51" i="1"/>
  <c r="I49" i="1"/>
  <c r="G49" i="1" s="1"/>
  <c r="F50" i="1" s="1"/>
  <c r="H50" i="1" s="1"/>
  <c r="K51" i="1" s="1"/>
  <c r="M51" i="1" s="1"/>
  <c r="N51" i="1" s="1"/>
  <c r="O52" i="1" l="1"/>
  <c r="E51" i="1"/>
  <c r="I51" i="1" s="1"/>
  <c r="G50" i="1"/>
  <c r="F51" i="1" s="1"/>
  <c r="H51" i="1" s="1"/>
  <c r="K52" i="1" s="1"/>
  <c r="M52" i="1" s="1"/>
  <c r="N52" i="1" s="1"/>
  <c r="O53" i="1" s="1"/>
  <c r="G51" i="1" l="1"/>
  <c r="F52" i="1" s="1"/>
  <c r="H52" i="1" s="1"/>
  <c r="K53" i="1" s="1"/>
  <c r="M53" i="1" s="1"/>
  <c r="E52" i="1"/>
  <c r="N53" i="1" l="1"/>
  <c r="N4" i="1" s="1"/>
  <c r="M4" i="1"/>
  <c r="E53" i="1"/>
  <c r="I53" i="1" s="1"/>
  <c r="I52" i="1"/>
  <c r="G52" i="1" s="1"/>
  <c r="F53" i="1" s="1"/>
  <c r="H53" i="1" s="1"/>
  <c r="G53" i="1" l="1"/>
</calcChain>
</file>

<file path=xl/sharedStrings.xml><?xml version="1.0" encoding="utf-8"?>
<sst xmlns="http://schemas.openxmlformats.org/spreadsheetml/2006/main" count="29" uniqueCount="27">
  <si>
    <t>Demanda</t>
  </si>
  <si>
    <t>Capacidad</t>
  </si>
  <si>
    <t>Backlog</t>
  </si>
  <si>
    <t>tiempo</t>
  </si>
  <si>
    <t>Condiciones iniciales</t>
  </si>
  <si>
    <t>Despacho</t>
  </si>
  <si>
    <t>Orden</t>
  </si>
  <si>
    <t>Despacho deseado</t>
  </si>
  <si>
    <t>cambio capacidad</t>
  </si>
  <si>
    <t>Costo gap</t>
  </si>
  <si>
    <t>Costo Orden</t>
  </si>
  <si>
    <t>Demanda acumulada</t>
  </si>
  <si>
    <t>Despacho acumulado</t>
  </si>
  <si>
    <t>Costo GAP</t>
  </si>
  <si>
    <t>Costo acumulado</t>
  </si>
  <si>
    <t>Costo Paso</t>
  </si>
  <si>
    <t>Optimo Differential evlution python</t>
  </si>
  <si>
    <t>Solución</t>
  </si>
  <si>
    <t>Costo S46</t>
  </si>
  <si>
    <t>Costo S35</t>
  </si>
  <si>
    <t>CrossEntropy</t>
  </si>
  <si>
    <t>Solver</t>
  </si>
  <si>
    <t>Differential Evolution con L-BFGS-B</t>
  </si>
  <si>
    <t>Costo semana 35</t>
  </si>
  <si>
    <t>Cross Entropy</t>
  </si>
  <si>
    <t>Target Delivery Delay</t>
  </si>
  <si>
    <t>Time to adjust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</si>
</sst>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000"/>
    <numFmt numFmtId="168" formatCode="0.000000"/>
    <numFmt numFmtId="170" formatCode="0.0000"/>
    <numFmt numFmtId="177" formatCode="#,##0.0000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 vertical="center"/>
    </xf>
    <xf numFmtId="170" fontId="0" fillId="2" borderId="0" xfId="0" applyNumberFormat="1" applyFill="1" applyAlignment="1">
      <alignment horizontal="center"/>
    </xf>
    <xf numFmtId="170" fontId="0" fillId="0" borderId="0" xfId="0" applyNumberFormat="1" applyFill="1" applyAlignment="1">
      <alignment horizontal="center"/>
    </xf>
    <xf numFmtId="170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70" fontId="1" fillId="0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34C3-B0EF-452A-B745-B234E9E67503}">
  <dimension ref="A1:Q53"/>
  <sheetViews>
    <sheetView tabSelected="1" topLeftCell="F1" workbookViewId="0">
      <selection activeCell="L11" sqref="L11"/>
    </sheetView>
  </sheetViews>
  <sheetFormatPr baseColWidth="10" defaultRowHeight="15" x14ac:dyDescent="0.25"/>
  <cols>
    <col min="1" max="1" width="18" style="3" customWidth="1"/>
    <col min="2" max="3" width="11.42578125" style="3"/>
    <col min="4" max="4" width="11.42578125" style="8"/>
    <col min="5" max="5" width="14.140625" style="7" customWidth="1"/>
    <col min="6" max="6" width="11.42578125" style="7"/>
    <col min="7" max="7" width="17" style="7" customWidth="1"/>
    <col min="8" max="8" width="18" style="7" customWidth="1"/>
    <col min="9" max="9" width="23" style="30" customWidth="1"/>
    <col min="10" max="10" width="15.85546875" style="3" customWidth="1"/>
    <col min="11" max="11" width="16.85546875" style="3" customWidth="1"/>
    <col min="12" max="12" width="15.42578125" style="3" customWidth="1"/>
    <col min="13" max="13" width="14.42578125" style="7" customWidth="1"/>
    <col min="14" max="14" width="11.42578125" style="7"/>
    <col min="15" max="15" width="11.42578125" style="3"/>
    <col min="17" max="17" width="17" customWidth="1"/>
  </cols>
  <sheetData>
    <row r="1" spans="1:17" x14ac:dyDescent="0.25">
      <c r="G1" s="7" t="s">
        <v>26</v>
      </c>
      <c r="I1" s="30" t="s">
        <v>25</v>
      </c>
      <c r="K1" s="3" t="s">
        <v>9</v>
      </c>
      <c r="M1" s="3" t="s">
        <v>10</v>
      </c>
    </row>
    <row r="2" spans="1:17" x14ac:dyDescent="0.25">
      <c r="G2" s="7">
        <v>3</v>
      </c>
      <c r="I2" s="10">
        <v>10</v>
      </c>
      <c r="K2" s="3">
        <v>2E-3</v>
      </c>
      <c r="M2" s="11">
        <f>0.001</f>
        <v>1E-3</v>
      </c>
      <c r="Q2" t="s">
        <v>23</v>
      </c>
    </row>
    <row r="3" spans="1:17" ht="30" x14ac:dyDescent="0.25">
      <c r="B3" s="4" t="s">
        <v>3</v>
      </c>
      <c r="C3" s="4" t="s">
        <v>0</v>
      </c>
      <c r="D3" s="12" t="s">
        <v>6</v>
      </c>
      <c r="E3" s="26" t="s">
        <v>2</v>
      </c>
      <c r="F3" s="26" t="s">
        <v>1</v>
      </c>
      <c r="G3" s="9" t="s">
        <v>8</v>
      </c>
      <c r="H3" s="26" t="s">
        <v>5</v>
      </c>
      <c r="I3" s="31" t="s">
        <v>7</v>
      </c>
      <c r="J3" s="5" t="s">
        <v>11</v>
      </c>
      <c r="K3" s="5" t="s">
        <v>12</v>
      </c>
      <c r="L3" s="5" t="s">
        <v>10</v>
      </c>
      <c r="M3" s="9" t="s">
        <v>13</v>
      </c>
      <c r="N3" s="9" t="s">
        <v>15</v>
      </c>
      <c r="O3" s="5" t="s">
        <v>14</v>
      </c>
      <c r="Q3" s="36">
        <f>O42</f>
        <v>609.56986769869638</v>
      </c>
    </row>
    <row r="4" spans="1:17" x14ac:dyDescent="0.25">
      <c r="B4" s="4"/>
      <c r="C4" s="4"/>
      <c r="D4" s="12"/>
      <c r="E4" s="26"/>
      <c r="F4" s="26"/>
      <c r="G4" s="9"/>
      <c r="H4" s="26"/>
      <c r="I4" s="31"/>
      <c r="J4" s="5"/>
      <c r="K4" s="5"/>
      <c r="L4" s="23">
        <f>SUM(L7:L53)</f>
        <v>643.8363087998822</v>
      </c>
      <c r="M4" s="23">
        <f t="shared" ref="L4:M4" si="0">SUM(M7:M53)</f>
        <v>127.46092429062739</v>
      </c>
      <c r="N4" s="23">
        <f>SUM(N7:N53)</f>
        <v>771.29723309050974</v>
      </c>
      <c r="O4" s="5"/>
    </row>
    <row r="5" spans="1:17" s="1" customFormat="1" x14ac:dyDescent="0.25">
      <c r="A5" s="19" t="s">
        <v>4</v>
      </c>
      <c r="B5" s="2">
        <v>-2</v>
      </c>
      <c r="C5" s="2"/>
      <c r="D5" s="13">
        <v>100</v>
      </c>
      <c r="E5" s="6"/>
      <c r="F5" s="6"/>
      <c r="G5" s="6"/>
      <c r="H5" s="6"/>
      <c r="I5" s="32"/>
      <c r="J5" s="2"/>
      <c r="K5" s="2"/>
      <c r="M5" s="6"/>
      <c r="N5" s="6"/>
      <c r="O5" s="2"/>
    </row>
    <row r="6" spans="1:17" s="1" customFormat="1" x14ac:dyDescent="0.25">
      <c r="A6" s="19"/>
      <c r="B6" s="2">
        <v>-1</v>
      </c>
      <c r="C6" s="2"/>
      <c r="D6" s="13">
        <v>100</v>
      </c>
      <c r="E6" s="6"/>
      <c r="F6" s="6"/>
      <c r="G6" s="6"/>
      <c r="H6" s="6"/>
      <c r="I6" s="32"/>
      <c r="J6" s="2"/>
      <c r="K6" s="2"/>
      <c r="L6" s="2"/>
      <c r="M6" s="6"/>
      <c r="N6" s="6"/>
      <c r="O6" s="2"/>
    </row>
    <row r="7" spans="1:17" s="1" customFormat="1" x14ac:dyDescent="0.25">
      <c r="A7" s="19"/>
      <c r="B7" s="2">
        <v>0</v>
      </c>
      <c r="C7" s="2">
        <v>100</v>
      </c>
      <c r="D7" s="13">
        <v>257.88594799999998</v>
      </c>
      <c r="E7" s="6">
        <v>1000</v>
      </c>
      <c r="F7" s="6">
        <v>100</v>
      </c>
      <c r="G7" s="6">
        <v>0</v>
      </c>
      <c r="H7" s="6">
        <v>100</v>
      </c>
      <c r="I7" s="32">
        <f>E7/$I$2</f>
        <v>100</v>
      </c>
      <c r="J7" s="2">
        <v>100</v>
      </c>
      <c r="K7" s="2">
        <v>100</v>
      </c>
      <c r="L7" s="2">
        <f>(D7^2)*$M$2</f>
        <v>66.5051621758587</v>
      </c>
      <c r="M7" s="39">
        <f>$K$2*(J7-K7)^2</f>
        <v>0</v>
      </c>
      <c r="N7" s="6">
        <f>L7+M7</f>
        <v>66.5051621758587</v>
      </c>
      <c r="O7" s="2">
        <v>0</v>
      </c>
    </row>
    <row r="8" spans="1:17" x14ac:dyDescent="0.25">
      <c r="B8" s="3">
        <v>1</v>
      </c>
      <c r="C8" s="2">
        <v>100</v>
      </c>
      <c r="D8" s="13">
        <v>209.57960399999999</v>
      </c>
      <c r="E8" s="7">
        <f>E7+D5-H8</f>
        <v>1000</v>
      </c>
      <c r="F8" s="7">
        <f t="shared" ref="F8:F41" si="1">F7+G7</f>
        <v>100</v>
      </c>
      <c r="G8" s="7">
        <f>(I7-F7)/$G$2</f>
        <v>0</v>
      </c>
      <c r="H8" s="7">
        <f>F8</f>
        <v>100</v>
      </c>
      <c r="I8" s="30">
        <f t="shared" ref="I8:I42" si="2">E8/$I$2</f>
        <v>100</v>
      </c>
      <c r="J8" s="3">
        <f t="shared" ref="J8:J42" si="3">J7+C7</f>
        <v>200</v>
      </c>
      <c r="K8" s="10">
        <f t="shared" ref="K8:K42" si="4">K7+H7</f>
        <v>200</v>
      </c>
      <c r="L8" s="3">
        <f>(D8^2)*$M$2</f>
        <v>43.923610412796812</v>
      </c>
      <c r="M8" s="35">
        <f>$K$2*(J8-K8)^2</f>
        <v>0</v>
      </c>
      <c r="N8" s="7">
        <f>L8+M8</f>
        <v>43.923610412796812</v>
      </c>
      <c r="O8" s="42">
        <f>N7+O7</f>
        <v>66.5051621758587</v>
      </c>
    </row>
    <row r="9" spans="1:17" x14ac:dyDescent="0.25">
      <c r="B9" s="3">
        <v>2</v>
      </c>
      <c r="C9" s="2">
        <v>100</v>
      </c>
      <c r="D9" s="13">
        <v>170.28192899999999</v>
      </c>
      <c r="E9" s="7">
        <f t="shared" ref="E9:E41" si="5">E8+D5-H8</f>
        <v>1000</v>
      </c>
      <c r="F9" s="7">
        <f t="shared" si="1"/>
        <v>100</v>
      </c>
      <c r="G9" s="7">
        <f t="shared" ref="G9" si="6">(I8-F8)/$G$2</f>
        <v>0</v>
      </c>
      <c r="H9" s="7">
        <f t="shared" ref="H9:H42" si="7">F9</f>
        <v>100</v>
      </c>
      <c r="I9" s="30">
        <f t="shared" si="2"/>
        <v>100</v>
      </c>
      <c r="J9" s="3">
        <f t="shared" si="3"/>
        <v>300</v>
      </c>
      <c r="K9" s="10">
        <f t="shared" si="4"/>
        <v>300</v>
      </c>
      <c r="L9" s="3">
        <f t="shared" ref="L9:L42" si="8">(D9^2)*$M$2</f>
        <v>28.99593534396104</v>
      </c>
      <c r="M9" s="35">
        <f t="shared" ref="M9:M41" si="9">$K$2*(J9-K9)^2</f>
        <v>0</v>
      </c>
      <c r="N9" s="7">
        <f t="shared" ref="N9:N42" si="10">L9+M9</f>
        <v>28.99593534396104</v>
      </c>
      <c r="O9" s="43">
        <f>N8+O8</f>
        <v>110.42877258865551</v>
      </c>
    </row>
    <row r="10" spans="1:17" x14ac:dyDescent="0.25">
      <c r="B10" s="3">
        <v>3</v>
      </c>
      <c r="C10" s="2">
        <v>120</v>
      </c>
      <c r="D10" s="13">
        <v>140.48525000000001</v>
      </c>
      <c r="E10" s="7">
        <f t="shared" si="5"/>
        <v>1000</v>
      </c>
      <c r="F10" s="7">
        <f t="shared" si="1"/>
        <v>100</v>
      </c>
      <c r="G10" s="7">
        <f>(I9-F9)/$G$2</f>
        <v>0</v>
      </c>
      <c r="H10" s="7">
        <f t="shared" si="7"/>
        <v>100</v>
      </c>
      <c r="I10" s="30">
        <f t="shared" si="2"/>
        <v>100</v>
      </c>
      <c r="J10" s="3">
        <f t="shared" si="3"/>
        <v>400</v>
      </c>
      <c r="K10" s="10">
        <f t="shared" si="4"/>
        <v>400</v>
      </c>
      <c r="L10" s="3">
        <f t="shared" si="8"/>
        <v>19.736105467562503</v>
      </c>
      <c r="M10" s="35">
        <f t="shared" si="9"/>
        <v>0</v>
      </c>
      <c r="N10" s="7">
        <f t="shared" si="10"/>
        <v>19.736105467562503</v>
      </c>
      <c r="O10" s="43">
        <f t="shared" ref="O10:O42" si="11">N9+O9</f>
        <v>139.42470793261654</v>
      </c>
    </row>
    <row r="11" spans="1:17" x14ac:dyDescent="0.25">
      <c r="B11" s="3">
        <v>4</v>
      </c>
      <c r="C11" s="2">
        <v>120</v>
      </c>
      <c r="D11" s="13">
        <v>119.745895</v>
      </c>
      <c r="E11" s="7">
        <f t="shared" si="5"/>
        <v>1157.8859480000001</v>
      </c>
      <c r="F11" s="7">
        <f t="shared" si="1"/>
        <v>100</v>
      </c>
      <c r="G11" s="7">
        <f>(I11-F11)/$G$2</f>
        <v>5.2628649333333373</v>
      </c>
      <c r="H11" s="7">
        <f t="shared" si="7"/>
        <v>100</v>
      </c>
      <c r="I11" s="30">
        <f t="shared" si="2"/>
        <v>115.78859480000001</v>
      </c>
      <c r="J11" s="3">
        <f t="shared" si="3"/>
        <v>520</v>
      </c>
      <c r="K11" s="10">
        <f t="shared" si="4"/>
        <v>500</v>
      </c>
      <c r="L11" s="3">
        <f t="shared" si="8"/>
        <v>14.339079369351026</v>
      </c>
      <c r="M11" s="35">
        <f t="shared" si="9"/>
        <v>0.8</v>
      </c>
      <c r="N11" s="7">
        <f>L11+M11</f>
        <v>15.139079369351027</v>
      </c>
      <c r="O11" s="44">
        <f>N10+O10</f>
        <v>159.16081340017905</v>
      </c>
    </row>
    <row r="12" spans="1:17" x14ac:dyDescent="0.25">
      <c r="B12" s="3">
        <v>5</v>
      </c>
      <c r="C12" s="2">
        <v>120</v>
      </c>
      <c r="D12" s="13">
        <v>106.944228</v>
      </c>
      <c r="E12" s="7">
        <f t="shared" si="5"/>
        <v>1267.4655520000001</v>
      </c>
      <c r="F12" s="7">
        <f t="shared" si="1"/>
        <v>105.26286493333333</v>
      </c>
      <c r="G12" s="7">
        <f>(I12-F12)/$G$2</f>
        <v>7.1612300888888951</v>
      </c>
      <c r="H12" s="7">
        <f t="shared" si="7"/>
        <v>105.26286493333333</v>
      </c>
      <c r="I12" s="30">
        <f t="shared" si="2"/>
        <v>126.74655520000002</v>
      </c>
      <c r="J12" s="3">
        <f t="shared" si="3"/>
        <v>640</v>
      </c>
      <c r="K12" s="10">
        <f t="shared" si="4"/>
        <v>600</v>
      </c>
      <c r="L12" s="3">
        <f t="shared" si="8"/>
        <v>11.437067902515983</v>
      </c>
      <c r="M12" s="35">
        <f t="shared" si="9"/>
        <v>3.2</v>
      </c>
      <c r="N12" s="7">
        <f t="shared" si="10"/>
        <v>14.637067902515984</v>
      </c>
      <c r="O12" s="44">
        <f>N11+O11</f>
        <v>174.29989276953009</v>
      </c>
    </row>
    <row r="13" spans="1:17" x14ac:dyDescent="0.25">
      <c r="B13" s="3">
        <v>6</v>
      </c>
      <c r="C13" s="2">
        <v>120</v>
      </c>
      <c r="D13" s="13">
        <v>100.590215</v>
      </c>
      <c r="E13" s="7">
        <f t="shared" si="5"/>
        <v>1332.4846160666668</v>
      </c>
      <c r="F13" s="7">
        <f t="shared" si="1"/>
        <v>112.42409502222223</v>
      </c>
      <c r="G13" s="7">
        <f>(I13-F13)/$G$2</f>
        <v>6.941455528148154</v>
      </c>
      <c r="H13" s="7">
        <f t="shared" si="7"/>
        <v>112.42409502222223</v>
      </c>
      <c r="I13" s="30">
        <f t="shared" si="2"/>
        <v>133.24846160666669</v>
      </c>
      <c r="J13" s="3">
        <f t="shared" si="3"/>
        <v>760</v>
      </c>
      <c r="K13" s="10">
        <f t="shared" si="4"/>
        <v>705.26286493333328</v>
      </c>
      <c r="L13" s="3">
        <f t="shared" si="8"/>
        <v>10.118391353746226</v>
      </c>
      <c r="M13" s="35">
        <f t="shared" si="9"/>
        <v>5.9923079106130315</v>
      </c>
      <c r="N13" s="7">
        <f t="shared" si="10"/>
        <v>16.110699264359258</v>
      </c>
      <c r="O13" s="44">
        <f t="shared" ref="O13" si="12">N12+O12</f>
        <v>188.93696067204607</v>
      </c>
    </row>
    <row r="14" spans="1:17" x14ac:dyDescent="0.25">
      <c r="B14" s="3">
        <v>7</v>
      </c>
      <c r="C14" s="2">
        <v>120</v>
      </c>
      <c r="D14" s="13">
        <v>98.957812000000004</v>
      </c>
      <c r="E14" s="7">
        <f t="shared" si="5"/>
        <v>1360.5457710444446</v>
      </c>
      <c r="F14" s="7">
        <f t="shared" si="1"/>
        <v>119.36555055037039</v>
      </c>
      <c r="G14" s="7">
        <f>(I14-F14)/$G$2</f>
        <v>5.5630088513580249</v>
      </c>
      <c r="H14" s="7">
        <f t="shared" si="7"/>
        <v>119.36555055037039</v>
      </c>
      <c r="I14" s="30">
        <f t="shared" si="2"/>
        <v>136.05457710444446</v>
      </c>
      <c r="J14" s="3">
        <f t="shared" si="3"/>
        <v>880</v>
      </c>
      <c r="K14" s="17">
        <f t="shared" si="4"/>
        <v>817.68695995555549</v>
      </c>
      <c r="L14" s="3">
        <f t="shared" si="8"/>
        <v>9.7926485558273448</v>
      </c>
      <c r="M14" s="35">
        <f t="shared" si="9"/>
        <v>7.7658299191610896</v>
      </c>
      <c r="N14" s="7">
        <f t="shared" si="10"/>
        <v>17.558478474988434</v>
      </c>
      <c r="O14" s="45">
        <f t="shared" si="11"/>
        <v>205.04765993640532</v>
      </c>
    </row>
    <row r="15" spans="1:17" x14ac:dyDescent="0.25">
      <c r="B15" s="3">
        <v>8</v>
      </c>
      <c r="C15" s="2">
        <v>120</v>
      </c>
      <c r="D15" s="13">
        <v>100.573847</v>
      </c>
      <c r="E15" s="7">
        <f t="shared" si="5"/>
        <v>1360.9261154940741</v>
      </c>
      <c r="F15" s="7">
        <f t="shared" si="1"/>
        <v>124.92855940172841</v>
      </c>
      <c r="G15" s="7">
        <f>(I15-F15)/$G$2</f>
        <v>3.721350715893005</v>
      </c>
      <c r="H15" s="7">
        <f t="shared" si="7"/>
        <v>124.92855940172841</v>
      </c>
      <c r="I15" s="30">
        <f t="shared" si="2"/>
        <v>136.09261154940742</v>
      </c>
      <c r="J15" s="3">
        <f t="shared" si="3"/>
        <v>1000</v>
      </c>
      <c r="K15" s="10">
        <f t="shared" si="4"/>
        <v>937.05251050592585</v>
      </c>
      <c r="L15" s="3">
        <f t="shared" si="8"/>
        <v>10.115098700379409</v>
      </c>
      <c r="M15" s="35">
        <f t="shared" si="9"/>
        <v>7.924772867213151</v>
      </c>
      <c r="N15" s="7">
        <f t="shared" si="10"/>
        <v>18.039871567592559</v>
      </c>
      <c r="O15" s="43">
        <f t="shared" si="11"/>
        <v>222.60613841139377</v>
      </c>
    </row>
    <row r="16" spans="1:17" x14ac:dyDescent="0.25">
      <c r="B16" s="3">
        <v>9</v>
      </c>
      <c r="C16" s="2">
        <v>120</v>
      </c>
      <c r="D16" s="13">
        <v>104.003215</v>
      </c>
      <c r="E16" s="7">
        <f t="shared" si="5"/>
        <v>1342.9417840923459</v>
      </c>
      <c r="F16" s="7">
        <f t="shared" si="1"/>
        <v>128.6499101176214</v>
      </c>
      <c r="G16" s="7">
        <f>(I16-F16)/$G$2</f>
        <v>1.8814227638710577</v>
      </c>
      <c r="H16" s="7">
        <f t="shared" si="7"/>
        <v>128.6499101176214</v>
      </c>
      <c r="I16" s="30">
        <f t="shared" si="2"/>
        <v>134.29417840923458</v>
      </c>
      <c r="J16" s="3">
        <f t="shared" si="3"/>
        <v>1120</v>
      </c>
      <c r="K16" s="10">
        <f t="shared" si="4"/>
        <v>1061.9810699076543</v>
      </c>
      <c r="L16" s="3">
        <f t="shared" si="8"/>
        <v>10.816668730336225</v>
      </c>
      <c r="M16" s="35">
        <f t="shared" si="9"/>
        <v>6.7323924981210013</v>
      </c>
      <c r="N16" s="7">
        <f t="shared" si="10"/>
        <v>17.549061228457226</v>
      </c>
      <c r="O16" s="43">
        <f>N15+O15</f>
        <v>240.64600997898634</v>
      </c>
    </row>
    <row r="17" spans="2:15" x14ac:dyDescent="0.25">
      <c r="B17" s="3">
        <v>10</v>
      </c>
      <c r="C17" s="2">
        <v>120</v>
      </c>
      <c r="D17" s="13">
        <v>108.177549</v>
      </c>
      <c r="E17" s="7">
        <f t="shared" si="5"/>
        <v>1314.8820889747244</v>
      </c>
      <c r="F17" s="7">
        <f t="shared" si="1"/>
        <v>130.53133288149246</v>
      </c>
      <c r="G17" s="7">
        <f>(I17-F17)/$G$2</f>
        <v>0.31895867199332884</v>
      </c>
      <c r="H17" s="7">
        <f t="shared" si="7"/>
        <v>130.53133288149246</v>
      </c>
      <c r="I17" s="30">
        <f t="shared" si="2"/>
        <v>131.48820889747245</v>
      </c>
      <c r="J17" s="3">
        <f t="shared" si="3"/>
        <v>1240</v>
      </c>
      <c r="K17" s="10">
        <f t="shared" si="4"/>
        <v>1190.6309800252757</v>
      </c>
      <c r="L17" s="3">
        <f t="shared" si="8"/>
        <v>11.702382107647402</v>
      </c>
      <c r="M17" s="35">
        <f t="shared" si="9"/>
        <v>4.8746002665294581</v>
      </c>
      <c r="N17" s="7">
        <f t="shared" si="10"/>
        <v>16.576982374176861</v>
      </c>
      <c r="O17" s="43">
        <f t="shared" si="11"/>
        <v>258.19507120744356</v>
      </c>
    </row>
    <row r="18" spans="2:15" x14ac:dyDescent="0.25">
      <c r="B18" s="3">
        <v>11</v>
      </c>
      <c r="C18" s="2">
        <v>120</v>
      </c>
      <c r="D18" s="13">
        <v>112.306256</v>
      </c>
      <c r="E18" s="7">
        <f t="shared" si="5"/>
        <v>1283.308568093232</v>
      </c>
      <c r="F18" s="7">
        <f t="shared" si="1"/>
        <v>130.85029155348579</v>
      </c>
      <c r="G18" s="7">
        <f>(I18-F18)/$G$2</f>
        <v>-0.83981158138753165</v>
      </c>
      <c r="H18" s="7">
        <f t="shared" si="7"/>
        <v>130.85029155348579</v>
      </c>
      <c r="I18" s="30">
        <f t="shared" si="2"/>
        <v>128.33085680932319</v>
      </c>
      <c r="J18" s="3">
        <f t="shared" si="3"/>
        <v>1360</v>
      </c>
      <c r="K18" s="10">
        <f t="shared" si="4"/>
        <v>1321.1623129067682</v>
      </c>
      <c r="L18" s="3">
        <f t="shared" si="8"/>
        <v>12.612695136737537</v>
      </c>
      <c r="M18" s="35">
        <f t="shared" si="9"/>
        <v>3.0167318775035694</v>
      </c>
      <c r="N18" s="7">
        <f t="shared" si="10"/>
        <v>15.629427014241106</v>
      </c>
      <c r="O18" s="43">
        <f t="shared" si="11"/>
        <v>274.77205358162041</v>
      </c>
    </row>
    <row r="19" spans="2:15" x14ac:dyDescent="0.25">
      <c r="B19" s="3">
        <v>12</v>
      </c>
      <c r="C19" s="2">
        <v>120</v>
      </c>
      <c r="D19" s="13">
        <v>115.84292600000001</v>
      </c>
      <c r="E19" s="7">
        <f t="shared" si="5"/>
        <v>1253.0321235397462</v>
      </c>
      <c r="F19" s="7">
        <f t="shared" si="1"/>
        <v>130.01047997209827</v>
      </c>
      <c r="G19" s="7">
        <f>(I19-F19)/$G$2</f>
        <v>-1.5690892060412172</v>
      </c>
      <c r="H19" s="7">
        <f t="shared" si="7"/>
        <v>130.01047997209827</v>
      </c>
      <c r="I19" s="30">
        <f t="shared" si="2"/>
        <v>125.30321235397462</v>
      </c>
      <c r="J19" s="3">
        <f t="shared" si="3"/>
        <v>1480</v>
      </c>
      <c r="K19" s="10">
        <f t="shared" si="4"/>
        <v>1452.0126044602539</v>
      </c>
      <c r="L19" s="3">
        <f t="shared" si="8"/>
        <v>13.419583504241476</v>
      </c>
      <c r="M19" s="35">
        <f t="shared" si="9"/>
        <v>1.5665886181964002</v>
      </c>
      <c r="N19" s="7">
        <f t="shared" si="10"/>
        <v>14.986172122437877</v>
      </c>
      <c r="O19" s="43">
        <f t="shared" si="11"/>
        <v>290.40148059586153</v>
      </c>
    </row>
    <row r="20" spans="2:15" x14ac:dyDescent="0.25">
      <c r="B20" s="3">
        <v>13</v>
      </c>
      <c r="C20" s="2">
        <v>120</v>
      </c>
      <c r="D20" s="13">
        <v>118.57893</v>
      </c>
      <c r="E20" s="7">
        <f t="shared" si="5"/>
        <v>1227.0248585676479</v>
      </c>
      <c r="F20" s="7">
        <f t="shared" si="1"/>
        <v>128.44139076605705</v>
      </c>
      <c r="G20" s="7">
        <f>(I20-F20)/$G$2</f>
        <v>-1.9129683030974196</v>
      </c>
      <c r="H20" s="7">
        <f t="shared" si="7"/>
        <v>128.44139076605705</v>
      </c>
      <c r="I20" s="30">
        <f t="shared" si="2"/>
        <v>122.7024858567648</v>
      </c>
      <c r="J20" s="3">
        <f t="shared" si="3"/>
        <v>1600</v>
      </c>
      <c r="K20" s="10">
        <f t="shared" si="4"/>
        <v>1582.0230844323521</v>
      </c>
      <c r="L20" s="3">
        <f t="shared" si="8"/>
        <v>14.060962639944901</v>
      </c>
      <c r="M20" s="35">
        <f t="shared" si="9"/>
        <v>0.64633898665268241</v>
      </c>
      <c r="N20" s="7">
        <f t="shared" si="10"/>
        <v>14.707301626597584</v>
      </c>
      <c r="O20" s="43">
        <f t="shared" si="11"/>
        <v>305.38765271829942</v>
      </c>
    </row>
    <row r="21" spans="2:15" x14ac:dyDescent="0.25">
      <c r="B21" s="3">
        <v>14</v>
      </c>
      <c r="C21" s="2">
        <v>120</v>
      </c>
      <c r="D21" s="13">
        <v>120.433598</v>
      </c>
      <c r="E21" s="7">
        <f t="shared" si="5"/>
        <v>1206.7610168015908</v>
      </c>
      <c r="F21" s="7">
        <f t="shared" si="1"/>
        <v>126.52842246295964</v>
      </c>
      <c r="G21" s="7">
        <f>(I21-F21)/$G$2</f>
        <v>-1.9507735942668536</v>
      </c>
      <c r="H21" s="7">
        <f t="shared" si="7"/>
        <v>126.52842246295964</v>
      </c>
      <c r="I21" s="30">
        <f t="shared" si="2"/>
        <v>120.67610168015908</v>
      </c>
      <c r="J21" s="3">
        <f t="shared" si="3"/>
        <v>1720</v>
      </c>
      <c r="K21" s="10">
        <f t="shared" si="4"/>
        <v>1710.4644751984092</v>
      </c>
      <c r="L21" s="3">
        <f t="shared" si="8"/>
        <v>14.504251527225604</v>
      </c>
      <c r="M21" s="35">
        <f t="shared" si="9"/>
        <v>0.18185246648350586</v>
      </c>
      <c r="N21" s="7">
        <f t="shared" si="10"/>
        <v>14.686103993709109</v>
      </c>
      <c r="O21" s="43">
        <f t="shared" si="11"/>
        <v>320.09495434489702</v>
      </c>
    </row>
    <row r="22" spans="2:15" x14ac:dyDescent="0.25">
      <c r="B22" s="3">
        <v>15</v>
      </c>
      <c r="C22" s="2">
        <v>120</v>
      </c>
      <c r="D22" s="13">
        <v>121.468221</v>
      </c>
      <c r="E22" s="7">
        <f t="shared" si="5"/>
        <v>1192.5388503386312</v>
      </c>
      <c r="F22" s="7">
        <f t="shared" si="1"/>
        <v>124.57764886869279</v>
      </c>
      <c r="G22" s="7">
        <f>(I22-F22)/$G$2</f>
        <v>-1.7745879449432256</v>
      </c>
      <c r="H22" s="7">
        <f t="shared" si="7"/>
        <v>124.57764886869279</v>
      </c>
      <c r="I22" s="30">
        <f t="shared" si="2"/>
        <v>119.25388503386311</v>
      </c>
      <c r="J22" s="3">
        <f t="shared" si="3"/>
        <v>1840</v>
      </c>
      <c r="K22" s="10">
        <f t="shared" si="4"/>
        <v>1836.9928976613689</v>
      </c>
      <c r="L22" s="3">
        <f t="shared" si="8"/>
        <v>14.754528712904841</v>
      </c>
      <c r="M22" s="35">
        <f t="shared" si="9"/>
        <v>1.8085328950000746E-2</v>
      </c>
      <c r="N22" s="7">
        <f t="shared" si="10"/>
        <v>14.772614041854842</v>
      </c>
      <c r="O22" s="43">
        <f t="shared" si="11"/>
        <v>334.7810583386061</v>
      </c>
    </row>
    <row r="23" spans="2:15" x14ac:dyDescent="0.25">
      <c r="B23" s="3">
        <v>16</v>
      </c>
      <c r="C23" s="2">
        <v>120</v>
      </c>
      <c r="D23" s="13">
        <v>121.90404599999999</v>
      </c>
      <c r="E23" s="7">
        <f t="shared" si="5"/>
        <v>1183.8041274699385</v>
      </c>
      <c r="F23" s="7">
        <f t="shared" si="1"/>
        <v>122.80306092374957</v>
      </c>
      <c r="G23" s="7">
        <f>(I23-F23)/$G$2</f>
        <v>-1.4742160589185715</v>
      </c>
      <c r="H23" s="7">
        <f t="shared" si="7"/>
        <v>122.80306092374957</v>
      </c>
      <c r="I23" s="30">
        <f t="shared" si="2"/>
        <v>118.38041274699385</v>
      </c>
      <c r="J23" s="3">
        <f t="shared" si="3"/>
        <v>1960</v>
      </c>
      <c r="K23" s="10">
        <f t="shared" si="4"/>
        <v>1961.5705465300616</v>
      </c>
      <c r="L23" s="3">
        <f t="shared" si="8"/>
        <v>14.860596431170114</v>
      </c>
      <c r="M23" s="35">
        <f t="shared" si="9"/>
        <v>4.9332328061771884E-3</v>
      </c>
      <c r="N23" s="7">
        <f t="shared" si="10"/>
        <v>14.865529663976291</v>
      </c>
      <c r="O23" s="43">
        <f t="shared" si="11"/>
        <v>349.55367238046097</v>
      </c>
    </row>
    <row r="24" spans="2:15" x14ac:dyDescent="0.25">
      <c r="B24" s="3">
        <v>17</v>
      </c>
      <c r="C24" s="2">
        <v>120</v>
      </c>
      <c r="D24" s="13">
        <v>121.936881</v>
      </c>
      <c r="E24" s="7">
        <f t="shared" si="5"/>
        <v>1179.5799965461888</v>
      </c>
      <c r="F24" s="7">
        <f t="shared" si="1"/>
        <v>121.328844864831</v>
      </c>
      <c r="G24" s="7">
        <f>(I24-F24)/$G$2</f>
        <v>-1.1236150700707082</v>
      </c>
      <c r="H24" s="7">
        <f t="shared" si="7"/>
        <v>121.328844864831</v>
      </c>
      <c r="I24" s="30">
        <f t="shared" si="2"/>
        <v>117.95799965461887</v>
      </c>
      <c r="J24" s="3">
        <f t="shared" si="3"/>
        <v>2080</v>
      </c>
      <c r="K24" s="10">
        <f t="shared" si="4"/>
        <v>2084.373607453811</v>
      </c>
      <c r="L24" s="3">
        <f t="shared" si="8"/>
        <v>14.868602948008162</v>
      </c>
      <c r="M24" s="35">
        <f t="shared" si="9"/>
        <v>3.8256884320062606E-2</v>
      </c>
      <c r="N24" s="7">
        <f t="shared" si="10"/>
        <v>14.906859832328225</v>
      </c>
      <c r="O24" s="43">
        <f t="shared" si="11"/>
        <v>364.41920204443727</v>
      </c>
    </row>
    <row r="25" spans="2:15" x14ac:dyDescent="0.25">
      <c r="B25" s="3">
        <v>18</v>
      </c>
      <c r="C25" s="2">
        <v>120</v>
      </c>
      <c r="D25" s="13">
        <v>121.740031</v>
      </c>
      <c r="E25" s="7">
        <f t="shared" si="5"/>
        <v>1178.684749681358</v>
      </c>
      <c r="F25" s="7">
        <f t="shared" si="1"/>
        <v>120.20522979476029</v>
      </c>
      <c r="G25" s="7">
        <f>(I25-F25)/$G$2</f>
        <v>-0.77891827554149506</v>
      </c>
      <c r="H25" s="7">
        <f t="shared" si="7"/>
        <v>120.20522979476029</v>
      </c>
      <c r="I25" s="30">
        <f t="shared" si="2"/>
        <v>117.8684749681358</v>
      </c>
      <c r="J25" s="3">
        <f t="shared" si="3"/>
        <v>2200</v>
      </c>
      <c r="K25" s="10">
        <f t="shared" si="4"/>
        <v>2205.7024523186419</v>
      </c>
      <c r="L25" s="3">
        <f t="shared" si="8"/>
        <v>14.820635147880962</v>
      </c>
      <c r="M25" s="35">
        <f t="shared" si="9"/>
        <v>6.5035924892769159E-2</v>
      </c>
      <c r="N25" s="7">
        <f t="shared" si="10"/>
        <v>14.88567107277373</v>
      </c>
      <c r="O25" s="43">
        <f t="shared" si="11"/>
        <v>379.32606187676549</v>
      </c>
    </row>
    <row r="26" spans="2:15" x14ac:dyDescent="0.25">
      <c r="B26" s="3">
        <v>19</v>
      </c>
      <c r="C26" s="2">
        <v>120</v>
      </c>
      <c r="D26" s="13">
        <v>121.609876</v>
      </c>
      <c r="E26" s="7">
        <f t="shared" si="5"/>
        <v>1179.9477408865978</v>
      </c>
      <c r="F26" s="7">
        <f t="shared" si="1"/>
        <v>119.42631151921879</v>
      </c>
      <c r="G26" s="7">
        <f>(I26-F26)/$G$2</f>
        <v>-0.477179143519668</v>
      </c>
      <c r="H26" s="7">
        <f t="shared" si="7"/>
        <v>119.42631151921879</v>
      </c>
      <c r="I26" s="30">
        <f t="shared" si="2"/>
        <v>117.99477408865978</v>
      </c>
      <c r="J26" s="3">
        <f t="shared" si="3"/>
        <v>2320</v>
      </c>
      <c r="K26" s="10">
        <f t="shared" si="4"/>
        <v>2325.9076821134022</v>
      </c>
      <c r="L26" s="3">
        <f t="shared" si="8"/>
        <v>14.788961940735376</v>
      </c>
      <c r="M26" s="35">
        <f t="shared" si="9"/>
        <v>6.9801415906024289E-2</v>
      </c>
      <c r="N26" s="7">
        <f t="shared" si="10"/>
        <v>14.858763356641401</v>
      </c>
      <c r="O26" s="43">
        <f t="shared" si="11"/>
        <v>394.21173294953923</v>
      </c>
    </row>
    <row r="27" spans="2:15" x14ac:dyDescent="0.25">
      <c r="B27" s="3">
        <v>20</v>
      </c>
      <c r="C27" s="2">
        <v>120</v>
      </c>
      <c r="D27" s="13">
        <v>121.694585</v>
      </c>
      <c r="E27" s="7">
        <f t="shared" si="5"/>
        <v>1182.425475367379</v>
      </c>
      <c r="F27" s="7">
        <f t="shared" si="1"/>
        <v>118.94913237569912</v>
      </c>
      <c r="G27" s="7">
        <f>(I27-F27)/$G$2</f>
        <v>-0.23552827965373999</v>
      </c>
      <c r="H27" s="7">
        <f t="shared" si="7"/>
        <v>118.94913237569912</v>
      </c>
      <c r="I27" s="30">
        <f t="shared" si="2"/>
        <v>118.2425475367379</v>
      </c>
      <c r="J27" s="3">
        <f t="shared" si="3"/>
        <v>2440</v>
      </c>
      <c r="K27" s="10">
        <f t="shared" si="4"/>
        <v>2445.3339936326211</v>
      </c>
      <c r="L27" s="3">
        <f t="shared" si="8"/>
        <v>14.809572018322227</v>
      </c>
      <c r="M27" s="35">
        <f t="shared" si="9"/>
        <v>5.6902976145684001E-2</v>
      </c>
      <c r="N27" s="7">
        <f t="shared" si="10"/>
        <v>14.866474994467911</v>
      </c>
      <c r="O27" s="43">
        <f t="shared" si="11"/>
        <v>409.07049630618064</v>
      </c>
    </row>
    <row r="28" spans="2:15" x14ac:dyDescent="0.25">
      <c r="B28" s="3">
        <v>21</v>
      </c>
      <c r="C28" s="2">
        <v>120</v>
      </c>
      <c r="D28" s="13">
        <v>122.074336</v>
      </c>
      <c r="E28" s="7">
        <f t="shared" si="5"/>
        <v>1185.4132239916801</v>
      </c>
      <c r="F28" s="7">
        <f t="shared" si="1"/>
        <v>118.71360409604539</v>
      </c>
      <c r="G28" s="7">
        <f>(I28-F28)/$G$2</f>
        <v>-5.7427232292459017E-2</v>
      </c>
      <c r="H28" s="7">
        <f t="shared" si="7"/>
        <v>118.71360409604539</v>
      </c>
      <c r="I28" s="30">
        <f t="shared" si="2"/>
        <v>118.54132239916801</v>
      </c>
      <c r="J28" s="3">
        <f t="shared" si="3"/>
        <v>2560</v>
      </c>
      <c r="K28" s="10">
        <f t="shared" si="4"/>
        <v>2564.2831260083203</v>
      </c>
      <c r="L28" s="3">
        <f t="shared" si="8"/>
        <v>14.902143509840897</v>
      </c>
      <c r="M28" s="35">
        <f t="shared" si="9"/>
        <v>3.6690336806299975E-2</v>
      </c>
      <c r="N28" s="7">
        <f t="shared" si="10"/>
        <v>14.938833846647197</v>
      </c>
      <c r="O28" s="43">
        <f t="shared" si="11"/>
        <v>423.93697130064857</v>
      </c>
    </row>
    <row r="29" spans="2:15" x14ac:dyDescent="0.25">
      <c r="B29" s="3">
        <v>22</v>
      </c>
      <c r="C29" s="2">
        <v>120</v>
      </c>
      <c r="D29" s="13">
        <v>122.85516800000001</v>
      </c>
      <c r="E29" s="7">
        <f t="shared" si="5"/>
        <v>1188.4396508956347</v>
      </c>
      <c r="F29" s="7">
        <f t="shared" si="1"/>
        <v>118.65617686375293</v>
      </c>
      <c r="G29" s="7">
        <f>(I29-F29)/$G$2</f>
        <v>6.259607527017863E-2</v>
      </c>
      <c r="H29" s="7">
        <f t="shared" si="7"/>
        <v>118.65617686375293</v>
      </c>
      <c r="I29" s="30">
        <f t="shared" si="2"/>
        <v>118.84396508956347</v>
      </c>
      <c r="J29" s="3">
        <f t="shared" si="3"/>
        <v>2680</v>
      </c>
      <c r="K29" s="10">
        <f t="shared" si="4"/>
        <v>2682.9967301043657</v>
      </c>
      <c r="L29" s="3">
        <f t="shared" si="8"/>
        <v>15.093392304308225</v>
      </c>
      <c r="M29" s="35">
        <f t="shared" si="9"/>
        <v>1.7960782636823613E-2</v>
      </c>
      <c r="N29" s="7">
        <f t="shared" si="10"/>
        <v>15.111353086945048</v>
      </c>
      <c r="O29" s="43">
        <f t="shared" si="11"/>
        <v>438.87580514729575</v>
      </c>
    </row>
    <row r="30" spans="2:15" x14ac:dyDescent="0.25">
      <c r="B30" s="3">
        <v>23</v>
      </c>
      <c r="C30" s="2">
        <v>120</v>
      </c>
      <c r="D30" s="13">
        <v>123.955394</v>
      </c>
      <c r="E30" s="7">
        <f t="shared" si="5"/>
        <v>1191.3933500318817</v>
      </c>
      <c r="F30" s="7">
        <f t="shared" si="1"/>
        <v>118.71877293902311</v>
      </c>
      <c r="G30" s="7">
        <f>(I30-F30)/$G$2</f>
        <v>0.14018735472168467</v>
      </c>
      <c r="H30" s="7">
        <f t="shared" si="7"/>
        <v>118.71877293902311</v>
      </c>
      <c r="I30" s="30">
        <f t="shared" si="2"/>
        <v>119.13933500318817</v>
      </c>
      <c r="J30" s="3">
        <f t="shared" si="3"/>
        <v>2800</v>
      </c>
      <c r="K30" s="10">
        <f t="shared" si="4"/>
        <v>2801.6529069681187</v>
      </c>
      <c r="L30" s="3">
        <f t="shared" si="8"/>
        <v>15.364939701695235</v>
      </c>
      <c r="M30" s="35">
        <f t="shared" si="9"/>
        <v>5.4642028905107975E-3</v>
      </c>
      <c r="N30" s="7">
        <f t="shared" si="10"/>
        <v>15.370403904585746</v>
      </c>
      <c r="O30" s="43">
        <f t="shared" si="11"/>
        <v>453.98715823424078</v>
      </c>
    </row>
    <row r="31" spans="2:15" x14ac:dyDescent="0.25">
      <c r="B31" s="3">
        <v>24</v>
      </c>
      <c r="C31" s="2">
        <v>120</v>
      </c>
      <c r="D31" s="13">
        <v>125.262838</v>
      </c>
      <c r="E31" s="7">
        <f t="shared" si="5"/>
        <v>1194.3691620928585</v>
      </c>
      <c r="F31" s="7">
        <f t="shared" si="1"/>
        <v>118.8589602937448</v>
      </c>
      <c r="G31" s="7">
        <f>(I31-F31)/$G$2</f>
        <v>0.19265197184701321</v>
      </c>
      <c r="H31" s="7">
        <f t="shared" si="7"/>
        <v>118.8589602937448</v>
      </c>
      <c r="I31" s="30">
        <f t="shared" si="2"/>
        <v>119.43691620928584</v>
      </c>
      <c r="J31" s="3">
        <f t="shared" si="3"/>
        <v>2920</v>
      </c>
      <c r="K31" s="10">
        <f t="shared" si="4"/>
        <v>2920.3716799071417</v>
      </c>
      <c r="L31" s="3">
        <f t="shared" si="8"/>
        <v>15.690778583814245</v>
      </c>
      <c r="M31" s="35">
        <f t="shared" si="9"/>
        <v>2.7629190674572127E-4</v>
      </c>
      <c r="N31" s="7">
        <f t="shared" si="10"/>
        <v>15.69105487572099</v>
      </c>
      <c r="O31" s="43">
        <f t="shared" si="11"/>
        <v>469.35756213882655</v>
      </c>
    </row>
    <row r="32" spans="2:15" x14ac:dyDescent="0.25">
      <c r="B32" s="3">
        <v>25</v>
      </c>
      <c r="C32" s="2">
        <v>120</v>
      </c>
      <c r="D32" s="13">
        <v>126.525919</v>
      </c>
      <c r="E32" s="7">
        <f t="shared" si="5"/>
        <v>1197.5845377991136</v>
      </c>
      <c r="F32" s="7">
        <f t="shared" si="1"/>
        <v>119.05161226559181</v>
      </c>
      <c r="G32" s="7">
        <f>(I32-F32)/$G$2</f>
        <v>0.23561383810651648</v>
      </c>
      <c r="H32" s="7">
        <f t="shared" si="7"/>
        <v>119.05161226559181</v>
      </c>
      <c r="I32" s="30">
        <f t="shared" si="2"/>
        <v>119.75845377991136</v>
      </c>
      <c r="J32" s="3">
        <f t="shared" si="3"/>
        <v>3040</v>
      </c>
      <c r="K32" s="10">
        <f t="shared" si="4"/>
        <v>3039.2306402008867</v>
      </c>
      <c r="L32" s="3">
        <f t="shared" si="8"/>
        <v>16.00880817879456</v>
      </c>
      <c r="M32" s="35">
        <f t="shared" si="9"/>
        <v>1.1838290009833683E-3</v>
      </c>
      <c r="N32" s="7">
        <f t="shared" si="10"/>
        <v>16.009992007795542</v>
      </c>
      <c r="O32" s="43">
        <f t="shared" si="11"/>
        <v>485.04861701454752</v>
      </c>
    </row>
    <row r="33" spans="1:15" x14ac:dyDescent="0.25">
      <c r="B33" s="3">
        <v>26</v>
      </c>
      <c r="C33" s="2">
        <v>120</v>
      </c>
      <c r="D33" s="13">
        <v>127.385289</v>
      </c>
      <c r="E33" s="7">
        <f t="shared" si="5"/>
        <v>1201.3880935335219</v>
      </c>
      <c r="F33" s="7">
        <f t="shared" si="1"/>
        <v>119.28722610369833</v>
      </c>
      <c r="G33" s="7">
        <f>(I33-F33)/$G$2</f>
        <v>0.28386108321795217</v>
      </c>
      <c r="H33" s="7">
        <f t="shared" si="7"/>
        <v>119.28722610369833</v>
      </c>
      <c r="I33" s="30">
        <f t="shared" si="2"/>
        <v>120.13880935335219</v>
      </c>
      <c r="J33" s="3">
        <f t="shared" si="3"/>
        <v>3160</v>
      </c>
      <c r="K33" s="10">
        <f t="shared" si="4"/>
        <v>3158.2822524664784</v>
      </c>
      <c r="L33" s="3">
        <f t="shared" si="8"/>
        <v>16.227011853613522</v>
      </c>
      <c r="M33" s="35">
        <f t="shared" si="9"/>
        <v>5.9013131778388088E-3</v>
      </c>
      <c r="N33" s="7">
        <f t="shared" si="10"/>
        <v>16.232913166791359</v>
      </c>
      <c r="O33" s="43">
        <f t="shared" si="11"/>
        <v>501.05860902234303</v>
      </c>
    </row>
    <row r="34" spans="1:15" x14ac:dyDescent="0.25">
      <c r="B34" s="3">
        <v>27</v>
      </c>
      <c r="C34" s="2">
        <v>120</v>
      </c>
      <c r="D34" s="13">
        <v>127.36169</v>
      </c>
      <c r="E34" s="7">
        <f t="shared" si="5"/>
        <v>1206.0562614298237</v>
      </c>
      <c r="F34" s="7">
        <f t="shared" si="1"/>
        <v>119.57108718691629</v>
      </c>
      <c r="G34" s="7">
        <f>(I34-F34)/$G$2</f>
        <v>0.34484631868869542</v>
      </c>
      <c r="H34" s="7">
        <f t="shared" si="7"/>
        <v>119.57108718691629</v>
      </c>
      <c r="I34" s="30">
        <f t="shared" si="2"/>
        <v>120.60562614298237</v>
      </c>
      <c r="J34" s="3">
        <f t="shared" si="3"/>
        <v>3280</v>
      </c>
      <c r="K34" s="10">
        <f t="shared" si="4"/>
        <v>3277.5694785701767</v>
      </c>
      <c r="L34" s="3">
        <f t="shared" si="8"/>
        <v>16.2210000796561</v>
      </c>
      <c r="M34" s="35">
        <f t="shared" si="9"/>
        <v>1.1814868841660884E-2</v>
      </c>
      <c r="N34" s="7">
        <f t="shared" si="10"/>
        <v>16.232814948497762</v>
      </c>
      <c r="O34" s="43">
        <f t="shared" si="11"/>
        <v>517.29152218913441</v>
      </c>
    </row>
    <row r="35" spans="1:15" x14ac:dyDescent="0.25">
      <c r="B35" s="3">
        <v>28</v>
      </c>
      <c r="C35" s="2">
        <v>120</v>
      </c>
      <c r="D35" s="13">
        <v>125.959214</v>
      </c>
      <c r="E35" s="7">
        <f t="shared" si="5"/>
        <v>1211.7480122429076</v>
      </c>
      <c r="F35" s="7">
        <f t="shared" si="1"/>
        <v>119.91593350560498</v>
      </c>
      <c r="G35" s="7">
        <f>(I35-F35)/$G$2</f>
        <v>0.41962257289525934</v>
      </c>
      <c r="H35" s="7">
        <f t="shared" si="7"/>
        <v>119.91593350560498</v>
      </c>
      <c r="I35" s="30">
        <f t="shared" si="2"/>
        <v>121.17480122429076</v>
      </c>
      <c r="J35" s="3">
        <f t="shared" si="3"/>
        <v>3400</v>
      </c>
      <c r="K35" s="10">
        <f t="shared" si="4"/>
        <v>3397.1405657570931</v>
      </c>
      <c r="L35" s="3">
        <f t="shared" si="8"/>
        <v>15.865723591497797</v>
      </c>
      <c r="M35" s="35">
        <f t="shared" si="9"/>
        <v>1.6352728379017117E-2</v>
      </c>
      <c r="N35" s="7">
        <f t="shared" si="10"/>
        <v>15.882076319876814</v>
      </c>
      <c r="O35" s="43">
        <f t="shared" si="11"/>
        <v>533.52433713763219</v>
      </c>
    </row>
    <row r="36" spans="1:15" x14ac:dyDescent="0.25">
      <c r="B36" s="3">
        <v>29</v>
      </c>
      <c r="C36" s="2">
        <v>120</v>
      </c>
      <c r="D36" s="13">
        <v>122.544263</v>
      </c>
      <c r="E36" s="7">
        <f t="shared" si="5"/>
        <v>1218.3579977373026</v>
      </c>
      <c r="F36" s="7">
        <f t="shared" si="1"/>
        <v>120.33555607850025</v>
      </c>
      <c r="G36" s="7">
        <f>(I36-F36)/$G$2</f>
        <v>0.50008123174333718</v>
      </c>
      <c r="H36" s="7">
        <f t="shared" si="7"/>
        <v>120.33555607850025</v>
      </c>
      <c r="I36" s="30">
        <f t="shared" si="2"/>
        <v>121.83579977373026</v>
      </c>
      <c r="J36" s="3">
        <f t="shared" si="3"/>
        <v>3520</v>
      </c>
      <c r="K36" s="10">
        <f t="shared" si="4"/>
        <v>3517.0564992626983</v>
      </c>
      <c r="L36" s="3">
        <f t="shared" si="8"/>
        <v>15.017096394213169</v>
      </c>
      <c r="M36" s="35">
        <f t="shared" si="9"/>
        <v>1.7328393180991858E-2</v>
      </c>
      <c r="N36" s="7">
        <f t="shared" si="10"/>
        <v>15.034424787394162</v>
      </c>
      <c r="O36" s="43">
        <f t="shared" si="11"/>
        <v>549.40641345750896</v>
      </c>
    </row>
    <row r="37" spans="1:15" x14ac:dyDescent="0.25">
      <c r="B37" s="3">
        <v>30</v>
      </c>
      <c r="C37" s="2">
        <v>120</v>
      </c>
      <c r="D37" s="13">
        <v>116.606128</v>
      </c>
      <c r="E37" s="7">
        <f t="shared" si="5"/>
        <v>1225.4077306588024</v>
      </c>
      <c r="F37" s="7">
        <f t="shared" si="1"/>
        <v>120.83563731024358</v>
      </c>
      <c r="G37" s="7">
        <f>(I37-F37)/$G$2</f>
        <v>0.5683785852122204</v>
      </c>
      <c r="H37" s="7">
        <f t="shared" si="7"/>
        <v>120.83563731024358</v>
      </c>
      <c r="I37" s="30">
        <f t="shared" si="2"/>
        <v>122.54077306588024</v>
      </c>
      <c r="J37" s="3">
        <f t="shared" si="3"/>
        <v>3640</v>
      </c>
      <c r="K37" s="10">
        <f t="shared" si="4"/>
        <v>3637.3920553411986</v>
      </c>
      <c r="L37" s="3">
        <f t="shared" si="8"/>
        <v>13.596989087152384</v>
      </c>
      <c r="M37" s="35">
        <f t="shared" si="9"/>
        <v>1.3602750686741955E-2</v>
      </c>
      <c r="N37" s="7">
        <f t="shared" si="10"/>
        <v>13.610591837839126</v>
      </c>
      <c r="O37" s="43">
        <f t="shared" si="11"/>
        <v>564.44083824490315</v>
      </c>
    </row>
    <row r="38" spans="1:15" x14ac:dyDescent="0.25">
      <c r="B38" s="3">
        <v>31</v>
      </c>
      <c r="C38" s="2">
        <v>120</v>
      </c>
      <c r="D38" s="13">
        <v>107.759495</v>
      </c>
      <c r="E38" s="7">
        <f t="shared" si="5"/>
        <v>1231.9337833485588</v>
      </c>
      <c r="F38" s="7">
        <f t="shared" si="1"/>
        <v>121.4040158954558</v>
      </c>
      <c r="G38" s="7">
        <f>(I38-F38)/$G$2</f>
        <v>0.59645414646669315</v>
      </c>
      <c r="H38" s="7">
        <f t="shared" si="7"/>
        <v>121.4040158954558</v>
      </c>
      <c r="I38" s="30">
        <f t="shared" si="2"/>
        <v>123.19337833485588</v>
      </c>
      <c r="J38" s="3">
        <f t="shared" si="3"/>
        <v>3760</v>
      </c>
      <c r="K38" s="10">
        <f t="shared" si="4"/>
        <v>3758.2276926514423</v>
      </c>
      <c r="L38" s="3">
        <f t="shared" si="8"/>
        <v>11.612108762655025</v>
      </c>
      <c r="M38" s="35">
        <f t="shared" si="9"/>
        <v>6.2821466755029701E-3</v>
      </c>
      <c r="N38" s="7">
        <f t="shared" si="10"/>
        <v>11.618390909330527</v>
      </c>
      <c r="O38" s="43">
        <f t="shared" si="11"/>
        <v>578.05143008274229</v>
      </c>
    </row>
    <row r="39" spans="1:15" x14ac:dyDescent="0.25">
      <c r="B39" s="3">
        <v>32</v>
      </c>
      <c r="C39" s="2">
        <v>120</v>
      </c>
      <c r="D39" s="13">
        <v>95.829312999999999</v>
      </c>
      <c r="E39" s="7">
        <f t="shared" si="5"/>
        <v>1236.488981453103</v>
      </c>
      <c r="F39" s="7">
        <f t="shared" si="1"/>
        <v>122.0004700419225</v>
      </c>
      <c r="G39" s="7">
        <f>(I39-F39)/$G$2</f>
        <v>0.54947603446260018</v>
      </c>
      <c r="H39" s="7">
        <f t="shared" si="7"/>
        <v>122.0004700419225</v>
      </c>
      <c r="I39" s="30">
        <f t="shared" si="2"/>
        <v>123.6488981453103</v>
      </c>
      <c r="J39" s="3">
        <f t="shared" si="3"/>
        <v>3880</v>
      </c>
      <c r="K39" s="10">
        <f t="shared" si="4"/>
        <v>3879.6317085468982</v>
      </c>
      <c r="L39" s="3">
        <f t="shared" si="8"/>
        <v>9.1832572300519697</v>
      </c>
      <c r="M39" s="35">
        <f t="shared" si="9"/>
        <v>2.7127718885573969E-4</v>
      </c>
      <c r="N39" s="7">
        <f t="shared" si="10"/>
        <v>9.1835285072408261</v>
      </c>
      <c r="O39" s="43">
        <f t="shared" si="11"/>
        <v>589.6698209920728</v>
      </c>
    </row>
    <row r="40" spans="1:15" x14ac:dyDescent="0.25">
      <c r="B40" s="3">
        <v>33</v>
      </c>
      <c r="C40" s="2">
        <v>120</v>
      </c>
      <c r="D40" s="13">
        <v>81.036541999999997</v>
      </c>
      <c r="E40" s="7">
        <f t="shared" si="5"/>
        <v>1237.0327744111805</v>
      </c>
      <c r="F40" s="7">
        <f t="shared" si="1"/>
        <v>122.5499460763851</v>
      </c>
      <c r="G40" s="7">
        <f>(I40-F40)/$G$2</f>
        <v>0.38444378824431641</v>
      </c>
      <c r="H40" s="7">
        <f t="shared" si="7"/>
        <v>122.5499460763851</v>
      </c>
      <c r="I40" s="30">
        <f t="shared" si="2"/>
        <v>123.70327744111805</v>
      </c>
      <c r="J40" s="3">
        <f t="shared" si="3"/>
        <v>4000</v>
      </c>
      <c r="K40" s="10">
        <f t="shared" si="4"/>
        <v>4001.6321785888208</v>
      </c>
      <c r="L40" s="3">
        <f t="shared" si="8"/>
        <v>6.5669211393177642</v>
      </c>
      <c r="M40" s="35">
        <f t="shared" si="9"/>
        <v>5.3280138916101611E-3</v>
      </c>
      <c r="N40" s="7">
        <f t="shared" si="10"/>
        <v>6.5722491532093743</v>
      </c>
      <c r="O40" s="43">
        <f t="shared" si="11"/>
        <v>598.85334949931359</v>
      </c>
    </row>
    <row r="41" spans="1:15" x14ac:dyDescent="0.25">
      <c r="B41" s="3">
        <v>34</v>
      </c>
      <c r="C41" s="2">
        <v>120</v>
      </c>
      <c r="D41" s="13">
        <v>64.103734000000003</v>
      </c>
      <c r="E41" s="7">
        <f t="shared" si="5"/>
        <v>1231.0889563347953</v>
      </c>
      <c r="F41" s="7">
        <f t="shared" si="1"/>
        <v>122.93438986462941</v>
      </c>
      <c r="G41" s="7">
        <f>(I41-F41)/$G$2</f>
        <v>5.8168589616708267E-2</v>
      </c>
      <c r="H41" s="7">
        <f t="shared" si="7"/>
        <v>122.93438986462941</v>
      </c>
      <c r="I41" s="30">
        <f t="shared" si="2"/>
        <v>123.10889563347953</v>
      </c>
      <c r="J41" s="3">
        <f t="shared" si="3"/>
        <v>4120</v>
      </c>
      <c r="K41" s="10">
        <f t="shared" si="4"/>
        <v>4124.1821246652062</v>
      </c>
      <c r="L41" s="3">
        <f t="shared" si="8"/>
        <v>4.1092887127427566</v>
      </c>
      <c r="M41" s="35">
        <f t="shared" si="9"/>
        <v>3.4980333430651711E-2</v>
      </c>
      <c r="N41" s="7">
        <f t="shared" si="10"/>
        <v>4.1442690461734086</v>
      </c>
      <c r="O41" s="43">
        <f t="shared" si="11"/>
        <v>605.42559865252292</v>
      </c>
    </row>
    <row r="42" spans="1:15" s="24" customFormat="1" x14ac:dyDescent="0.25">
      <c r="A42" s="21"/>
      <c r="B42" s="21">
        <v>35</v>
      </c>
      <c r="C42" s="21">
        <v>120</v>
      </c>
      <c r="D42" s="13">
        <v>46.175293000000003</v>
      </c>
      <c r="E42" s="25">
        <f>E41+D38-H41</f>
        <v>1215.914061470166</v>
      </c>
      <c r="F42" s="25">
        <f>F41+G41</f>
        <v>122.99255845424612</v>
      </c>
      <c r="G42" s="25">
        <f>(I42-F42)/$G$2</f>
        <v>-0.46705076907650778</v>
      </c>
      <c r="H42" s="25">
        <f t="shared" si="7"/>
        <v>122.99255845424612</v>
      </c>
      <c r="I42" s="33">
        <f t="shared" si="2"/>
        <v>121.5914061470166</v>
      </c>
      <c r="J42" s="21">
        <f t="shared" si="3"/>
        <v>4240</v>
      </c>
      <c r="K42" s="22">
        <f t="shared" si="4"/>
        <v>4247.1165145298355</v>
      </c>
      <c r="L42" s="21">
        <f t="shared" si="8"/>
        <v>2.1321576836358496</v>
      </c>
      <c r="M42" s="40">
        <f>$K$2*(J42-K42)^2</f>
        <v>0.10128955810671994</v>
      </c>
      <c r="N42" s="25">
        <f t="shared" si="10"/>
        <v>2.2334472417425695</v>
      </c>
      <c r="O42" s="37">
        <f>N41+O41</f>
        <v>609.56986769869638</v>
      </c>
    </row>
    <row r="43" spans="1:15" s="16" customFormat="1" x14ac:dyDescent="0.25">
      <c r="A43" s="14"/>
      <c r="B43" s="14">
        <v>36</v>
      </c>
      <c r="C43" s="14">
        <v>120</v>
      </c>
      <c r="D43" s="13">
        <v>28.980768000000001</v>
      </c>
      <c r="E43" s="27">
        <f t="shared" ref="E43:E50" si="13">E42+D39-H42</f>
        <v>1188.7508160159198</v>
      </c>
      <c r="F43" s="27">
        <f t="shared" ref="F43:F50" si="14">F42+G42</f>
        <v>122.52550768516961</v>
      </c>
      <c r="G43" s="27">
        <f t="shared" ref="G43:G50" si="15">(I43-F43)/$G$2</f>
        <v>-1.2168086945258807</v>
      </c>
      <c r="H43" s="27">
        <f t="shared" ref="H43:H50" si="16">F43</f>
        <v>122.52550768516961</v>
      </c>
      <c r="I43" s="34">
        <f t="shared" ref="I43:I50" si="17">E43/$I$2</f>
        <v>118.87508160159197</v>
      </c>
      <c r="J43" s="14">
        <f t="shared" ref="J43:J50" si="18">J42+C42</f>
        <v>4360</v>
      </c>
      <c r="K43" s="15">
        <f t="shared" ref="K43:K50" si="19">K42+H42</f>
        <v>4370.1090729840816</v>
      </c>
      <c r="L43" s="14">
        <f t="shared" ref="L43:L50" si="20">(D43^2)*$M$2</f>
        <v>0.83988491386982411</v>
      </c>
      <c r="M43" s="28">
        <f>$K$2*(J43-K43)^2</f>
        <v>0.20438671319497895</v>
      </c>
      <c r="N43" s="27">
        <f t="shared" ref="N43:N50" si="21">L43+M43</f>
        <v>1.0442716270648031</v>
      </c>
      <c r="O43" s="46">
        <f t="shared" ref="O43:O50" si="22">N42+O42</f>
        <v>611.80331494043901</v>
      </c>
    </row>
    <row r="44" spans="1:15" s="16" customFormat="1" x14ac:dyDescent="0.25">
      <c r="A44" s="14"/>
      <c r="B44" s="14">
        <v>37</v>
      </c>
      <c r="C44" s="14">
        <v>120</v>
      </c>
      <c r="D44" s="13">
        <v>14.493748999999999</v>
      </c>
      <c r="E44" s="27">
        <f t="shared" si="13"/>
        <v>1147.2618503307501</v>
      </c>
      <c r="F44" s="27">
        <f t="shared" si="14"/>
        <v>121.30869899064373</v>
      </c>
      <c r="G44" s="27">
        <f t="shared" si="15"/>
        <v>-2.1941713191895738</v>
      </c>
      <c r="H44" s="27">
        <f t="shared" si="16"/>
        <v>121.30869899064373</v>
      </c>
      <c r="I44" s="34">
        <f t="shared" si="17"/>
        <v>114.72618503307501</v>
      </c>
      <c r="J44" s="27">
        <f t="shared" si="18"/>
        <v>4480</v>
      </c>
      <c r="K44" s="27">
        <f t="shared" si="19"/>
        <v>4492.6345806692516</v>
      </c>
      <c r="L44" s="14">
        <f t="shared" si="20"/>
        <v>0.21006876007500097</v>
      </c>
      <c r="M44" s="41">
        <f>$K$2*(J44-K44)^2</f>
        <v>0.31926525737565198</v>
      </c>
      <c r="N44" s="27">
        <f t="shared" si="21"/>
        <v>0.52933401745065289</v>
      </c>
      <c r="O44" s="46">
        <f t="shared" si="22"/>
        <v>612.84758656750387</v>
      </c>
    </row>
    <row r="45" spans="1:15" s="16" customFormat="1" x14ac:dyDescent="0.25">
      <c r="A45" s="14"/>
      <c r="B45" s="14">
        <v>38</v>
      </c>
      <c r="C45" s="14">
        <v>120</v>
      </c>
      <c r="D45" s="13">
        <v>4.4988229999999998</v>
      </c>
      <c r="E45" s="27">
        <f t="shared" si="13"/>
        <v>1090.0568853401064</v>
      </c>
      <c r="F45" s="27">
        <f t="shared" si="14"/>
        <v>119.11452767145416</v>
      </c>
      <c r="G45" s="27">
        <f t="shared" si="15"/>
        <v>-3.3696130458145035</v>
      </c>
      <c r="H45" s="27">
        <f t="shared" si="16"/>
        <v>119.11452767145416</v>
      </c>
      <c r="I45" s="34">
        <f t="shared" si="17"/>
        <v>109.00568853401064</v>
      </c>
      <c r="J45" s="14">
        <f t="shared" si="18"/>
        <v>4600</v>
      </c>
      <c r="K45" s="15">
        <f t="shared" si="19"/>
        <v>4613.9432796598958</v>
      </c>
      <c r="L45" s="14">
        <f t="shared" si="20"/>
        <v>2.0239408385329002E-2</v>
      </c>
      <c r="M45" s="28">
        <f>$K$2*(J45-K45)^2</f>
        <v>0.38883009534812674</v>
      </c>
      <c r="N45" s="27">
        <f t="shared" si="21"/>
        <v>0.40906950373345574</v>
      </c>
      <c r="O45" s="46">
        <f t="shared" si="22"/>
        <v>613.37692058495452</v>
      </c>
    </row>
    <row r="46" spans="1:15" s="16" customFormat="1" x14ac:dyDescent="0.25">
      <c r="A46" s="14"/>
      <c r="B46" s="14">
        <v>39</v>
      </c>
      <c r="C46" s="14">
        <v>120</v>
      </c>
      <c r="D46" s="13">
        <v>0</v>
      </c>
      <c r="E46" s="27">
        <f t="shared" si="13"/>
        <v>1017.1176506686522</v>
      </c>
      <c r="F46" s="27">
        <f t="shared" si="14"/>
        <v>115.74491462563965</v>
      </c>
      <c r="G46" s="27">
        <f t="shared" si="15"/>
        <v>-4.6777165195914749</v>
      </c>
      <c r="H46" s="27">
        <f t="shared" si="16"/>
        <v>115.74491462563965</v>
      </c>
      <c r="I46" s="34">
        <f t="shared" si="17"/>
        <v>101.71176506686523</v>
      </c>
      <c r="J46" s="14">
        <f t="shared" si="18"/>
        <v>4720</v>
      </c>
      <c r="K46" s="15">
        <f t="shared" si="19"/>
        <v>4733.05780733135</v>
      </c>
      <c r="L46" s="14">
        <f t="shared" si="20"/>
        <v>0</v>
      </c>
      <c r="M46" s="41">
        <f>$K$2*(J46-K46)^2</f>
        <v>0.34101266460531443</v>
      </c>
      <c r="N46" s="27">
        <f t="shared" si="21"/>
        <v>0.34101266460531443</v>
      </c>
      <c r="O46" s="46">
        <f t="shared" si="22"/>
        <v>613.78599008868798</v>
      </c>
    </row>
    <row r="47" spans="1:15" s="16" customFormat="1" x14ac:dyDescent="0.25">
      <c r="A47" s="14"/>
      <c r="B47" s="14">
        <v>40</v>
      </c>
      <c r="C47" s="14">
        <v>120</v>
      </c>
      <c r="D47" s="13">
        <v>0</v>
      </c>
      <c r="E47" s="27">
        <f t="shared" si="13"/>
        <v>930.35350404301244</v>
      </c>
      <c r="F47" s="27">
        <f t="shared" si="14"/>
        <v>111.06719810604818</v>
      </c>
      <c r="G47" s="27">
        <f t="shared" si="15"/>
        <v>-6.0106159005823132</v>
      </c>
      <c r="H47" s="27">
        <f t="shared" si="16"/>
        <v>111.06719810604818</v>
      </c>
      <c r="I47" s="34">
        <f t="shared" si="17"/>
        <v>93.035350404301241</v>
      </c>
      <c r="J47" s="14">
        <f t="shared" si="18"/>
        <v>4840</v>
      </c>
      <c r="K47" s="15">
        <f t="shared" si="19"/>
        <v>4848.8027219569894</v>
      </c>
      <c r="L47" s="14">
        <f t="shared" si="20"/>
        <v>0</v>
      </c>
      <c r="M47" s="28">
        <f>$K$2*(J47-K47)^2</f>
        <v>0.15497582770412813</v>
      </c>
      <c r="N47" s="27">
        <f t="shared" si="21"/>
        <v>0.15497582770412813</v>
      </c>
      <c r="O47" s="46">
        <f t="shared" si="22"/>
        <v>614.12700275329325</v>
      </c>
    </row>
    <row r="48" spans="1:15" s="16" customFormat="1" x14ac:dyDescent="0.25">
      <c r="A48" s="14"/>
      <c r="B48" s="14">
        <v>41</v>
      </c>
      <c r="C48" s="14">
        <v>120</v>
      </c>
      <c r="D48" s="13">
        <v>0</v>
      </c>
      <c r="E48" s="27">
        <f t="shared" si="13"/>
        <v>833.78005493696423</v>
      </c>
      <c r="F48" s="27">
        <f t="shared" si="14"/>
        <v>105.05658220546587</v>
      </c>
      <c r="G48" s="27">
        <f t="shared" si="15"/>
        <v>-7.226192237256484</v>
      </c>
      <c r="H48" s="27">
        <f t="shared" si="16"/>
        <v>105.05658220546587</v>
      </c>
      <c r="I48" s="34">
        <f t="shared" si="17"/>
        <v>83.378005493696421</v>
      </c>
      <c r="J48" s="14">
        <f t="shared" si="18"/>
        <v>4960</v>
      </c>
      <c r="K48" s="15">
        <f t="shared" si="19"/>
        <v>4959.8699200630381</v>
      </c>
      <c r="L48" s="14">
        <f t="shared" si="20"/>
        <v>0</v>
      </c>
      <c r="M48" s="41">
        <f>$K$2*(J48-K48)^2</f>
        <v>3.3841580000034102E-5</v>
      </c>
      <c r="N48" s="27">
        <f t="shared" si="21"/>
        <v>3.3841580000034102E-5</v>
      </c>
      <c r="O48" s="46">
        <f t="shared" si="22"/>
        <v>614.28197858099736</v>
      </c>
    </row>
    <row r="49" spans="1:15" s="16" customFormat="1" x14ac:dyDescent="0.25">
      <c r="A49" s="14"/>
      <c r="B49" s="14">
        <v>42</v>
      </c>
      <c r="C49" s="14">
        <v>120</v>
      </c>
      <c r="D49" s="13">
        <v>0</v>
      </c>
      <c r="E49" s="27">
        <f t="shared" si="13"/>
        <v>733.22229573149843</v>
      </c>
      <c r="F49" s="27">
        <f t="shared" si="14"/>
        <v>97.830389968209388</v>
      </c>
      <c r="G49" s="27">
        <f t="shared" si="15"/>
        <v>-8.169386798353182</v>
      </c>
      <c r="H49" s="27">
        <f t="shared" si="16"/>
        <v>97.830389968209388</v>
      </c>
      <c r="I49" s="34">
        <f t="shared" si="17"/>
        <v>73.322229573149841</v>
      </c>
      <c r="J49" s="14">
        <f t="shared" si="18"/>
        <v>5080</v>
      </c>
      <c r="K49" s="15">
        <f t="shared" si="19"/>
        <v>5064.926502268504</v>
      </c>
      <c r="L49" s="14">
        <f t="shared" si="20"/>
        <v>0</v>
      </c>
      <c r="M49" s="28">
        <f>$K$2*(J49-K49)^2</f>
        <v>0.45442066772282952</v>
      </c>
      <c r="N49" s="27">
        <f t="shared" si="21"/>
        <v>0.45442066772282952</v>
      </c>
      <c r="O49" s="46">
        <f t="shared" si="22"/>
        <v>614.2820124225774</v>
      </c>
    </row>
    <row r="50" spans="1:15" s="16" customFormat="1" x14ac:dyDescent="0.25">
      <c r="A50" s="14"/>
      <c r="B50" s="14">
        <v>43</v>
      </c>
      <c r="C50" s="14">
        <v>120</v>
      </c>
      <c r="D50" s="13">
        <v>0</v>
      </c>
      <c r="E50" s="27">
        <f t="shared" si="13"/>
        <v>635.39190576328906</v>
      </c>
      <c r="F50" s="27">
        <f t="shared" si="14"/>
        <v>89.661003169856201</v>
      </c>
      <c r="G50" s="27">
        <f t="shared" si="15"/>
        <v>-8.7072708645090984</v>
      </c>
      <c r="H50" s="27">
        <f t="shared" si="16"/>
        <v>89.661003169856201</v>
      </c>
      <c r="I50" s="34">
        <f t="shared" si="17"/>
        <v>63.539190576328906</v>
      </c>
      <c r="J50" s="14">
        <f t="shared" si="18"/>
        <v>5200</v>
      </c>
      <c r="K50" s="15">
        <f t="shared" si="19"/>
        <v>5162.7568922367136</v>
      </c>
      <c r="L50" s="14">
        <f t="shared" si="20"/>
        <v>0</v>
      </c>
      <c r="M50" s="41">
        <f>$K$2*(J50-K50)^2</f>
        <v>2.7740981517355259</v>
      </c>
      <c r="N50" s="27">
        <f t="shared" si="21"/>
        <v>2.7740981517355259</v>
      </c>
      <c r="O50" s="46">
        <f t="shared" si="22"/>
        <v>614.73643309030024</v>
      </c>
    </row>
    <row r="51" spans="1:15" s="16" customFormat="1" x14ac:dyDescent="0.25">
      <c r="A51" s="14"/>
      <c r="B51" s="14">
        <v>44</v>
      </c>
      <c r="C51" s="14">
        <v>120</v>
      </c>
      <c r="D51" s="13">
        <v>0</v>
      </c>
      <c r="E51" s="27">
        <f t="shared" ref="E51:E53" si="23">E50+D47-H50</f>
        <v>545.7309025934328</v>
      </c>
      <c r="F51" s="27">
        <f t="shared" ref="F51:F53" si="24">F50+G50</f>
        <v>80.953732305347103</v>
      </c>
      <c r="G51" s="27">
        <f t="shared" ref="G51:G53" si="25">(I51-F51)/$G$2</f>
        <v>-8.793547348667941</v>
      </c>
      <c r="H51" s="27">
        <f t="shared" ref="H51:H53" si="26">F51</f>
        <v>80.953732305347103</v>
      </c>
      <c r="I51" s="34">
        <f t="shared" ref="I51:I53" si="27">E51/$I$2</f>
        <v>54.573090259343282</v>
      </c>
      <c r="J51" s="14">
        <f t="shared" ref="J51:J53" si="28">J50+C50</f>
        <v>5320</v>
      </c>
      <c r="K51" s="15">
        <f t="shared" ref="K51:K53" si="29">K50+H50</f>
        <v>5252.4178954065701</v>
      </c>
      <c r="L51" s="14">
        <f t="shared" ref="L51:L53" si="30">(D51^2)*$M$2</f>
        <v>0</v>
      </c>
      <c r="M51" s="28">
        <f t="shared" ref="M51:M52" si="31">$K$2*(J51-K51)^2</f>
        <v>9.134681722554598</v>
      </c>
      <c r="N51" s="27">
        <f t="shared" ref="N51:N53" si="32">L51+M51</f>
        <v>9.134681722554598</v>
      </c>
      <c r="O51" s="46">
        <f t="shared" ref="O51" si="33">N50+O50</f>
        <v>617.51053124203577</v>
      </c>
    </row>
    <row r="52" spans="1:15" s="16" customFormat="1" x14ac:dyDescent="0.25">
      <c r="A52" s="14"/>
      <c r="B52" s="14">
        <v>45</v>
      </c>
      <c r="C52" s="14">
        <v>120</v>
      </c>
      <c r="D52" s="13">
        <v>8.5620820000000002</v>
      </c>
      <c r="E52" s="27">
        <f t="shared" si="23"/>
        <v>464.7771702880857</v>
      </c>
      <c r="F52" s="27">
        <f t="shared" si="24"/>
        <v>72.16018495667916</v>
      </c>
      <c r="G52" s="27">
        <f t="shared" si="25"/>
        <v>-8.5608226426235294</v>
      </c>
      <c r="H52" s="27">
        <f t="shared" si="26"/>
        <v>72.16018495667916</v>
      </c>
      <c r="I52" s="34">
        <f t="shared" si="27"/>
        <v>46.47771702880857</v>
      </c>
      <c r="J52" s="14">
        <f t="shared" si="28"/>
        <v>5440</v>
      </c>
      <c r="K52" s="15">
        <f t="shared" si="29"/>
        <v>5333.3716277119174</v>
      </c>
      <c r="L52" s="14">
        <f t="shared" si="30"/>
        <v>7.3309248174724007E-2</v>
      </c>
      <c r="M52" s="28">
        <f t="shared" si="31"/>
        <v>22.739219553611871</v>
      </c>
      <c r="N52" s="27">
        <f>L52+M52</f>
        <v>22.812528801786595</v>
      </c>
      <c r="O52" s="38">
        <f>N51+O51</f>
        <v>626.64521296459031</v>
      </c>
    </row>
    <row r="53" spans="1:15" s="16" customFormat="1" x14ac:dyDescent="0.25">
      <c r="A53" s="14"/>
      <c r="B53" s="14">
        <v>46</v>
      </c>
      <c r="C53" s="14">
        <v>120</v>
      </c>
      <c r="D53" s="13">
        <v>272.24740500000001</v>
      </c>
      <c r="E53" s="27">
        <f t="shared" si="23"/>
        <v>392.61698533140657</v>
      </c>
      <c r="F53" s="27">
        <f t="shared" si="24"/>
        <v>63.599362314055632</v>
      </c>
      <c r="G53" s="27">
        <f t="shared" si="25"/>
        <v>-8.1125545936383237</v>
      </c>
      <c r="H53" s="27">
        <f t="shared" si="26"/>
        <v>63.599362314055632</v>
      </c>
      <c r="I53" s="34">
        <f t="shared" si="27"/>
        <v>39.26169853314066</v>
      </c>
      <c r="J53" s="14">
        <f t="shared" si="28"/>
        <v>5560</v>
      </c>
      <c r="K53" s="15">
        <f t="shared" si="29"/>
        <v>5405.531812668597</v>
      </c>
      <c r="L53" s="14">
        <f t="shared" si="30"/>
        <v>74.118649529234034</v>
      </c>
      <c r="M53" s="41">
        <f>$K$2*(J53-K53)^2</f>
        <v>47.720841794898817</v>
      </c>
      <c r="N53" s="27">
        <f t="shared" si="32"/>
        <v>121.83949132413285</v>
      </c>
      <c r="O53" s="38">
        <f>N52+O52</f>
        <v>649.4577417663769</v>
      </c>
    </row>
  </sheetData>
  <mergeCells count="1"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F011-5ED4-4060-9450-D6A520221E0D}">
  <dimension ref="A1:C48"/>
  <sheetViews>
    <sheetView workbookViewId="0">
      <selection activeCell="C1" sqref="C1"/>
    </sheetView>
  </sheetViews>
  <sheetFormatPr baseColWidth="10" defaultRowHeight="15" x14ac:dyDescent="0.25"/>
  <cols>
    <col min="1" max="2" width="30" style="3" customWidth="1"/>
    <col min="3" max="3" width="44" style="3" customWidth="1"/>
  </cols>
  <sheetData>
    <row r="1" spans="1:3" x14ac:dyDescent="0.25">
      <c r="A1" s="3" t="s">
        <v>24</v>
      </c>
      <c r="B1" s="3" t="s">
        <v>21</v>
      </c>
      <c r="C1" s="3" t="s">
        <v>16</v>
      </c>
    </row>
    <row r="2" spans="1:3" x14ac:dyDescent="0.25">
      <c r="A2" s="3">
        <v>259.68109199999998</v>
      </c>
      <c r="B2" s="22">
        <v>317.80883742269657</v>
      </c>
      <c r="C2" s="18">
        <v>257.88594799999998</v>
      </c>
    </row>
    <row r="3" spans="1:3" x14ac:dyDescent="0.25">
      <c r="A3" s="3">
        <v>210.91152199999999</v>
      </c>
      <c r="B3" s="22">
        <v>146.87571865971336</v>
      </c>
      <c r="C3" s="18">
        <v>209.57960399999999</v>
      </c>
    </row>
    <row r="4" spans="1:3" x14ac:dyDescent="0.25">
      <c r="A4" s="3">
        <v>171.350841</v>
      </c>
      <c r="B4" s="22">
        <v>175.73102677098026</v>
      </c>
      <c r="C4" s="18">
        <v>170.28192899999999</v>
      </c>
    </row>
    <row r="5" spans="1:3" x14ac:dyDescent="0.25">
      <c r="A5" s="3">
        <v>137.64783800000001</v>
      </c>
      <c r="B5" s="22">
        <v>156.83470974675635</v>
      </c>
      <c r="C5" s="18">
        <v>140.48525000000001</v>
      </c>
    </row>
    <row r="6" spans="1:3" x14ac:dyDescent="0.25">
      <c r="A6" s="3">
        <v>116.813367</v>
      </c>
      <c r="B6" s="22">
        <v>41.07474421068445</v>
      </c>
      <c r="C6" s="18">
        <v>119.745895</v>
      </c>
    </row>
    <row r="7" spans="1:3" x14ac:dyDescent="0.25">
      <c r="A7" s="3">
        <v>106.903503</v>
      </c>
      <c r="B7" s="22">
        <v>121.62919140667753</v>
      </c>
      <c r="C7" s="18">
        <v>106.944228</v>
      </c>
    </row>
    <row r="8" spans="1:3" x14ac:dyDescent="0.25">
      <c r="A8" s="3">
        <v>99.212434000000002</v>
      </c>
      <c r="B8" s="22">
        <v>140.87852805548823</v>
      </c>
      <c r="C8" s="18">
        <v>100.590215</v>
      </c>
    </row>
    <row r="9" spans="1:3" x14ac:dyDescent="0.25">
      <c r="A9" s="3">
        <v>100.905815</v>
      </c>
      <c r="B9" s="22">
        <v>102.03210318704643</v>
      </c>
      <c r="C9" s="18">
        <v>98.957812000000004</v>
      </c>
    </row>
    <row r="10" spans="1:3" x14ac:dyDescent="0.25">
      <c r="A10" s="3">
        <v>101.574658</v>
      </c>
      <c r="B10" s="22">
        <v>69.265312593621772</v>
      </c>
      <c r="C10" s="18">
        <v>100.573847</v>
      </c>
    </row>
    <row r="11" spans="1:3" x14ac:dyDescent="0.25">
      <c r="A11" s="3">
        <v>103.55455499999999</v>
      </c>
      <c r="B11" s="22">
        <v>143.15135912273524</v>
      </c>
      <c r="C11" s="18">
        <v>104.003215</v>
      </c>
    </row>
    <row r="12" spans="1:3" x14ac:dyDescent="0.25">
      <c r="A12" s="3">
        <v>111.824151</v>
      </c>
      <c r="B12" s="22">
        <v>131.96685550900156</v>
      </c>
      <c r="C12" s="18">
        <v>108.177549</v>
      </c>
    </row>
    <row r="13" spans="1:3" x14ac:dyDescent="0.25">
      <c r="A13" s="3">
        <v>108.795968</v>
      </c>
      <c r="B13" s="22">
        <v>112.73538167582879</v>
      </c>
      <c r="C13" s="18">
        <v>112.306256</v>
      </c>
    </row>
    <row r="14" spans="1:3" x14ac:dyDescent="0.25">
      <c r="A14" s="3">
        <v>119.52606900000001</v>
      </c>
      <c r="B14" s="22">
        <v>95.042938113214589</v>
      </c>
      <c r="C14" s="18">
        <v>115.84292600000001</v>
      </c>
    </row>
    <row r="15" spans="1:3" x14ac:dyDescent="0.25">
      <c r="A15" s="3">
        <v>115.227715</v>
      </c>
      <c r="B15" s="22">
        <v>86.50214370734119</v>
      </c>
      <c r="C15" s="18">
        <v>118.57893</v>
      </c>
    </row>
    <row r="16" spans="1:3" x14ac:dyDescent="0.25">
      <c r="A16" s="3">
        <v>119.91098700000001</v>
      </c>
      <c r="B16" s="22">
        <v>104.50118693673808</v>
      </c>
      <c r="C16" s="18">
        <v>120.433598</v>
      </c>
    </row>
    <row r="17" spans="1:3" x14ac:dyDescent="0.25">
      <c r="A17" s="3">
        <v>122.385437</v>
      </c>
      <c r="B17" s="22">
        <v>159.86136753220958</v>
      </c>
      <c r="C17" s="18">
        <v>121.468221</v>
      </c>
    </row>
    <row r="18" spans="1:3" x14ac:dyDescent="0.25">
      <c r="A18" s="3">
        <v>124.69295099999999</v>
      </c>
      <c r="B18" s="22">
        <v>140.86506146722488</v>
      </c>
      <c r="C18" s="18">
        <v>121.90404599999999</v>
      </c>
    </row>
    <row r="19" spans="1:3" x14ac:dyDescent="0.25">
      <c r="A19" s="3">
        <v>117.84640899999999</v>
      </c>
      <c r="B19" s="22">
        <v>138.1043383867457</v>
      </c>
      <c r="C19" s="18">
        <v>121.936881</v>
      </c>
    </row>
    <row r="20" spans="1:3" x14ac:dyDescent="0.25">
      <c r="A20" s="3">
        <v>119.107401</v>
      </c>
      <c r="B20" s="22">
        <v>78.037444643651398</v>
      </c>
      <c r="C20" s="18">
        <v>121.740031</v>
      </c>
    </row>
    <row r="21" spans="1:3" x14ac:dyDescent="0.25">
      <c r="A21" s="3">
        <v>124.291034</v>
      </c>
      <c r="B21" s="22">
        <v>125.62485637029872</v>
      </c>
      <c r="C21" s="18">
        <v>121.609876</v>
      </c>
    </row>
    <row r="22" spans="1:3" x14ac:dyDescent="0.25">
      <c r="A22" s="3">
        <v>121.249171</v>
      </c>
      <c r="B22" s="22">
        <v>139.0813120347114</v>
      </c>
      <c r="C22" s="18">
        <v>121.694585</v>
      </c>
    </row>
    <row r="23" spans="1:3" x14ac:dyDescent="0.25">
      <c r="A23" s="3">
        <v>125.60300700000001</v>
      </c>
      <c r="B23" s="22">
        <v>117.61628581786628</v>
      </c>
      <c r="C23" s="18">
        <v>122.074336</v>
      </c>
    </row>
    <row r="24" spans="1:3" x14ac:dyDescent="0.25">
      <c r="A24" s="3">
        <v>120.210285</v>
      </c>
      <c r="B24" s="22">
        <v>120.91904018510864</v>
      </c>
      <c r="C24" s="18">
        <v>122.85516800000001</v>
      </c>
    </row>
    <row r="25" spans="1:3" x14ac:dyDescent="0.25">
      <c r="A25" s="3">
        <v>118.79460899999999</v>
      </c>
      <c r="B25" s="22">
        <v>121.21673109634597</v>
      </c>
      <c r="C25" s="18">
        <v>123.955394</v>
      </c>
    </row>
    <row r="26" spans="1:3" x14ac:dyDescent="0.25">
      <c r="A26" s="3">
        <v>122.119877</v>
      </c>
      <c r="B26" s="22">
        <v>122.6829826451762</v>
      </c>
      <c r="C26" s="18">
        <v>125.262838</v>
      </c>
    </row>
    <row r="27" spans="1:3" x14ac:dyDescent="0.25">
      <c r="A27" s="3">
        <v>127.64285099999999</v>
      </c>
      <c r="B27" s="22">
        <v>121.84933706088763</v>
      </c>
      <c r="C27" s="18">
        <v>126.525919</v>
      </c>
    </row>
    <row r="28" spans="1:3" x14ac:dyDescent="0.25">
      <c r="A28" s="3">
        <v>126.831763</v>
      </c>
      <c r="B28" s="22">
        <v>136.56399551597977</v>
      </c>
      <c r="C28" s="18">
        <v>127.385289</v>
      </c>
    </row>
    <row r="29" spans="1:3" x14ac:dyDescent="0.25">
      <c r="A29" s="3">
        <v>128.09689900000001</v>
      </c>
      <c r="B29" s="22">
        <v>116.93783458313656</v>
      </c>
      <c r="C29" s="18">
        <v>127.36169</v>
      </c>
    </row>
    <row r="30" spans="1:3" x14ac:dyDescent="0.25">
      <c r="A30" s="3">
        <v>124.572547</v>
      </c>
      <c r="B30" s="22">
        <v>117.04514843253865</v>
      </c>
      <c r="C30" s="18">
        <v>125.959214</v>
      </c>
    </row>
    <row r="31" spans="1:3" x14ac:dyDescent="0.25">
      <c r="A31" s="3">
        <v>129.667383</v>
      </c>
      <c r="B31" s="22">
        <v>123.08652434481164</v>
      </c>
      <c r="C31" s="18">
        <v>122.544263</v>
      </c>
    </row>
    <row r="32" spans="1:3" x14ac:dyDescent="0.25">
      <c r="A32" s="3">
        <v>123.09179</v>
      </c>
      <c r="B32" s="22">
        <v>131.21275013517163</v>
      </c>
      <c r="C32" s="18">
        <v>116.606128</v>
      </c>
    </row>
    <row r="33" spans="1:3" x14ac:dyDescent="0.25">
      <c r="A33" s="3">
        <v>118.535635</v>
      </c>
      <c r="B33" s="22">
        <v>90.29289188785225</v>
      </c>
      <c r="C33" s="18">
        <v>107.759495</v>
      </c>
    </row>
    <row r="34" spans="1:3" x14ac:dyDescent="0.25">
      <c r="A34" s="3">
        <v>105.193628</v>
      </c>
      <c r="B34" s="22">
        <v>118.7666684059859</v>
      </c>
      <c r="C34" s="18">
        <v>95.829312999999999</v>
      </c>
    </row>
    <row r="35" spans="1:3" x14ac:dyDescent="0.25">
      <c r="A35" s="3">
        <v>94.023910999999998</v>
      </c>
      <c r="B35" s="22">
        <v>124.17729520123876</v>
      </c>
      <c r="C35" s="18">
        <v>81.036541999999997</v>
      </c>
    </row>
    <row r="36" spans="1:3" x14ac:dyDescent="0.25">
      <c r="A36" s="3">
        <v>84.703581</v>
      </c>
      <c r="B36" s="22">
        <v>53.344687673445094</v>
      </c>
      <c r="C36" s="18">
        <v>64.103734000000003</v>
      </c>
    </row>
    <row r="37" spans="1:3" x14ac:dyDescent="0.25">
      <c r="A37" s="3">
        <v>58.941260999999997</v>
      </c>
      <c r="B37" s="22">
        <v>72.397155693716186</v>
      </c>
      <c r="C37" s="18">
        <v>46.175293000000003</v>
      </c>
    </row>
    <row r="38" spans="1:3" x14ac:dyDescent="0.25">
      <c r="A38" s="3">
        <v>48.466368000000003</v>
      </c>
      <c r="B38" s="23">
        <v>63.691835109378395</v>
      </c>
      <c r="C38" s="18">
        <v>28.980768000000001</v>
      </c>
    </row>
    <row r="39" spans="1:3" x14ac:dyDescent="0.25">
      <c r="A39" s="3">
        <v>25.639907999999998</v>
      </c>
      <c r="B39" s="23">
        <v>36.634380305058727</v>
      </c>
      <c r="C39" s="18">
        <v>14.493748999999999</v>
      </c>
    </row>
    <row r="40" spans="1:3" x14ac:dyDescent="0.25">
      <c r="A40" s="3">
        <v>11.491186000000001</v>
      </c>
      <c r="B40" s="23">
        <v>20.604345777853631</v>
      </c>
      <c r="C40" s="18">
        <v>4.4988229999999998</v>
      </c>
    </row>
    <row r="41" spans="1:3" x14ac:dyDescent="0.25">
      <c r="A41" s="3">
        <v>14.059443</v>
      </c>
      <c r="B41" s="23">
        <v>17.78900529591078</v>
      </c>
      <c r="C41" s="3">
        <v>0</v>
      </c>
    </row>
    <row r="42" spans="1:3" x14ac:dyDescent="0.25">
      <c r="A42" s="3">
        <v>9.0803580000000004</v>
      </c>
      <c r="B42" s="23">
        <v>25.640272564103594</v>
      </c>
      <c r="C42" s="3">
        <v>0</v>
      </c>
    </row>
    <row r="43" spans="1:3" x14ac:dyDescent="0.25">
      <c r="A43" s="3">
        <v>9.4616699999999998</v>
      </c>
      <c r="B43" s="23">
        <v>19.536930018252395</v>
      </c>
      <c r="C43" s="3">
        <v>0</v>
      </c>
    </row>
    <row r="44" spans="1:3" x14ac:dyDescent="0.25">
      <c r="A44" s="3">
        <v>8.4387889999999999</v>
      </c>
      <c r="B44" s="23">
        <v>11.762207429807578</v>
      </c>
      <c r="C44" s="3">
        <v>0</v>
      </c>
    </row>
    <row r="45" spans="1:3" x14ac:dyDescent="0.25">
      <c r="A45" s="3">
        <v>9.2370800000000006</v>
      </c>
      <c r="B45" s="23">
        <v>15.67701264666872</v>
      </c>
      <c r="C45" s="3">
        <v>0</v>
      </c>
    </row>
    <row r="46" spans="1:3" x14ac:dyDescent="0.25">
      <c r="A46" s="3">
        <v>12.557095</v>
      </c>
      <c r="B46" s="23">
        <v>8.9659754657417317</v>
      </c>
      <c r="C46" s="3">
        <v>0</v>
      </c>
    </row>
    <row r="47" spans="1:3" x14ac:dyDescent="0.25">
      <c r="A47" s="3">
        <v>8.6049670000000003</v>
      </c>
      <c r="B47" s="23">
        <v>21.369244448169745</v>
      </c>
      <c r="C47" s="18">
        <v>8.5620820000000002</v>
      </c>
    </row>
    <row r="48" spans="1:3" x14ac:dyDescent="0.25">
      <c r="A48" s="3">
        <v>213.36166700000001</v>
      </c>
      <c r="B48" s="23">
        <v>37.736104850494939</v>
      </c>
      <c r="C48" s="3">
        <v>272.24740500000001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A357-E2B5-4389-97AC-5662D981894E}">
  <dimension ref="A1:C4"/>
  <sheetViews>
    <sheetView workbookViewId="0">
      <selection activeCell="B4" sqref="B2:B4"/>
    </sheetView>
  </sheetViews>
  <sheetFormatPr baseColWidth="10" defaultRowHeight="15" x14ac:dyDescent="0.25"/>
  <cols>
    <col min="1" max="1" width="40.5703125" style="3" customWidth="1"/>
    <col min="2" max="2" width="15.7109375" style="3" customWidth="1"/>
    <col min="3" max="3" width="15.42578125" style="3" customWidth="1"/>
  </cols>
  <sheetData>
    <row r="1" spans="1:3" x14ac:dyDescent="0.25">
      <c r="A1" s="20" t="s">
        <v>17</v>
      </c>
      <c r="B1" s="20" t="s">
        <v>18</v>
      </c>
      <c r="C1" s="20" t="s">
        <v>19</v>
      </c>
    </row>
    <row r="2" spans="1:3" x14ac:dyDescent="0.25">
      <c r="A2" s="3" t="s">
        <v>20</v>
      </c>
      <c r="B2" s="47">
        <v>641.98895200000004</v>
      </c>
      <c r="C2" s="3">
        <v>620.56309199999998</v>
      </c>
    </row>
    <row r="3" spans="1:3" x14ac:dyDescent="0.25">
      <c r="A3" s="3" t="s">
        <v>21</v>
      </c>
      <c r="B3" s="30">
        <v>672.17962275020943</v>
      </c>
      <c r="C3" s="29">
        <v>644.60298552327629</v>
      </c>
    </row>
    <row r="4" spans="1:3" x14ac:dyDescent="0.25">
      <c r="A4" s="3" t="s">
        <v>22</v>
      </c>
      <c r="B4" s="30">
        <v>649.4577417663769</v>
      </c>
      <c r="C4" s="29">
        <v>609.56986769869638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</vt:lpstr>
      <vt:lpstr>políticas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ESPANA LOPERA</dc:creator>
  <cp:lastModifiedBy>JUAN CAMILO ESPANA LOPERA</cp:lastModifiedBy>
  <dcterms:created xsi:type="dcterms:W3CDTF">2025-03-08T22:54:07Z</dcterms:created>
  <dcterms:modified xsi:type="dcterms:W3CDTF">2025-03-21T20:21:56Z</dcterms:modified>
</cp:coreProperties>
</file>